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656" tabRatio="857"/>
  </bookViews>
  <sheets>
    <sheet name="Intro" sheetId="13" r:id="rId1"/>
    <sheet name="Beirut - Prices (Imports)" sheetId="14" r:id="rId2"/>
    <sheet name="Beirut - Prices (Exports)" sheetId="15" r:id="rId3"/>
    <sheet name="Beirut- InText Prices (Imports)" sheetId="16" r:id="rId4"/>
    <sheet name="Beirut- InText Prices (Exports)" sheetId="17" r:id="rId5"/>
    <sheet name="Imports - Data (Raw&amp;Adjusted)" sheetId="3" r:id="rId6"/>
    <sheet name="Imports - Data (Adjusted) - 1" sheetId="4" r:id="rId7"/>
    <sheet name="Imports - Data (Adjusted) - 2" sheetId="5" r:id="rId8"/>
    <sheet name="Exports - Data (Raw&amp;Adjusted)" sheetId="9" r:id="rId9"/>
    <sheet name="Exports - Data (Adjusted) - 1" sheetId="10" r:id="rId10"/>
    <sheet name="Exports - Data (Adjusted) - 2" sheetId="11" r:id="rId11"/>
    <sheet name="Imports - Prices (Raw&amp;Adj) - 1" sheetId="22" r:id="rId12"/>
    <sheet name="Imports - Prices (Raw&amp;Adj) - 2" sheetId="19" r:id="rId13"/>
    <sheet name="Exports - Prices (Raw&amp;Adj) - 1" sheetId="7" r:id="rId14"/>
    <sheet name="Exports - Prices (Raw&amp;Adj) - 2" sheetId="18" r:id="rId15"/>
    <sheet name="Colour Legend" sheetId="2" r:id="rId16"/>
  </sheets>
  <calcPr calcId="152511"/>
  <fileRecoveryPr autoRecover="0"/>
</workbook>
</file>

<file path=xl/calcChain.xml><?xml version="1.0" encoding="utf-8"?>
<calcChain xmlns="http://schemas.openxmlformats.org/spreadsheetml/2006/main">
  <c r="V49" i="5" l="1"/>
  <c r="N49" i="5"/>
  <c r="R48" i="5"/>
  <c r="T48" i="5"/>
  <c r="V50" i="5"/>
  <c r="N73" i="5" l="1"/>
  <c r="R73" i="5"/>
  <c r="FE11" i="18" l="1"/>
  <c r="EZ11" i="18"/>
  <c r="EU11" i="18"/>
  <c r="ER187" i="19" l="1"/>
  <c r="BZ182" i="19"/>
  <c r="CY183" i="19"/>
  <c r="DX183" i="19"/>
  <c r="DX181" i="19"/>
  <c r="DX169" i="19"/>
  <c r="DN169" i="19"/>
  <c r="DI169" i="19"/>
  <c r="DD169" i="19"/>
  <c r="CJ169" i="19"/>
  <c r="BP166" i="19"/>
  <c r="DX165" i="19"/>
  <c r="DI165" i="19"/>
  <c r="BP165" i="19"/>
  <c r="DN165" i="19"/>
  <c r="DD166" i="19"/>
  <c r="DD165" i="19"/>
  <c r="CO165" i="19"/>
  <c r="CJ168" i="19"/>
  <c r="CJ166" i="19"/>
  <c r="CJ165" i="19"/>
  <c r="CE168" i="19"/>
  <c r="CE165" i="19"/>
  <c r="BZ166" i="19"/>
  <c r="BZ165" i="19"/>
  <c r="BU167" i="19"/>
  <c r="BU166" i="19"/>
  <c r="BU165" i="19"/>
  <c r="DI162" i="19"/>
  <c r="DX162" i="19"/>
  <c r="CY164" i="19"/>
  <c r="DN154" i="19"/>
  <c r="H228" i="19"/>
  <c r="AZ153" i="19" s="1"/>
  <c r="CT150" i="19"/>
  <c r="DD151" i="19"/>
  <c r="DX150" i="19"/>
  <c r="DS150" i="19"/>
  <c r="F207" i="19"/>
  <c r="DX166" i="19" s="1"/>
  <c r="ER135" i="19"/>
  <c r="FB128" i="19"/>
  <c r="CY126" i="19"/>
  <c r="ER126" i="19"/>
  <c r="K123" i="19"/>
  <c r="T123" i="19"/>
  <c r="AD123" i="19"/>
  <c r="DI123" i="19"/>
  <c r="DD123" i="19"/>
  <c r="DN124" i="19"/>
  <c r="DS124" i="19"/>
  <c r="AD124" i="19"/>
  <c r="FG124" i="19"/>
  <c r="FL124" i="19"/>
  <c r="AD93" i="19"/>
  <c r="AD92" i="19"/>
  <c r="AD90" i="19"/>
  <c r="AD89" i="19"/>
  <c r="T95" i="19"/>
  <c r="T94" i="19"/>
  <c r="T93" i="19"/>
  <c r="T92" i="19"/>
  <c r="K95" i="19"/>
  <c r="K94" i="19"/>
  <c r="K93" i="19"/>
  <c r="K92" i="19"/>
  <c r="K65" i="19"/>
  <c r="T65" i="19"/>
  <c r="AD65" i="19"/>
  <c r="AM65" i="19"/>
  <c r="BF65" i="19"/>
  <c r="BP66" i="19"/>
  <c r="BU66" i="19"/>
  <c r="BU65" i="19"/>
  <c r="DD67" i="19"/>
  <c r="DI67" i="19"/>
  <c r="DN67" i="19"/>
  <c r="DS67" i="19"/>
  <c r="DX67" i="19"/>
  <c r="DN150" i="19" l="1"/>
  <c r="DI159" i="19"/>
  <c r="DS159" i="19"/>
  <c r="H231" i="19"/>
  <c r="DN162" i="19" s="1"/>
  <c r="DI166" i="19"/>
  <c r="AW164" i="19"/>
  <c r="BF138" i="19"/>
  <c r="BF150" i="19"/>
  <c r="DI140" i="19"/>
  <c r="DI150" i="19"/>
  <c r="DN140" i="19"/>
  <c r="CY149" i="19"/>
  <c r="FG43" i="19"/>
  <c r="FB43" i="19"/>
  <c r="EW43" i="19"/>
  <c r="AR35" i="19"/>
  <c r="AW35" i="19"/>
  <c r="AZ35" i="19"/>
  <c r="CY34" i="19"/>
  <c r="DX33" i="19"/>
  <c r="DX19" i="19"/>
  <c r="DS18" i="19"/>
  <c r="AD13" i="19"/>
  <c r="AD12" i="19"/>
  <c r="AD11" i="19"/>
  <c r="T13" i="19"/>
  <c r="T12" i="19"/>
  <c r="T11" i="19"/>
  <c r="K13" i="19"/>
  <c r="K12" i="19"/>
  <c r="K11" i="19"/>
  <c r="J239" i="22" l="1"/>
  <c r="H239" i="22"/>
  <c r="H237" i="22"/>
  <c r="H236" i="22"/>
  <c r="F234" i="22"/>
  <c r="F233" i="22"/>
  <c r="F225" i="22"/>
  <c r="F223" i="22"/>
  <c r="H223" i="22" s="1"/>
  <c r="H224" i="22" s="1"/>
  <c r="J224" i="22" s="1"/>
  <c r="H222" i="22"/>
  <c r="H221" i="22"/>
  <c r="H235" i="22" s="1"/>
  <c r="F220" i="22"/>
  <c r="F219" i="22"/>
  <c r="F215" i="22"/>
  <c r="FQ203" i="22"/>
  <c r="FL203" i="22"/>
  <c r="FG203" i="22"/>
  <c r="FB203" i="22"/>
  <c r="EW203" i="22"/>
  <c r="ER203" i="22"/>
  <c r="EM203" i="22"/>
  <c r="EH203" i="22"/>
  <c r="EC203" i="22"/>
  <c r="DX203" i="22"/>
  <c r="DS203" i="22"/>
  <c r="DN203" i="22"/>
  <c r="DI203" i="22"/>
  <c r="DD203" i="22"/>
  <c r="CY203" i="22"/>
  <c r="CT203" i="22"/>
  <c r="CO203" i="22"/>
  <c r="CJ203" i="22"/>
  <c r="CE203" i="22"/>
  <c r="BZ203" i="22"/>
  <c r="BU203" i="22"/>
  <c r="BP203" i="22"/>
  <c r="BK203" i="22"/>
  <c r="BF203" i="22"/>
  <c r="AZ203" i="22"/>
  <c r="AW203" i="22"/>
  <c r="AR203" i="22"/>
  <c r="AM203" i="22"/>
  <c r="AD203" i="22"/>
  <c r="T203" i="22"/>
  <c r="K203" i="22"/>
  <c r="C203" i="22"/>
  <c r="FQ202" i="22"/>
  <c r="FL202" i="22"/>
  <c r="FG202" i="22"/>
  <c r="FB202" i="22"/>
  <c r="EW202" i="22"/>
  <c r="ER202" i="22"/>
  <c r="EM202" i="22"/>
  <c r="EH202" i="22"/>
  <c r="EC202" i="22"/>
  <c r="DX202" i="22"/>
  <c r="DS202" i="22"/>
  <c r="DN202" i="22"/>
  <c r="DI202" i="22"/>
  <c r="DD202" i="22"/>
  <c r="CY202" i="22"/>
  <c r="CT202" i="22"/>
  <c r="CO202" i="22"/>
  <c r="CJ202" i="22"/>
  <c r="CE202" i="22"/>
  <c r="BZ202" i="22"/>
  <c r="BU202" i="22"/>
  <c r="BP202" i="22"/>
  <c r="BK202" i="22"/>
  <c r="BF202" i="22"/>
  <c r="AZ202" i="22"/>
  <c r="AW202" i="22"/>
  <c r="AR202" i="22"/>
  <c r="AM202" i="22"/>
  <c r="AD202" i="22"/>
  <c r="T202" i="22"/>
  <c r="K202" i="22"/>
  <c r="C202" i="22"/>
  <c r="FQ201" i="22"/>
  <c r="FL201" i="22"/>
  <c r="FG201" i="22"/>
  <c r="FB201" i="22"/>
  <c r="EW201" i="22"/>
  <c r="ER201" i="22"/>
  <c r="EM201" i="22"/>
  <c r="EH201" i="22"/>
  <c r="EC201" i="22"/>
  <c r="DX201" i="22"/>
  <c r="DS201" i="22"/>
  <c r="DN201" i="22"/>
  <c r="DI201" i="22"/>
  <c r="DD201" i="22"/>
  <c r="CY201" i="22"/>
  <c r="CT201" i="22"/>
  <c r="CO201" i="22"/>
  <c r="CJ201" i="22"/>
  <c r="CE201" i="22"/>
  <c r="BZ201" i="22"/>
  <c r="BU201" i="22"/>
  <c r="BP201" i="22"/>
  <c r="BK201" i="22"/>
  <c r="BF201" i="22"/>
  <c r="AZ201" i="22"/>
  <c r="AW201" i="22"/>
  <c r="AR201" i="22"/>
  <c r="AM201" i="22"/>
  <c r="AD201" i="22"/>
  <c r="T201" i="22"/>
  <c r="K201" i="22"/>
  <c r="C201" i="22"/>
  <c r="FQ200" i="22"/>
  <c r="FL200" i="22"/>
  <c r="FG200" i="22"/>
  <c r="FB200" i="22"/>
  <c r="EW200" i="22"/>
  <c r="ER200" i="22"/>
  <c r="EM200" i="22"/>
  <c r="EH200" i="22"/>
  <c r="EC200" i="22"/>
  <c r="DX200" i="22"/>
  <c r="DS200" i="22"/>
  <c r="DN200" i="22"/>
  <c r="DI200" i="22"/>
  <c r="DD200" i="22"/>
  <c r="CY200" i="22"/>
  <c r="CT200" i="22"/>
  <c r="CO200" i="22"/>
  <c r="CJ200" i="22"/>
  <c r="CE200" i="22"/>
  <c r="BZ200" i="22"/>
  <c r="BU200" i="22"/>
  <c r="BP200" i="22"/>
  <c r="BK200" i="22"/>
  <c r="BF200" i="22"/>
  <c r="AZ200" i="22"/>
  <c r="AW200" i="22"/>
  <c r="AR200" i="22"/>
  <c r="AM200" i="22"/>
  <c r="AD200" i="22"/>
  <c r="T200" i="22"/>
  <c r="K200" i="22"/>
  <c r="C200" i="22"/>
  <c r="FQ199" i="22"/>
  <c r="FL199" i="22"/>
  <c r="FG199" i="22"/>
  <c r="FB199" i="22"/>
  <c r="EW199" i="22"/>
  <c r="ER199" i="22"/>
  <c r="EM199" i="22"/>
  <c r="EH199" i="22"/>
  <c r="EC199" i="22"/>
  <c r="DX199" i="22"/>
  <c r="DS199" i="22"/>
  <c r="DN199" i="22"/>
  <c r="DI199" i="22"/>
  <c r="DD199" i="22"/>
  <c r="CY199" i="22"/>
  <c r="CT199" i="22"/>
  <c r="CO199" i="22"/>
  <c r="CJ199" i="22"/>
  <c r="CE199" i="22"/>
  <c r="BZ199" i="22"/>
  <c r="BU199" i="22"/>
  <c r="BP199" i="22"/>
  <c r="BK199" i="22"/>
  <c r="BF199" i="22"/>
  <c r="AZ199" i="22"/>
  <c r="AW199" i="22"/>
  <c r="AR199" i="22"/>
  <c r="AM199" i="22"/>
  <c r="AD199" i="22"/>
  <c r="T199" i="22"/>
  <c r="K199" i="22"/>
  <c r="C199" i="22"/>
  <c r="FQ198" i="22"/>
  <c r="FL198" i="22"/>
  <c r="FG198" i="22"/>
  <c r="FB198" i="22"/>
  <c r="EW198" i="22"/>
  <c r="ER198" i="22"/>
  <c r="EM198" i="22"/>
  <c r="EH198" i="22"/>
  <c r="EC198" i="22"/>
  <c r="DX198" i="22"/>
  <c r="DS198" i="22"/>
  <c r="DN198" i="22"/>
  <c r="DI198" i="22"/>
  <c r="DD198" i="22"/>
  <c r="CY198" i="22"/>
  <c r="CT198" i="22"/>
  <c r="CO198" i="22"/>
  <c r="CJ198" i="22"/>
  <c r="CE198" i="22"/>
  <c r="BZ198" i="22"/>
  <c r="BU198" i="22"/>
  <c r="BP198" i="22"/>
  <c r="BK198" i="22"/>
  <c r="BF198" i="22"/>
  <c r="AZ198" i="22"/>
  <c r="AW198" i="22"/>
  <c r="AR198" i="22"/>
  <c r="AM198" i="22"/>
  <c r="AD198" i="22"/>
  <c r="T198" i="22"/>
  <c r="K198" i="22"/>
  <c r="C198" i="22"/>
  <c r="FQ197" i="22"/>
  <c r="FL197" i="22"/>
  <c r="FG197" i="22"/>
  <c r="FB197" i="22"/>
  <c r="EW197" i="22"/>
  <c r="ER197" i="22"/>
  <c r="EM197" i="22"/>
  <c r="EH197" i="22"/>
  <c r="EC197" i="22"/>
  <c r="DX197" i="22"/>
  <c r="DS197" i="22"/>
  <c r="DN197" i="22"/>
  <c r="DI197" i="22"/>
  <c r="DD197" i="22"/>
  <c r="CY197" i="22"/>
  <c r="CT197" i="22"/>
  <c r="CO197" i="22"/>
  <c r="CJ197" i="22"/>
  <c r="CE197" i="22"/>
  <c r="BZ197" i="22"/>
  <c r="BU197" i="22"/>
  <c r="BP197" i="22"/>
  <c r="BK197" i="22"/>
  <c r="BF197" i="22"/>
  <c r="AZ197" i="22"/>
  <c r="AW197" i="22"/>
  <c r="AR197" i="22"/>
  <c r="AM197" i="22"/>
  <c r="AD197" i="22"/>
  <c r="T197" i="22"/>
  <c r="K197" i="22"/>
  <c r="C197" i="22"/>
  <c r="FQ196" i="22"/>
  <c r="FL196" i="22"/>
  <c r="FG196" i="22"/>
  <c r="FB196" i="22"/>
  <c r="EW196" i="22"/>
  <c r="ER196" i="22"/>
  <c r="EM196" i="22"/>
  <c r="EH196" i="22"/>
  <c r="EC196" i="22"/>
  <c r="DX196" i="22"/>
  <c r="DS196" i="22"/>
  <c r="DN196" i="22"/>
  <c r="DI196" i="22"/>
  <c r="DD196" i="22"/>
  <c r="CY196" i="22"/>
  <c r="CT196" i="22"/>
  <c r="CO196" i="22"/>
  <c r="CJ196" i="22"/>
  <c r="CE196" i="22"/>
  <c r="BZ196" i="22"/>
  <c r="BU196" i="22"/>
  <c r="BP196" i="22"/>
  <c r="BK196" i="22"/>
  <c r="BF196" i="22"/>
  <c r="AZ196" i="22"/>
  <c r="AW196" i="22"/>
  <c r="AR196" i="22"/>
  <c r="AM196" i="22"/>
  <c r="AD196" i="22"/>
  <c r="T196" i="22"/>
  <c r="K196" i="22"/>
  <c r="C196" i="22"/>
  <c r="FQ195" i="22"/>
  <c r="FL195" i="22"/>
  <c r="FG195" i="22"/>
  <c r="FB195" i="22"/>
  <c r="EW195" i="22"/>
  <c r="ER195" i="22"/>
  <c r="EM195" i="22"/>
  <c r="EH195" i="22"/>
  <c r="EC195" i="22"/>
  <c r="DX195" i="22"/>
  <c r="DS195" i="22"/>
  <c r="DN195" i="22"/>
  <c r="DI195" i="22"/>
  <c r="DD195" i="22"/>
  <c r="CY195" i="22"/>
  <c r="CT195" i="22"/>
  <c r="CO195" i="22"/>
  <c r="CJ195" i="22"/>
  <c r="CE195" i="22"/>
  <c r="BZ195" i="22"/>
  <c r="BU195" i="22"/>
  <c r="BP195" i="22"/>
  <c r="BK195" i="22"/>
  <c r="BF195" i="22"/>
  <c r="AZ195" i="22"/>
  <c r="AW195" i="22"/>
  <c r="AR195" i="22"/>
  <c r="AM195" i="22"/>
  <c r="AD195" i="22"/>
  <c r="T195" i="22"/>
  <c r="K195" i="22"/>
  <c r="C195" i="22"/>
  <c r="FQ194" i="22"/>
  <c r="FL194" i="22"/>
  <c r="FG194" i="22"/>
  <c r="FB194" i="22"/>
  <c r="EW194" i="22"/>
  <c r="ER194" i="22"/>
  <c r="EM194" i="22"/>
  <c r="EH194" i="22"/>
  <c r="EC194" i="22"/>
  <c r="DX194" i="22"/>
  <c r="DS194" i="22"/>
  <c r="DN194" i="22"/>
  <c r="DI194" i="22"/>
  <c r="DD194" i="22"/>
  <c r="CY194" i="22"/>
  <c r="CT194" i="22"/>
  <c r="CO194" i="22"/>
  <c r="CJ194" i="22"/>
  <c r="CE194" i="22"/>
  <c r="BZ194" i="22"/>
  <c r="BU194" i="22"/>
  <c r="BP194" i="22"/>
  <c r="BK194" i="22"/>
  <c r="BF194" i="22"/>
  <c r="AZ194" i="22"/>
  <c r="AW194" i="22"/>
  <c r="AR194" i="22"/>
  <c r="AM194" i="22"/>
  <c r="AD194" i="22"/>
  <c r="T194" i="22"/>
  <c r="K194" i="22"/>
  <c r="C194" i="22"/>
  <c r="FQ193" i="22"/>
  <c r="FL193" i="22"/>
  <c r="FG193" i="22"/>
  <c r="FB193" i="22"/>
  <c r="EW193" i="22"/>
  <c r="ER193" i="22"/>
  <c r="EM193" i="22"/>
  <c r="EH193" i="22"/>
  <c r="EC193" i="22"/>
  <c r="DX193" i="22"/>
  <c r="DS193" i="22"/>
  <c r="DN193" i="22"/>
  <c r="DI193" i="22"/>
  <c r="DD193" i="22"/>
  <c r="CY193" i="22"/>
  <c r="CT193" i="22"/>
  <c r="CO193" i="22"/>
  <c r="CJ193" i="22"/>
  <c r="CE193" i="22"/>
  <c r="BZ193" i="22"/>
  <c r="BU193" i="22"/>
  <c r="BP193" i="22"/>
  <c r="BK193" i="22"/>
  <c r="BF193" i="22"/>
  <c r="AZ193" i="22"/>
  <c r="AW193" i="22"/>
  <c r="AR193" i="22"/>
  <c r="AM193" i="22"/>
  <c r="AD193" i="22"/>
  <c r="T193" i="22"/>
  <c r="K193" i="22"/>
  <c r="C193" i="22"/>
  <c r="FQ192" i="22"/>
  <c r="FL192" i="22"/>
  <c r="FG192" i="22"/>
  <c r="FB192" i="22"/>
  <c r="EW192" i="22"/>
  <c r="ER192" i="22"/>
  <c r="EM192" i="22"/>
  <c r="EH192" i="22"/>
  <c r="EC192" i="22"/>
  <c r="DX192" i="22"/>
  <c r="DS192" i="22"/>
  <c r="DN192" i="22"/>
  <c r="DI192" i="22"/>
  <c r="DD192" i="22"/>
  <c r="CY192" i="22"/>
  <c r="CT192" i="22"/>
  <c r="CO192" i="22"/>
  <c r="CJ192" i="22"/>
  <c r="CE192" i="22"/>
  <c r="BZ192" i="22"/>
  <c r="BU192" i="22"/>
  <c r="BP192" i="22"/>
  <c r="BK192" i="22"/>
  <c r="BF192" i="22"/>
  <c r="AZ192" i="22"/>
  <c r="AW192" i="22"/>
  <c r="AR192" i="22"/>
  <c r="AM192" i="22"/>
  <c r="AD192" i="22"/>
  <c r="T192" i="22"/>
  <c r="K192" i="22"/>
  <c r="C192" i="22"/>
  <c r="FQ191" i="22"/>
  <c r="FL191" i="22"/>
  <c r="FG191" i="22"/>
  <c r="FB191" i="22"/>
  <c r="EW191" i="22"/>
  <c r="ER191" i="22"/>
  <c r="EM191" i="22"/>
  <c r="EH191" i="22"/>
  <c r="EC191" i="22"/>
  <c r="DX191" i="22"/>
  <c r="DS191" i="22"/>
  <c r="DN191" i="22"/>
  <c r="DI191" i="22"/>
  <c r="DD191" i="22"/>
  <c r="CY191" i="22"/>
  <c r="CT191" i="22"/>
  <c r="CO191" i="22"/>
  <c r="CJ191" i="22"/>
  <c r="CE191" i="22"/>
  <c r="BZ191" i="22"/>
  <c r="BU191" i="22"/>
  <c r="BP191" i="22"/>
  <c r="BK191" i="22"/>
  <c r="BF191" i="22"/>
  <c r="AZ191" i="22"/>
  <c r="AW191" i="22"/>
  <c r="AR191" i="22"/>
  <c r="AM191" i="22"/>
  <c r="AD191" i="22"/>
  <c r="T191" i="22"/>
  <c r="K191" i="22"/>
  <c r="C191" i="22"/>
  <c r="FQ190" i="22"/>
  <c r="FL190" i="22"/>
  <c r="FG190" i="22"/>
  <c r="FB190" i="22"/>
  <c r="EW190" i="22"/>
  <c r="ER190" i="22"/>
  <c r="EM190" i="22"/>
  <c r="EH190" i="22"/>
  <c r="EC190" i="22"/>
  <c r="DX190" i="22"/>
  <c r="DS190" i="22"/>
  <c r="DN190" i="22"/>
  <c r="DI190" i="22"/>
  <c r="DD190" i="22"/>
  <c r="CY190" i="22"/>
  <c r="CT190" i="22"/>
  <c r="CO190" i="22"/>
  <c r="CJ190" i="22"/>
  <c r="CE190" i="22"/>
  <c r="BZ190" i="22"/>
  <c r="BU190" i="22"/>
  <c r="BP190" i="22"/>
  <c r="BK190" i="22"/>
  <c r="BF190" i="22"/>
  <c r="AZ190" i="22"/>
  <c r="AW190" i="22"/>
  <c r="AR190" i="22"/>
  <c r="AM190" i="22"/>
  <c r="AD190" i="22"/>
  <c r="T190" i="22"/>
  <c r="K190" i="22"/>
  <c r="C190" i="22"/>
  <c r="FQ189" i="22"/>
  <c r="FL189" i="22"/>
  <c r="FG189" i="22"/>
  <c r="FB189" i="22"/>
  <c r="EW189" i="22"/>
  <c r="ER189" i="22"/>
  <c r="EM189" i="22"/>
  <c r="EH189" i="22"/>
  <c r="EC189" i="22"/>
  <c r="DX189" i="22"/>
  <c r="DS189" i="22"/>
  <c r="DN189" i="22"/>
  <c r="DI189" i="22"/>
  <c r="DD189" i="22"/>
  <c r="CY189" i="22"/>
  <c r="CT189" i="22"/>
  <c r="CO189" i="22"/>
  <c r="CJ189" i="22"/>
  <c r="CE189" i="22"/>
  <c r="BZ189" i="22"/>
  <c r="BU189" i="22"/>
  <c r="BP189" i="22"/>
  <c r="BK189" i="22"/>
  <c r="BF189" i="22"/>
  <c r="AZ189" i="22"/>
  <c r="AW189" i="22"/>
  <c r="AR189" i="22"/>
  <c r="AM189" i="22"/>
  <c r="AD189" i="22"/>
  <c r="T189" i="22"/>
  <c r="K189" i="22"/>
  <c r="C189" i="22"/>
  <c r="FQ188" i="22"/>
  <c r="FL188" i="22"/>
  <c r="FG188" i="22"/>
  <c r="FB188" i="22"/>
  <c r="EW188" i="22"/>
  <c r="ER188" i="22"/>
  <c r="EM188" i="22"/>
  <c r="EH188" i="22"/>
  <c r="EC188" i="22"/>
  <c r="DX188" i="22"/>
  <c r="DS188" i="22"/>
  <c r="DN188" i="22"/>
  <c r="DI188" i="22"/>
  <c r="DD188" i="22"/>
  <c r="CY188" i="22"/>
  <c r="CT188" i="22"/>
  <c r="CO188" i="22"/>
  <c r="CJ188" i="22"/>
  <c r="CE188" i="22"/>
  <c r="BZ188" i="22"/>
  <c r="BU188" i="22"/>
  <c r="BP188" i="22"/>
  <c r="BK188" i="22"/>
  <c r="BF188" i="22"/>
  <c r="AZ188" i="22"/>
  <c r="AW188" i="22"/>
  <c r="AR188" i="22"/>
  <c r="AM188" i="22"/>
  <c r="AD188" i="22"/>
  <c r="T188" i="22"/>
  <c r="K188" i="22"/>
  <c r="C188" i="22"/>
  <c r="FQ187" i="22"/>
  <c r="FL187" i="22"/>
  <c r="FG187" i="22"/>
  <c r="FB187" i="22"/>
  <c r="EW187" i="22"/>
  <c r="ER187" i="22"/>
  <c r="EM187" i="22"/>
  <c r="EH187" i="22"/>
  <c r="EC187" i="22"/>
  <c r="DX187" i="22"/>
  <c r="DS187" i="22"/>
  <c r="DN187" i="22"/>
  <c r="DI187" i="22"/>
  <c r="DD187" i="22"/>
  <c r="CY187" i="22"/>
  <c r="CT187" i="22"/>
  <c r="CO187" i="22"/>
  <c r="CJ187" i="22"/>
  <c r="CE187" i="22"/>
  <c r="BZ187" i="22"/>
  <c r="BU187" i="22"/>
  <c r="BP187" i="22"/>
  <c r="BK187" i="22"/>
  <c r="BF187" i="22"/>
  <c r="AZ187" i="22"/>
  <c r="AW187" i="22"/>
  <c r="AR187" i="22"/>
  <c r="AM187" i="22"/>
  <c r="AD187" i="22"/>
  <c r="T187" i="22"/>
  <c r="K187" i="22"/>
  <c r="C187" i="22"/>
  <c r="FQ186" i="22"/>
  <c r="FL186" i="22"/>
  <c r="FG186" i="22"/>
  <c r="FB186" i="22"/>
  <c r="EW186" i="22"/>
  <c r="ER186" i="22"/>
  <c r="EM186" i="22"/>
  <c r="EH186" i="22"/>
  <c r="EC186" i="22"/>
  <c r="DX186" i="22"/>
  <c r="DS186" i="22"/>
  <c r="DN186" i="22"/>
  <c r="DI186" i="22"/>
  <c r="DD186" i="22"/>
  <c r="CY186" i="22"/>
  <c r="CT186" i="22"/>
  <c r="CO186" i="22"/>
  <c r="CJ186" i="22"/>
  <c r="CE186" i="22"/>
  <c r="BZ186" i="22"/>
  <c r="BU186" i="22"/>
  <c r="BP186" i="22"/>
  <c r="BK186" i="22"/>
  <c r="BF186" i="22"/>
  <c r="AZ186" i="22"/>
  <c r="AW186" i="22"/>
  <c r="AR186" i="22"/>
  <c r="AM186" i="22"/>
  <c r="AD186" i="22"/>
  <c r="T186" i="22"/>
  <c r="K186" i="22"/>
  <c r="C186" i="22"/>
  <c r="FQ185" i="22"/>
  <c r="FL185" i="22"/>
  <c r="FG185" i="22"/>
  <c r="FB185" i="22"/>
  <c r="EW185" i="22"/>
  <c r="ER185" i="22"/>
  <c r="EM185" i="22"/>
  <c r="EH185" i="22"/>
  <c r="EC185" i="22"/>
  <c r="DX185" i="22"/>
  <c r="DS185" i="22"/>
  <c r="DN185" i="22"/>
  <c r="DI185" i="22"/>
  <c r="DD185" i="22"/>
  <c r="CY185" i="22"/>
  <c r="CT185" i="22"/>
  <c r="CO185" i="22"/>
  <c r="CJ185" i="22"/>
  <c r="CE185" i="22"/>
  <c r="BZ185" i="22"/>
  <c r="BU185" i="22"/>
  <c r="BP185" i="22"/>
  <c r="BK185" i="22"/>
  <c r="BF185" i="22"/>
  <c r="AZ185" i="22"/>
  <c r="AW185" i="22"/>
  <c r="AR185" i="22"/>
  <c r="AM185" i="22"/>
  <c r="AD185" i="22"/>
  <c r="T185" i="22"/>
  <c r="K185" i="22"/>
  <c r="C185" i="22"/>
  <c r="FQ184" i="22"/>
  <c r="FL184" i="22"/>
  <c r="FG184" i="22"/>
  <c r="FB184" i="22"/>
  <c r="EW184" i="22"/>
  <c r="ER184" i="22"/>
  <c r="EM184" i="22"/>
  <c r="EH184" i="22"/>
  <c r="EC184" i="22"/>
  <c r="DX184" i="22"/>
  <c r="DS184" i="22"/>
  <c r="DN184" i="22"/>
  <c r="DI184" i="22"/>
  <c r="DD184" i="22"/>
  <c r="CY184" i="22"/>
  <c r="CT184" i="22"/>
  <c r="CO184" i="22"/>
  <c r="CJ184" i="22"/>
  <c r="CE184" i="22"/>
  <c r="BZ184" i="22"/>
  <c r="BU184" i="22"/>
  <c r="BP184" i="22"/>
  <c r="BK184" i="22"/>
  <c r="BF184" i="22"/>
  <c r="AZ184" i="22"/>
  <c r="AW184" i="22"/>
  <c r="AR184" i="22"/>
  <c r="AM184" i="22"/>
  <c r="AD184" i="22"/>
  <c r="T184" i="22"/>
  <c r="K184" i="22"/>
  <c r="C184" i="22"/>
  <c r="FQ183" i="22"/>
  <c r="FL183" i="22"/>
  <c r="FG183" i="22"/>
  <c r="FB183" i="22"/>
  <c r="EW183" i="22"/>
  <c r="ER183" i="22"/>
  <c r="EM183" i="22"/>
  <c r="EH183" i="22"/>
  <c r="EC183" i="22"/>
  <c r="DX183" i="22"/>
  <c r="DS183" i="22"/>
  <c r="DN183" i="22"/>
  <c r="DI183" i="22"/>
  <c r="DD183" i="22"/>
  <c r="CY183" i="22"/>
  <c r="CT183" i="22"/>
  <c r="CO183" i="22"/>
  <c r="CJ183" i="22"/>
  <c r="CE183" i="22"/>
  <c r="BZ183" i="22"/>
  <c r="BU183" i="22"/>
  <c r="BP183" i="22"/>
  <c r="BK183" i="22"/>
  <c r="BF183" i="22"/>
  <c r="AZ183" i="22"/>
  <c r="AW183" i="22"/>
  <c r="AR183" i="22"/>
  <c r="AM183" i="22"/>
  <c r="AD183" i="22"/>
  <c r="T183" i="22"/>
  <c r="K183" i="22"/>
  <c r="C183" i="22"/>
  <c r="FQ182" i="22"/>
  <c r="FL182" i="22"/>
  <c r="FG182" i="22"/>
  <c r="FB182" i="22"/>
  <c r="EW182" i="22"/>
  <c r="ER182" i="22"/>
  <c r="EM182" i="22"/>
  <c r="EH182" i="22"/>
  <c r="EC182" i="22"/>
  <c r="DX182" i="22"/>
  <c r="DS182" i="22"/>
  <c r="DN182" i="22"/>
  <c r="DI182" i="22"/>
  <c r="DD182" i="22"/>
  <c r="CY182" i="22"/>
  <c r="CT182" i="22"/>
  <c r="CO182" i="22"/>
  <c r="CJ182" i="22"/>
  <c r="CE182" i="22"/>
  <c r="BZ182" i="22"/>
  <c r="BU182" i="22"/>
  <c r="BP182" i="22"/>
  <c r="BK182" i="22"/>
  <c r="BF182" i="22"/>
  <c r="AZ182" i="22"/>
  <c r="AW182" i="22"/>
  <c r="AR182" i="22"/>
  <c r="AM182" i="22"/>
  <c r="AD182" i="22"/>
  <c r="T182" i="22"/>
  <c r="K182" i="22"/>
  <c r="C182" i="22"/>
  <c r="FQ181" i="22"/>
  <c r="FL181" i="22"/>
  <c r="FG181" i="22"/>
  <c r="FB181" i="22"/>
  <c r="EW181" i="22"/>
  <c r="ER181" i="22"/>
  <c r="EM181" i="22"/>
  <c r="EH181" i="22"/>
  <c r="EC181" i="22"/>
  <c r="DX181" i="22"/>
  <c r="DS181" i="22"/>
  <c r="DN181" i="22"/>
  <c r="DI181" i="22"/>
  <c r="DD181" i="22"/>
  <c r="CY181" i="22"/>
  <c r="CT181" i="22"/>
  <c r="CO181" i="22"/>
  <c r="CJ181" i="22"/>
  <c r="CE181" i="22"/>
  <c r="BZ181" i="22"/>
  <c r="BU181" i="22"/>
  <c r="BP181" i="22"/>
  <c r="BK181" i="22"/>
  <c r="BF181" i="22"/>
  <c r="AZ181" i="22"/>
  <c r="AW181" i="22"/>
  <c r="AR181" i="22"/>
  <c r="AM181" i="22"/>
  <c r="AD181" i="22"/>
  <c r="T181" i="22"/>
  <c r="K181" i="22"/>
  <c r="C181" i="22"/>
  <c r="FQ180" i="22"/>
  <c r="FL180" i="22"/>
  <c r="FG180" i="22"/>
  <c r="FB180" i="22"/>
  <c r="EW180" i="22"/>
  <c r="ER180" i="22"/>
  <c r="EM180" i="22"/>
  <c r="EH180" i="22"/>
  <c r="EC180" i="22"/>
  <c r="DX180" i="22"/>
  <c r="DS180" i="22"/>
  <c r="DN180" i="22"/>
  <c r="DI180" i="22"/>
  <c r="DD180" i="22"/>
  <c r="CY180" i="22"/>
  <c r="CT180" i="22"/>
  <c r="CO180" i="22"/>
  <c r="CJ180" i="22"/>
  <c r="CE180" i="22"/>
  <c r="BZ180" i="22"/>
  <c r="BU180" i="22"/>
  <c r="BP180" i="22"/>
  <c r="BK180" i="22"/>
  <c r="BF180" i="22"/>
  <c r="AZ180" i="22"/>
  <c r="AW180" i="22"/>
  <c r="AR180" i="22"/>
  <c r="AM180" i="22"/>
  <c r="AD180" i="22"/>
  <c r="T180" i="22"/>
  <c r="K180" i="22"/>
  <c r="C180" i="22"/>
  <c r="FQ179" i="22"/>
  <c r="FL179" i="22"/>
  <c r="FG179" i="22"/>
  <c r="FB179" i="22"/>
  <c r="EW179" i="22"/>
  <c r="ER179" i="22"/>
  <c r="EM179" i="22"/>
  <c r="EH179" i="22"/>
  <c r="EC179" i="22"/>
  <c r="DX179" i="22"/>
  <c r="DS179" i="22"/>
  <c r="DN179" i="22"/>
  <c r="DI179" i="22"/>
  <c r="DD179" i="22"/>
  <c r="CY179" i="22"/>
  <c r="CT179" i="22"/>
  <c r="CO179" i="22"/>
  <c r="CJ179" i="22"/>
  <c r="CE179" i="22"/>
  <c r="BZ179" i="22"/>
  <c r="BU179" i="22"/>
  <c r="BP179" i="22"/>
  <c r="BK179" i="22"/>
  <c r="BF179" i="22"/>
  <c r="AZ179" i="22"/>
  <c r="AW179" i="22"/>
  <c r="AR179" i="22"/>
  <c r="AM179" i="22"/>
  <c r="AD179" i="22"/>
  <c r="T179" i="22"/>
  <c r="K179" i="22"/>
  <c r="C179" i="22"/>
  <c r="FQ178" i="22"/>
  <c r="FL178" i="22"/>
  <c r="FG178" i="22"/>
  <c r="FB178" i="22"/>
  <c r="EW178" i="22"/>
  <c r="ER178" i="22"/>
  <c r="EM178" i="22"/>
  <c r="EH178" i="22"/>
  <c r="EC178" i="22"/>
  <c r="DX178" i="22"/>
  <c r="DS178" i="22"/>
  <c r="DN178" i="22"/>
  <c r="DI178" i="22"/>
  <c r="DD178" i="22"/>
  <c r="CY178" i="22"/>
  <c r="CT178" i="22"/>
  <c r="CO178" i="22"/>
  <c r="CJ178" i="22"/>
  <c r="CE178" i="22"/>
  <c r="BZ178" i="22"/>
  <c r="BU178" i="22"/>
  <c r="BP178" i="22"/>
  <c r="BK178" i="22"/>
  <c r="BF178" i="22"/>
  <c r="AZ178" i="22"/>
  <c r="AW178" i="22"/>
  <c r="AR178" i="22"/>
  <c r="AM178" i="22"/>
  <c r="AD178" i="22"/>
  <c r="T178" i="22"/>
  <c r="K178" i="22"/>
  <c r="C178" i="22"/>
  <c r="FQ177" i="22"/>
  <c r="FL177" i="22"/>
  <c r="FG177" i="22"/>
  <c r="FB177" i="22"/>
  <c r="EW177" i="22"/>
  <c r="ER177" i="22"/>
  <c r="EM177" i="22"/>
  <c r="EH177" i="22"/>
  <c r="EC177" i="22"/>
  <c r="DX177" i="22"/>
  <c r="DS177" i="22"/>
  <c r="DN177" i="22"/>
  <c r="DI177" i="22"/>
  <c r="DD177" i="22"/>
  <c r="CY177" i="22"/>
  <c r="CT177" i="22"/>
  <c r="CO177" i="22"/>
  <c r="CJ177" i="22"/>
  <c r="CE177" i="22"/>
  <c r="BZ177" i="22"/>
  <c r="BU177" i="22"/>
  <c r="BP177" i="22"/>
  <c r="BK177" i="22"/>
  <c r="BF177" i="22"/>
  <c r="AZ177" i="22"/>
  <c r="AW177" i="22"/>
  <c r="AR177" i="22"/>
  <c r="AM177" i="22"/>
  <c r="AD177" i="22"/>
  <c r="T177" i="22"/>
  <c r="K177" i="22"/>
  <c r="C177" i="22"/>
  <c r="FQ176" i="22"/>
  <c r="FL176" i="22"/>
  <c r="FG176" i="22"/>
  <c r="FB176" i="22"/>
  <c r="EW176" i="22"/>
  <c r="ER176" i="22"/>
  <c r="EM176" i="22"/>
  <c r="EH176" i="22"/>
  <c r="EC176" i="22"/>
  <c r="DX176" i="22"/>
  <c r="DS176" i="22"/>
  <c r="DN176" i="22"/>
  <c r="DI176" i="22"/>
  <c r="DD176" i="22"/>
  <c r="CY176" i="22"/>
  <c r="CT176" i="22"/>
  <c r="CO176" i="22"/>
  <c r="CJ176" i="22"/>
  <c r="CE176" i="22"/>
  <c r="BZ176" i="22"/>
  <c r="BU176" i="22"/>
  <c r="BP176" i="22"/>
  <c r="BK176" i="22"/>
  <c r="BF176" i="22"/>
  <c r="AZ176" i="22"/>
  <c r="AW176" i="22"/>
  <c r="AR176" i="22"/>
  <c r="AM176" i="22"/>
  <c r="AD176" i="22"/>
  <c r="T176" i="22"/>
  <c r="K176" i="22"/>
  <c r="C176" i="22"/>
  <c r="FQ175" i="22"/>
  <c r="FL175" i="22"/>
  <c r="FG175" i="22"/>
  <c r="FB175" i="22"/>
  <c r="EW175" i="22"/>
  <c r="ER175" i="22"/>
  <c r="EM175" i="22"/>
  <c r="EH175" i="22"/>
  <c r="EC175" i="22"/>
  <c r="DX175" i="22"/>
  <c r="DS175" i="22"/>
  <c r="DN175" i="22"/>
  <c r="DI175" i="22"/>
  <c r="DD175" i="22"/>
  <c r="CY175" i="22"/>
  <c r="CT175" i="22"/>
  <c r="CO175" i="22"/>
  <c r="CJ175" i="22"/>
  <c r="CE175" i="22"/>
  <c r="BZ175" i="22"/>
  <c r="BU175" i="22"/>
  <c r="BP175" i="22"/>
  <c r="BK175" i="22"/>
  <c r="BF175" i="22"/>
  <c r="AZ175" i="22"/>
  <c r="AW175" i="22"/>
  <c r="AR175" i="22"/>
  <c r="AM175" i="22"/>
  <c r="AD175" i="22"/>
  <c r="T175" i="22"/>
  <c r="K175" i="22"/>
  <c r="C175" i="22"/>
  <c r="FQ174" i="22"/>
  <c r="FL174" i="22"/>
  <c r="FG174" i="22"/>
  <c r="FB174" i="22"/>
  <c r="EW174" i="22"/>
  <c r="ER174" i="22"/>
  <c r="EM174" i="22"/>
  <c r="EH174" i="22"/>
  <c r="EC174" i="22"/>
  <c r="DX174" i="22"/>
  <c r="DS174" i="22"/>
  <c r="DN174" i="22"/>
  <c r="DI174" i="22"/>
  <c r="DD174" i="22"/>
  <c r="CY174" i="22"/>
  <c r="CT174" i="22"/>
  <c r="CO174" i="22"/>
  <c r="CJ174" i="22"/>
  <c r="CE174" i="22"/>
  <c r="BZ174" i="22"/>
  <c r="BU174" i="22"/>
  <c r="BP174" i="22"/>
  <c r="BK174" i="22"/>
  <c r="BF174" i="22"/>
  <c r="AZ174" i="22"/>
  <c r="AW174" i="22"/>
  <c r="AR174" i="22"/>
  <c r="AM174" i="22"/>
  <c r="AD174" i="22"/>
  <c r="T174" i="22"/>
  <c r="K174" i="22"/>
  <c r="C174" i="22"/>
  <c r="FQ173" i="22"/>
  <c r="FL173" i="22"/>
  <c r="FG173" i="22"/>
  <c r="FB173" i="22"/>
  <c r="EW173" i="22"/>
  <c r="ER173" i="22"/>
  <c r="EM173" i="22"/>
  <c r="EH173" i="22"/>
  <c r="EC173" i="22"/>
  <c r="DX173" i="22"/>
  <c r="DS173" i="22"/>
  <c r="DN173" i="22"/>
  <c r="DI173" i="22"/>
  <c r="DD173" i="22"/>
  <c r="CY173" i="22"/>
  <c r="CT173" i="22"/>
  <c r="CO173" i="22"/>
  <c r="CJ173" i="22"/>
  <c r="CE173" i="22"/>
  <c r="BZ173" i="22"/>
  <c r="BU173" i="22"/>
  <c r="BP173" i="22"/>
  <c r="BK173" i="22"/>
  <c r="BF173" i="22"/>
  <c r="AZ173" i="22"/>
  <c r="AW173" i="22"/>
  <c r="AR173" i="22"/>
  <c r="AM173" i="22"/>
  <c r="AD173" i="22"/>
  <c r="T173" i="22"/>
  <c r="K173" i="22"/>
  <c r="C173" i="22"/>
  <c r="FQ172" i="22"/>
  <c r="FL172" i="22"/>
  <c r="FG172" i="22"/>
  <c r="FB172" i="22"/>
  <c r="EW172" i="22"/>
  <c r="ER172" i="22"/>
  <c r="EM172" i="22"/>
  <c r="EH172" i="22"/>
  <c r="EC172" i="22"/>
  <c r="DX172" i="22"/>
  <c r="DS172" i="22"/>
  <c r="DN172" i="22"/>
  <c r="DI172" i="22"/>
  <c r="DD172" i="22"/>
  <c r="CY172" i="22"/>
  <c r="CT172" i="22"/>
  <c r="CO172" i="22"/>
  <c r="CJ172" i="22"/>
  <c r="CE172" i="22"/>
  <c r="BZ172" i="22"/>
  <c r="BU172" i="22"/>
  <c r="BP172" i="22"/>
  <c r="BK172" i="22"/>
  <c r="BF172" i="22"/>
  <c r="AZ172" i="22"/>
  <c r="AW172" i="22"/>
  <c r="AR172" i="22"/>
  <c r="AM172" i="22"/>
  <c r="AD172" i="22"/>
  <c r="T172" i="22"/>
  <c r="K172" i="22"/>
  <c r="C172" i="22"/>
  <c r="FQ171" i="22"/>
  <c r="FL171" i="22"/>
  <c r="FG171" i="22"/>
  <c r="FB171" i="22"/>
  <c r="EW171" i="22"/>
  <c r="ER171" i="22"/>
  <c r="EM171" i="22"/>
  <c r="EH171" i="22"/>
  <c r="EC171" i="22"/>
  <c r="DX171" i="22"/>
  <c r="DS171" i="22"/>
  <c r="DN171" i="22"/>
  <c r="DI171" i="22"/>
  <c r="DD171" i="22"/>
  <c r="CY171" i="22"/>
  <c r="CT171" i="22"/>
  <c r="CO171" i="22"/>
  <c r="CJ171" i="22"/>
  <c r="CE171" i="22"/>
  <c r="BZ171" i="22"/>
  <c r="BU171" i="22"/>
  <c r="BP171" i="22"/>
  <c r="BK171" i="22"/>
  <c r="BF171" i="22"/>
  <c r="AZ171" i="22"/>
  <c r="AW171" i="22"/>
  <c r="AR171" i="22"/>
  <c r="AM171" i="22"/>
  <c r="AD171" i="22"/>
  <c r="T171" i="22"/>
  <c r="K171" i="22"/>
  <c r="C171" i="22"/>
  <c r="FQ170" i="22"/>
  <c r="FL170" i="22"/>
  <c r="FG170" i="22"/>
  <c r="FB170" i="22"/>
  <c r="EW170" i="22"/>
  <c r="ER170" i="22"/>
  <c r="EM170" i="22"/>
  <c r="EH170" i="22"/>
  <c r="EC170" i="22"/>
  <c r="DX170" i="22"/>
  <c r="DS170" i="22"/>
  <c r="DN170" i="22"/>
  <c r="DI170" i="22"/>
  <c r="DD170" i="22"/>
  <c r="CY170" i="22"/>
  <c r="CT170" i="22"/>
  <c r="CO170" i="22"/>
  <c r="CJ170" i="22"/>
  <c r="CE170" i="22"/>
  <c r="BZ170" i="22"/>
  <c r="BU170" i="22"/>
  <c r="BP170" i="22"/>
  <c r="BK170" i="22"/>
  <c r="BF170" i="22"/>
  <c r="AZ170" i="22"/>
  <c r="AW170" i="22"/>
  <c r="AR170" i="22"/>
  <c r="AM170" i="22"/>
  <c r="AD170" i="22"/>
  <c r="T170" i="22"/>
  <c r="K170" i="22"/>
  <c r="C170" i="22"/>
  <c r="FQ169" i="22"/>
  <c r="FL169" i="22"/>
  <c r="FG169" i="22"/>
  <c r="FB169" i="22"/>
  <c r="EW169" i="22"/>
  <c r="ER169" i="22"/>
  <c r="EM169" i="22"/>
  <c r="EH169" i="22"/>
  <c r="EC169" i="22"/>
  <c r="DX169" i="22"/>
  <c r="DS169" i="22"/>
  <c r="DN169" i="22"/>
  <c r="DI169" i="22"/>
  <c r="DD169" i="22"/>
  <c r="CY169" i="22"/>
  <c r="CT169" i="22"/>
  <c r="CO169" i="22"/>
  <c r="CJ169" i="22"/>
  <c r="CE169" i="22"/>
  <c r="BZ169" i="22"/>
  <c r="BU169" i="22"/>
  <c r="BP169" i="22"/>
  <c r="BK169" i="22"/>
  <c r="BF169" i="22"/>
  <c r="AZ169" i="22"/>
  <c r="AW169" i="22"/>
  <c r="AR169" i="22"/>
  <c r="AM169" i="22"/>
  <c r="AD169" i="22"/>
  <c r="T169" i="22"/>
  <c r="K169" i="22"/>
  <c r="C169" i="22"/>
  <c r="FQ168" i="22"/>
  <c r="FL168" i="22"/>
  <c r="FG168" i="22"/>
  <c r="FB168" i="22"/>
  <c r="EW168" i="22"/>
  <c r="ER168" i="22"/>
  <c r="EM168" i="22"/>
  <c r="EH168" i="22"/>
  <c r="EC168" i="22"/>
  <c r="DX168" i="22"/>
  <c r="DS168" i="22"/>
  <c r="DN168" i="22"/>
  <c r="DI168" i="22"/>
  <c r="DD168" i="22"/>
  <c r="CY168" i="22"/>
  <c r="CT168" i="22"/>
  <c r="CO168" i="22"/>
  <c r="CJ168" i="22"/>
  <c r="CE168" i="22"/>
  <c r="BZ168" i="22"/>
  <c r="BU168" i="22"/>
  <c r="BP168" i="22"/>
  <c r="BK168" i="22"/>
  <c r="BF168" i="22"/>
  <c r="AZ168" i="22"/>
  <c r="AW168" i="22"/>
  <c r="AR168" i="22"/>
  <c r="AM168" i="22"/>
  <c r="AD168" i="22"/>
  <c r="T168" i="22"/>
  <c r="K168" i="22"/>
  <c r="C168" i="22"/>
  <c r="FQ167" i="22"/>
  <c r="FL167" i="22"/>
  <c r="FG167" i="22"/>
  <c r="FB167" i="22"/>
  <c r="EW167" i="22"/>
  <c r="ER167" i="22"/>
  <c r="EM167" i="22"/>
  <c r="EH167" i="22"/>
  <c r="EC167" i="22"/>
  <c r="DX167" i="22"/>
  <c r="DS167" i="22"/>
  <c r="DN167" i="22"/>
  <c r="DI167" i="22"/>
  <c r="DD167" i="22"/>
  <c r="CY167" i="22"/>
  <c r="CT167" i="22"/>
  <c r="CO167" i="22"/>
  <c r="CJ167" i="22"/>
  <c r="CE167" i="22"/>
  <c r="BZ167" i="22"/>
  <c r="BU167" i="22"/>
  <c r="BP167" i="22"/>
  <c r="BK167" i="22"/>
  <c r="BF167" i="22"/>
  <c r="AZ167" i="22"/>
  <c r="AW167" i="22"/>
  <c r="AR167" i="22"/>
  <c r="AM167" i="22"/>
  <c r="AD167" i="22"/>
  <c r="T167" i="22"/>
  <c r="K167" i="22"/>
  <c r="C167" i="22"/>
  <c r="FQ166" i="22"/>
  <c r="FL166" i="22"/>
  <c r="FG166" i="22"/>
  <c r="FB166" i="22"/>
  <c r="EW166" i="22"/>
  <c r="ER166" i="22"/>
  <c r="EM166" i="22"/>
  <c r="EH166" i="22"/>
  <c r="EC166" i="22"/>
  <c r="DX166" i="22"/>
  <c r="DS166" i="22"/>
  <c r="DN166" i="22"/>
  <c r="DI166" i="22"/>
  <c r="DD166" i="22"/>
  <c r="CY166" i="22"/>
  <c r="CT166" i="22"/>
  <c r="CO166" i="22"/>
  <c r="CJ166" i="22"/>
  <c r="CE166" i="22"/>
  <c r="BZ166" i="22"/>
  <c r="BU166" i="22"/>
  <c r="BP166" i="22"/>
  <c r="BK166" i="22"/>
  <c r="BF166" i="22"/>
  <c r="AZ166" i="22"/>
  <c r="AW166" i="22"/>
  <c r="AR166" i="22"/>
  <c r="AM166" i="22"/>
  <c r="AD166" i="22"/>
  <c r="T166" i="22"/>
  <c r="K166" i="22"/>
  <c r="C166" i="22"/>
  <c r="FQ165" i="22"/>
  <c r="FL165" i="22"/>
  <c r="FG165" i="22"/>
  <c r="FB165" i="22"/>
  <c r="EW165" i="22"/>
  <c r="ER165" i="22"/>
  <c r="EM165" i="22"/>
  <c r="EH165" i="22"/>
  <c r="EC165" i="22"/>
  <c r="DX165" i="22"/>
  <c r="DS165" i="22"/>
  <c r="DN165" i="22"/>
  <c r="DI165" i="22"/>
  <c r="DD165" i="22"/>
  <c r="CY165" i="22"/>
  <c r="CT165" i="22"/>
  <c r="CO165" i="22"/>
  <c r="CJ165" i="22"/>
  <c r="CE165" i="22"/>
  <c r="BZ165" i="22"/>
  <c r="BU165" i="22"/>
  <c r="BP165" i="22"/>
  <c r="BK165" i="22"/>
  <c r="BF165" i="22"/>
  <c r="AZ165" i="22"/>
  <c r="AW165" i="22"/>
  <c r="AR165" i="22"/>
  <c r="AM165" i="22"/>
  <c r="AD165" i="22"/>
  <c r="T165" i="22"/>
  <c r="K165" i="22"/>
  <c r="C165" i="22"/>
  <c r="FQ164" i="22"/>
  <c r="FL164" i="22"/>
  <c r="FG164" i="22"/>
  <c r="FB164" i="22"/>
  <c r="EW164" i="22"/>
  <c r="ER164" i="22"/>
  <c r="EM164" i="22"/>
  <c r="EH164" i="22"/>
  <c r="EC164" i="22"/>
  <c r="DX164" i="22"/>
  <c r="DS164" i="22"/>
  <c r="DN164" i="22"/>
  <c r="DI164" i="22"/>
  <c r="DD164" i="22"/>
  <c r="CY164" i="22"/>
  <c r="CT164" i="22"/>
  <c r="CO164" i="22"/>
  <c r="CJ164" i="22"/>
  <c r="CE164" i="22"/>
  <c r="BZ164" i="22"/>
  <c r="BU164" i="22"/>
  <c r="BP164" i="22"/>
  <c r="BK164" i="22"/>
  <c r="BF164" i="22"/>
  <c r="AZ164" i="22"/>
  <c r="AW164" i="22"/>
  <c r="AR164" i="22"/>
  <c r="AM164" i="22"/>
  <c r="AD164" i="22"/>
  <c r="T164" i="22"/>
  <c r="K164" i="22"/>
  <c r="C164" i="22"/>
  <c r="FQ163" i="22"/>
  <c r="FL163" i="22"/>
  <c r="FG163" i="22"/>
  <c r="FB163" i="22"/>
  <c r="EW163" i="22"/>
  <c r="ER163" i="22"/>
  <c r="EM163" i="22"/>
  <c r="EH163" i="22"/>
  <c r="EC163" i="22"/>
  <c r="DX163" i="22"/>
  <c r="DS163" i="22"/>
  <c r="DN163" i="22"/>
  <c r="DI163" i="22"/>
  <c r="DD163" i="22"/>
  <c r="CY163" i="22"/>
  <c r="CT163" i="22"/>
  <c r="CO163" i="22"/>
  <c r="CJ163" i="22"/>
  <c r="CE163" i="22"/>
  <c r="BZ163" i="22"/>
  <c r="BU163" i="22"/>
  <c r="BP163" i="22"/>
  <c r="BK163" i="22"/>
  <c r="BF163" i="22"/>
  <c r="AZ163" i="22"/>
  <c r="AW163" i="22"/>
  <c r="AR163" i="22"/>
  <c r="AM163" i="22"/>
  <c r="AD163" i="22"/>
  <c r="T163" i="22"/>
  <c r="K163" i="22"/>
  <c r="C163" i="22"/>
  <c r="FQ162" i="22"/>
  <c r="FL162" i="22"/>
  <c r="FG162" i="22"/>
  <c r="FB162" i="22"/>
  <c r="EW162" i="22"/>
  <c r="ER162" i="22"/>
  <c r="EM162" i="22"/>
  <c r="EH162" i="22"/>
  <c r="EC162" i="22"/>
  <c r="DX162" i="22"/>
  <c r="DS162" i="22"/>
  <c r="DN162" i="22"/>
  <c r="DI162" i="22"/>
  <c r="DD162" i="22"/>
  <c r="CY162" i="22"/>
  <c r="CT162" i="22"/>
  <c r="CO162" i="22"/>
  <c r="CJ162" i="22"/>
  <c r="CE162" i="22"/>
  <c r="BZ162" i="22"/>
  <c r="BU162" i="22"/>
  <c r="BP162" i="22"/>
  <c r="BK162" i="22"/>
  <c r="BF162" i="22"/>
  <c r="AZ162" i="22"/>
  <c r="AW162" i="22"/>
  <c r="AR162" i="22"/>
  <c r="AM162" i="22"/>
  <c r="AD162" i="22"/>
  <c r="T162" i="22"/>
  <c r="K162" i="22"/>
  <c r="C162" i="22"/>
  <c r="FQ161" i="22"/>
  <c r="FL161" i="22"/>
  <c r="FG161" i="22"/>
  <c r="FB161" i="22"/>
  <c r="EW161" i="22"/>
  <c r="ER161" i="22"/>
  <c r="EM161" i="22"/>
  <c r="EH161" i="22"/>
  <c r="EC161" i="22"/>
  <c r="DX161" i="22"/>
  <c r="DS161" i="22"/>
  <c r="DN161" i="22"/>
  <c r="DI161" i="22"/>
  <c r="DD161" i="22"/>
  <c r="CY161" i="22"/>
  <c r="CT161" i="22"/>
  <c r="CO161" i="22"/>
  <c r="CJ161" i="22"/>
  <c r="CE161" i="22"/>
  <c r="BZ161" i="22"/>
  <c r="BU161" i="22"/>
  <c r="BP161" i="22"/>
  <c r="BK161" i="22"/>
  <c r="BF161" i="22"/>
  <c r="AZ161" i="22"/>
  <c r="AW161" i="22"/>
  <c r="AR161" i="22"/>
  <c r="AM161" i="22"/>
  <c r="AD161" i="22"/>
  <c r="T161" i="22"/>
  <c r="K161" i="22"/>
  <c r="C161" i="22"/>
  <c r="FQ160" i="22"/>
  <c r="FL160" i="22"/>
  <c r="FG160" i="22"/>
  <c r="FB160" i="22"/>
  <c r="EW160" i="22"/>
  <c r="ER160" i="22"/>
  <c r="EM160" i="22"/>
  <c r="EH160" i="22"/>
  <c r="EC160" i="22"/>
  <c r="DX160" i="22"/>
  <c r="DS160" i="22"/>
  <c r="DN160" i="22"/>
  <c r="DI160" i="22"/>
  <c r="DD160" i="22"/>
  <c r="CY160" i="22"/>
  <c r="CT160" i="22"/>
  <c r="CO160" i="22"/>
  <c r="CJ160" i="22"/>
  <c r="CE160" i="22"/>
  <c r="BZ160" i="22"/>
  <c r="BU160" i="22"/>
  <c r="BP160" i="22"/>
  <c r="BK160" i="22"/>
  <c r="BF160" i="22"/>
  <c r="AZ160" i="22"/>
  <c r="AW160" i="22"/>
  <c r="AR160" i="22"/>
  <c r="AM160" i="22"/>
  <c r="AD160" i="22"/>
  <c r="T160" i="22"/>
  <c r="K160" i="22"/>
  <c r="C160" i="22"/>
  <c r="FQ159" i="22"/>
  <c r="FL159" i="22"/>
  <c r="FG159" i="22"/>
  <c r="FB159" i="22"/>
  <c r="EW159" i="22"/>
  <c r="ER159" i="22"/>
  <c r="EM159" i="22"/>
  <c r="EH159" i="22"/>
  <c r="EC159" i="22"/>
  <c r="DX159" i="22"/>
  <c r="DS159" i="22"/>
  <c r="DN159" i="22"/>
  <c r="DI159" i="22"/>
  <c r="DD159" i="22"/>
  <c r="CY159" i="22"/>
  <c r="CT159" i="22"/>
  <c r="CO159" i="22"/>
  <c r="CJ159" i="22"/>
  <c r="CE159" i="22"/>
  <c r="BZ159" i="22"/>
  <c r="BU159" i="22"/>
  <c r="BP159" i="22"/>
  <c r="BK159" i="22"/>
  <c r="BF159" i="22"/>
  <c r="AZ159" i="22"/>
  <c r="AW159" i="22"/>
  <c r="AR159" i="22"/>
  <c r="AM159" i="22"/>
  <c r="AD159" i="22"/>
  <c r="T159" i="22"/>
  <c r="K159" i="22"/>
  <c r="C159" i="22"/>
  <c r="FQ158" i="22"/>
  <c r="FL158" i="22"/>
  <c r="FG158" i="22"/>
  <c r="FB158" i="22"/>
  <c r="EW158" i="22"/>
  <c r="ER158" i="22"/>
  <c r="EM158" i="22"/>
  <c r="EH158" i="22"/>
  <c r="EC158" i="22"/>
  <c r="DX158" i="22"/>
  <c r="DS158" i="22"/>
  <c r="DN158" i="22"/>
  <c r="DI158" i="22"/>
  <c r="DD158" i="22"/>
  <c r="CY158" i="22"/>
  <c r="CT158" i="22"/>
  <c r="CO158" i="22"/>
  <c r="CJ158" i="22"/>
  <c r="CE158" i="22"/>
  <c r="BZ158" i="22"/>
  <c r="BU158" i="22"/>
  <c r="BP158" i="22"/>
  <c r="BK158" i="22"/>
  <c r="BF158" i="22"/>
  <c r="AZ158" i="22"/>
  <c r="AW158" i="22"/>
  <c r="AR158" i="22"/>
  <c r="AM158" i="22"/>
  <c r="AD158" i="22"/>
  <c r="T158" i="22"/>
  <c r="K158" i="22"/>
  <c r="C158" i="22"/>
  <c r="FQ157" i="22"/>
  <c r="FL157" i="22"/>
  <c r="FG157" i="22"/>
  <c r="FB157" i="22"/>
  <c r="EW157" i="22"/>
  <c r="ER157" i="22"/>
  <c r="EM157" i="22"/>
  <c r="EH157" i="22"/>
  <c r="EC157" i="22"/>
  <c r="DX157" i="22"/>
  <c r="DS157" i="22"/>
  <c r="DN157" i="22"/>
  <c r="DI157" i="22"/>
  <c r="DD157" i="22"/>
  <c r="CY157" i="22"/>
  <c r="CT157" i="22"/>
  <c r="CO157" i="22"/>
  <c r="CJ157" i="22"/>
  <c r="CE157" i="22"/>
  <c r="BZ157" i="22"/>
  <c r="BU157" i="22"/>
  <c r="BP157" i="22"/>
  <c r="BK157" i="22"/>
  <c r="BF157" i="22"/>
  <c r="AZ157" i="22"/>
  <c r="AW157" i="22"/>
  <c r="AR157" i="22"/>
  <c r="AM157" i="22"/>
  <c r="AD157" i="22"/>
  <c r="T157" i="22"/>
  <c r="K157" i="22"/>
  <c r="C157" i="22"/>
  <c r="FQ156" i="22"/>
  <c r="FL156" i="22"/>
  <c r="FG156" i="22"/>
  <c r="FB156" i="22"/>
  <c r="EW156" i="22"/>
  <c r="ER156" i="22"/>
  <c r="EM156" i="22"/>
  <c r="EH156" i="22"/>
  <c r="EC156" i="22"/>
  <c r="DX156" i="22"/>
  <c r="DS156" i="22"/>
  <c r="DN156" i="22"/>
  <c r="DI156" i="22"/>
  <c r="DD156" i="22"/>
  <c r="CY156" i="22"/>
  <c r="CT156" i="22"/>
  <c r="CO156" i="22"/>
  <c r="CJ156" i="22"/>
  <c r="CE156" i="22"/>
  <c r="BZ156" i="22"/>
  <c r="BU156" i="22"/>
  <c r="BP156" i="22"/>
  <c r="BK156" i="22"/>
  <c r="BF156" i="22"/>
  <c r="AZ156" i="22"/>
  <c r="AW156" i="22"/>
  <c r="AR156" i="22"/>
  <c r="AM156" i="22"/>
  <c r="AD156" i="22"/>
  <c r="T156" i="22"/>
  <c r="K156" i="22"/>
  <c r="C156" i="22"/>
  <c r="FQ155" i="22"/>
  <c r="FL155" i="22"/>
  <c r="FG155" i="22"/>
  <c r="FB155" i="22"/>
  <c r="EW155" i="22"/>
  <c r="ER155" i="22"/>
  <c r="EM155" i="22"/>
  <c r="EH155" i="22"/>
  <c r="EC155" i="22"/>
  <c r="DX155" i="22"/>
  <c r="DS155" i="22"/>
  <c r="DN155" i="22"/>
  <c r="DI155" i="22"/>
  <c r="DD155" i="22"/>
  <c r="CY155" i="22"/>
  <c r="CT155" i="22"/>
  <c r="CO155" i="22"/>
  <c r="CJ155" i="22"/>
  <c r="CE155" i="22"/>
  <c r="BZ155" i="22"/>
  <c r="BU155" i="22"/>
  <c r="BP155" i="22"/>
  <c r="BK155" i="22"/>
  <c r="BF155" i="22"/>
  <c r="AZ155" i="22"/>
  <c r="AW155" i="22"/>
  <c r="AR155" i="22"/>
  <c r="AM155" i="22"/>
  <c r="AD155" i="22"/>
  <c r="T155" i="22"/>
  <c r="K155" i="22"/>
  <c r="C155" i="22"/>
  <c r="FQ154" i="22"/>
  <c r="FL154" i="22"/>
  <c r="FG154" i="22"/>
  <c r="FB154" i="22"/>
  <c r="EW154" i="22"/>
  <c r="ER154" i="22"/>
  <c r="EM154" i="22"/>
  <c r="EH154" i="22"/>
  <c r="EC154" i="22"/>
  <c r="DX154" i="22"/>
  <c r="DS154" i="22"/>
  <c r="DN154" i="22"/>
  <c r="DI154" i="22"/>
  <c r="DD154" i="22"/>
  <c r="CY154" i="22"/>
  <c r="CT154" i="22"/>
  <c r="CO154" i="22"/>
  <c r="CJ154" i="22"/>
  <c r="CE154" i="22"/>
  <c r="BZ154" i="22"/>
  <c r="BU154" i="22"/>
  <c r="BP154" i="22"/>
  <c r="BK154" i="22"/>
  <c r="BF154" i="22"/>
  <c r="AZ154" i="22"/>
  <c r="AW154" i="22"/>
  <c r="AR154" i="22"/>
  <c r="AM154" i="22"/>
  <c r="AD154" i="22"/>
  <c r="T154" i="22"/>
  <c r="K154" i="22"/>
  <c r="C154" i="22"/>
  <c r="FQ153" i="22"/>
  <c r="FL153" i="22"/>
  <c r="FG153" i="22"/>
  <c r="FB153" i="22"/>
  <c r="EW153" i="22"/>
  <c r="ER153" i="22"/>
  <c r="EM153" i="22"/>
  <c r="EH153" i="22"/>
  <c r="EC153" i="22"/>
  <c r="DX153" i="22"/>
  <c r="DS153" i="22"/>
  <c r="DN153" i="22"/>
  <c r="DI153" i="22"/>
  <c r="DD153" i="22"/>
  <c r="CY153" i="22"/>
  <c r="CT153" i="22"/>
  <c r="CO153" i="22"/>
  <c r="CJ153" i="22"/>
  <c r="CE153" i="22"/>
  <c r="BZ153" i="22"/>
  <c r="BU153" i="22"/>
  <c r="BP153" i="22"/>
  <c r="BK153" i="22"/>
  <c r="BF153" i="22"/>
  <c r="AZ153" i="22"/>
  <c r="AW153" i="22"/>
  <c r="AR153" i="22"/>
  <c r="AM153" i="22"/>
  <c r="AD153" i="22"/>
  <c r="T153" i="22"/>
  <c r="K153" i="22"/>
  <c r="C153" i="22"/>
  <c r="FQ152" i="22"/>
  <c r="FL152" i="22"/>
  <c r="FG152" i="22"/>
  <c r="FB152" i="22"/>
  <c r="EW152" i="22"/>
  <c r="ER152" i="22"/>
  <c r="EM152" i="22"/>
  <c r="EH152" i="22"/>
  <c r="EC152" i="22"/>
  <c r="DX152" i="22"/>
  <c r="DS152" i="22"/>
  <c r="DN152" i="22"/>
  <c r="DI152" i="22"/>
  <c r="DD152" i="22"/>
  <c r="CY152" i="22"/>
  <c r="CT152" i="22"/>
  <c r="CO152" i="22"/>
  <c r="CJ152" i="22"/>
  <c r="CE152" i="22"/>
  <c r="BZ152" i="22"/>
  <c r="BU152" i="22"/>
  <c r="BP152" i="22"/>
  <c r="BK152" i="22"/>
  <c r="BF152" i="22"/>
  <c r="AZ152" i="22"/>
  <c r="AW152" i="22"/>
  <c r="AR152" i="22"/>
  <c r="AM152" i="22"/>
  <c r="AD152" i="22"/>
  <c r="T152" i="22"/>
  <c r="K152" i="22"/>
  <c r="C152" i="22"/>
  <c r="FQ151" i="22"/>
  <c r="FL151" i="22"/>
  <c r="FG151" i="22"/>
  <c r="FB151" i="22"/>
  <c r="EW151" i="22"/>
  <c r="ER151" i="22"/>
  <c r="EM151" i="22"/>
  <c r="EH151" i="22"/>
  <c r="EC151" i="22"/>
  <c r="DX151" i="22"/>
  <c r="DS151" i="22"/>
  <c r="DN151" i="22"/>
  <c r="DI151" i="22"/>
  <c r="DD151" i="22"/>
  <c r="CY151" i="22"/>
  <c r="CT151" i="22"/>
  <c r="CO151" i="22"/>
  <c r="CJ151" i="22"/>
  <c r="CE151" i="22"/>
  <c r="BZ151" i="22"/>
  <c r="BU151" i="22"/>
  <c r="BP151" i="22"/>
  <c r="BK151" i="22"/>
  <c r="BF151" i="22"/>
  <c r="AZ151" i="22"/>
  <c r="AW151" i="22"/>
  <c r="AR151" i="22"/>
  <c r="AM151" i="22"/>
  <c r="AD151" i="22"/>
  <c r="T151" i="22"/>
  <c r="K151" i="22"/>
  <c r="C151" i="22"/>
  <c r="FQ150" i="22"/>
  <c r="FL150" i="22"/>
  <c r="FG150" i="22"/>
  <c r="FB150" i="22"/>
  <c r="EW150" i="22"/>
  <c r="ER150" i="22"/>
  <c r="EM150" i="22"/>
  <c r="EH150" i="22"/>
  <c r="EC150" i="22"/>
  <c r="DX150" i="22"/>
  <c r="DS150" i="22"/>
  <c r="DN150" i="22"/>
  <c r="DI150" i="22"/>
  <c r="DD150" i="22"/>
  <c r="CY150" i="22"/>
  <c r="CT150" i="22"/>
  <c r="CO150" i="22"/>
  <c r="CJ150" i="22"/>
  <c r="CE150" i="22"/>
  <c r="BZ150" i="22"/>
  <c r="BU150" i="22"/>
  <c r="BP150" i="22"/>
  <c r="BK150" i="22"/>
  <c r="BF150" i="22"/>
  <c r="AZ150" i="22"/>
  <c r="AW150" i="22"/>
  <c r="AR150" i="22"/>
  <c r="AM150" i="22"/>
  <c r="AD150" i="22"/>
  <c r="T150" i="22"/>
  <c r="K150" i="22"/>
  <c r="C150" i="22"/>
  <c r="FQ149" i="22"/>
  <c r="FL149" i="22"/>
  <c r="FG149" i="22"/>
  <c r="FB149" i="22"/>
  <c r="EW149" i="22"/>
  <c r="ER149" i="22"/>
  <c r="EM149" i="22"/>
  <c r="EH149" i="22"/>
  <c r="EC149" i="22"/>
  <c r="DX149" i="22"/>
  <c r="DS149" i="22"/>
  <c r="DN149" i="22"/>
  <c r="DI149" i="22"/>
  <c r="DD149" i="22"/>
  <c r="CY149" i="22"/>
  <c r="CT149" i="22"/>
  <c r="CO149" i="22"/>
  <c r="CJ149" i="22"/>
  <c r="CE149" i="22"/>
  <c r="BZ149" i="22"/>
  <c r="BU149" i="22"/>
  <c r="BP149" i="22"/>
  <c r="BK149" i="22"/>
  <c r="BF149" i="22"/>
  <c r="AZ149" i="22"/>
  <c r="AW149" i="22"/>
  <c r="AR149" i="22"/>
  <c r="AM149" i="22"/>
  <c r="AD149" i="22"/>
  <c r="T149" i="22"/>
  <c r="K149" i="22"/>
  <c r="C149" i="22"/>
  <c r="FQ148" i="22"/>
  <c r="FL148" i="22"/>
  <c r="FG148" i="22"/>
  <c r="FB148" i="22"/>
  <c r="EW148" i="22"/>
  <c r="ER148" i="22"/>
  <c r="EM148" i="22"/>
  <c r="EH148" i="22"/>
  <c r="EC148" i="22"/>
  <c r="DX148" i="22"/>
  <c r="DS148" i="22"/>
  <c r="DN148" i="22"/>
  <c r="DI148" i="22"/>
  <c r="DD148" i="22"/>
  <c r="CY148" i="22"/>
  <c r="CT148" i="22"/>
  <c r="CO148" i="22"/>
  <c r="CJ148" i="22"/>
  <c r="CE148" i="22"/>
  <c r="BZ148" i="22"/>
  <c r="BU148" i="22"/>
  <c r="BP148" i="22"/>
  <c r="BK148" i="22"/>
  <c r="BF148" i="22"/>
  <c r="AZ148" i="22"/>
  <c r="AW148" i="22"/>
  <c r="AR148" i="22"/>
  <c r="AM148" i="22"/>
  <c r="AD148" i="22"/>
  <c r="T148" i="22"/>
  <c r="K148" i="22"/>
  <c r="C148" i="22"/>
  <c r="FQ147" i="22"/>
  <c r="FL147" i="22"/>
  <c r="FG147" i="22"/>
  <c r="FB147" i="22"/>
  <c r="EW147" i="22"/>
  <c r="ER147" i="22"/>
  <c r="EM147" i="22"/>
  <c r="EH147" i="22"/>
  <c r="EC147" i="22"/>
  <c r="DX147" i="22"/>
  <c r="DS147" i="22"/>
  <c r="DN147" i="22"/>
  <c r="DI147" i="22"/>
  <c r="DD147" i="22"/>
  <c r="CY147" i="22"/>
  <c r="CT147" i="22"/>
  <c r="CO147" i="22"/>
  <c r="CJ147" i="22"/>
  <c r="CE147" i="22"/>
  <c r="BZ147" i="22"/>
  <c r="BU147" i="22"/>
  <c r="BP147" i="22"/>
  <c r="BK147" i="22"/>
  <c r="BF147" i="22"/>
  <c r="AZ147" i="22"/>
  <c r="AW147" i="22"/>
  <c r="AR147" i="22"/>
  <c r="AM147" i="22"/>
  <c r="AD147" i="22"/>
  <c r="T147" i="22"/>
  <c r="K147" i="22"/>
  <c r="C147" i="22"/>
  <c r="FQ146" i="22"/>
  <c r="FL146" i="22"/>
  <c r="FG146" i="22"/>
  <c r="FB146" i="22"/>
  <c r="EW146" i="22"/>
  <c r="ER146" i="22"/>
  <c r="EM146" i="22"/>
  <c r="EH146" i="22"/>
  <c r="EC146" i="22"/>
  <c r="DX146" i="22"/>
  <c r="DS146" i="22"/>
  <c r="DN146" i="22"/>
  <c r="DI146" i="22"/>
  <c r="DD146" i="22"/>
  <c r="CY146" i="22"/>
  <c r="CT146" i="22"/>
  <c r="CO146" i="22"/>
  <c r="CJ146" i="22"/>
  <c r="CE146" i="22"/>
  <c r="BZ146" i="22"/>
  <c r="BU146" i="22"/>
  <c r="BP146" i="22"/>
  <c r="BK146" i="22"/>
  <c r="BF146" i="22"/>
  <c r="AZ146" i="22"/>
  <c r="AW146" i="22"/>
  <c r="AR146" i="22"/>
  <c r="AM146" i="22"/>
  <c r="AD146" i="22"/>
  <c r="T146" i="22"/>
  <c r="K146" i="22"/>
  <c r="C146" i="22"/>
  <c r="FQ145" i="22"/>
  <c r="FL145" i="22"/>
  <c r="FG145" i="22"/>
  <c r="FB145" i="22"/>
  <c r="EW145" i="22"/>
  <c r="ER145" i="22"/>
  <c r="EM145" i="22"/>
  <c r="EH145" i="22"/>
  <c r="EC145" i="22"/>
  <c r="DX145" i="22"/>
  <c r="DS145" i="22"/>
  <c r="DN145" i="22"/>
  <c r="DI145" i="22"/>
  <c r="DD145" i="22"/>
  <c r="CY145" i="22"/>
  <c r="CT145" i="22"/>
  <c r="CO145" i="22"/>
  <c r="CJ145" i="22"/>
  <c r="CE145" i="22"/>
  <c r="BZ145" i="22"/>
  <c r="BU145" i="22"/>
  <c r="BP145" i="22"/>
  <c r="BK145" i="22"/>
  <c r="BF145" i="22"/>
  <c r="AZ145" i="22"/>
  <c r="AW145" i="22"/>
  <c r="AR145" i="22"/>
  <c r="AM145" i="22"/>
  <c r="AD145" i="22"/>
  <c r="T145" i="22"/>
  <c r="K145" i="22"/>
  <c r="C145" i="22"/>
  <c r="FQ144" i="22"/>
  <c r="FL144" i="22"/>
  <c r="FG144" i="22"/>
  <c r="FB144" i="22"/>
  <c r="EW144" i="22"/>
  <c r="ER144" i="22"/>
  <c r="EM144" i="22"/>
  <c r="EH144" i="22"/>
  <c r="EC144" i="22"/>
  <c r="DX144" i="22"/>
  <c r="DS144" i="22"/>
  <c r="DN144" i="22"/>
  <c r="DI144" i="22"/>
  <c r="DD144" i="22"/>
  <c r="CY144" i="22"/>
  <c r="CT144" i="22"/>
  <c r="CO144" i="22"/>
  <c r="CJ144" i="22"/>
  <c r="CE144" i="22"/>
  <c r="BZ144" i="22"/>
  <c r="BU144" i="22"/>
  <c r="BP144" i="22"/>
  <c r="BK144" i="22"/>
  <c r="BF144" i="22"/>
  <c r="AZ144" i="22"/>
  <c r="AW144" i="22"/>
  <c r="AR144" i="22"/>
  <c r="AM144" i="22"/>
  <c r="AD144" i="22"/>
  <c r="T144" i="22"/>
  <c r="K144" i="22"/>
  <c r="C144" i="22"/>
  <c r="FQ143" i="22"/>
  <c r="FL143" i="22"/>
  <c r="FG143" i="22"/>
  <c r="FB143" i="22"/>
  <c r="EW143" i="22"/>
  <c r="ER143" i="22"/>
  <c r="EM143" i="22"/>
  <c r="EH143" i="22"/>
  <c r="EC143" i="22"/>
  <c r="DX143" i="22"/>
  <c r="DS143" i="22"/>
  <c r="DN143" i="22"/>
  <c r="DI143" i="22"/>
  <c r="DD143" i="22"/>
  <c r="CY143" i="22"/>
  <c r="CT143" i="22"/>
  <c r="CO143" i="22"/>
  <c r="CJ143" i="22"/>
  <c r="CE143" i="22"/>
  <c r="BZ143" i="22"/>
  <c r="BU143" i="22"/>
  <c r="BP143" i="22"/>
  <c r="BK143" i="22"/>
  <c r="BF143" i="22"/>
  <c r="AZ143" i="22"/>
  <c r="AW143" i="22"/>
  <c r="AR143" i="22"/>
  <c r="AM143" i="22"/>
  <c r="AD143" i="22"/>
  <c r="T143" i="22"/>
  <c r="K143" i="22"/>
  <c r="C143" i="22"/>
  <c r="FQ142" i="22"/>
  <c r="FL142" i="22"/>
  <c r="FG142" i="22"/>
  <c r="FB142" i="22"/>
  <c r="EW142" i="22"/>
  <c r="ER142" i="22"/>
  <c r="EM142" i="22"/>
  <c r="EH142" i="22"/>
  <c r="EC142" i="22"/>
  <c r="DX142" i="22"/>
  <c r="DS142" i="22"/>
  <c r="DN142" i="22"/>
  <c r="DI142" i="22"/>
  <c r="DD142" i="22"/>
  <c r="CY142" i="22"/>
  <c r="CT142" i="22"/>
  <c r="CO142" i="22"/>
  <c r="CJ142" i="22"/>
  <c r="CE142" i="22"/>
  <c r="BZ142" i="22"/>
  <c r="BU142" i="22"/>
  <c r="BP142" i="22"/>
  <c r="BK142" i="22"/>
  <c r="BF142" i="22"/>
  <c r="AZ142" i="22"/>
  <c r="AW142" i="22"/>
  <c r="AR142" i="22"/>
  <c r="AM142" i="22"/>
  <c r="AD142" i="22"/>
  <c r="T142" i="22"/>
  <c r="K142" i="22"/>
  <c r="C142" i="22"/>
  <c r="FQ141" i="22"/>
  <c r="FL141" i="22"/>
  <c r="FG141" i="22"/>
  <c r="FB141" i="22"/>
  <c r="EW141" i="22"/>
  <c r="ER141" i="22"/>
  <c r="EM141" i="22"/>
  <c r="EH141" i="22"/>
  <c r="EC141" i="22"/>
  <c r="DX141" i="22"/>
  <c r="DS141" i="22"/>
  <c r="DN141" i="22"/>
  <c r="DI141" i="22"/>
  <c r="DD141" i="22"/>
  <c r="CY141" i="22"/>
  <c r="CT141" i="22"/>
  <c r="CO141" i="22"/>
  <c r="CJ141" i="22"/>
  <c r="CE141" i="22"/>
  <c r="BZ141" i="22"/>
  <c r="BU141" i="22"/>
  <c r="BP141" i="22"/>
  <c r="BK141" i="22"/>
  <c r="BF141" i="22"/>
  <c r="AZ141" i="22"/>
  <c r="AW141" i="22"/>
  <c r="AR141" i="22"/>
  <c r="AM141" i="22"/>
  <c r="AD141" i="22"/>
  <c r="T141" i="22"/>
  <c r="K141" i="22"/>
  <c r="C141" i="22"/>
  <c r="FQ140" i="22"/>
  <c r="FL140" i="22"/>
  <c r="FG140" i="22"/>
  <c r="FB140" i="22"/>
  <c r="EW140" i="22"/>
  <c r="ER140" i="22"/>
  <c r="EM140" i="22"/>
  <c r="EH140" i="22"/>
  <c r="EC140" i="22"/>
  <c r="DX140" i="22"/>
  <c r="DS140" i="22"/>
  <c r="DN140" i="22"/>
  <c r="DI140" i="22"/>
  <c r="DD140" i="22"/>
  <c r="CY140" i="22"/>
  <c r="CT140" i="22"/>
  <c r="CO140" i="22"/>
  <c r="CJ140" i="22"/>
  <c r="CE140" i="22"/>
  <c r="BZ140" i="22"/>
  <c r="BU140" i="22"/>
  <c r="BP140" i="22"/>
  <c r="BK140" i="22"/>
  <c r="BF140" i="22"/>
  <c r="AZ140" i="22"/>
  <c r="AW140" i="22"/>
  <c r="AR140" i="22"/>
  <c r="AM140" i="22"/>
  <c r="AD140" i="22"/>
  <c r="T140" i="22"/>
  <c r="K140" i="22"/>
  <c r="C140" i="22"/>
  <c r="FQ139" i="22"/>
  <c r="FL139" i="22"/>
  <c r="FG139" i="22"/>
  <c r="FB139" i="22"/>
  <c r="EW139" i="22"/>
  <c r="ER139" i="22"/>
  <c r="EM139" i="22"/>
  <c r="EH139" i="22"/>
  <c r="EC139" i="22"/>
  <c r="DX139" i="22"/>
  <c r="DS139" i="22"/>
  <c r="DN139" i="22"/>
  <c r="DI139" i="22"/>
  <c r="DD139" i="22"/>
  <c r="CY139" i="22"/>
  <c r="CT139" i="22"/>
  <c r="CO139" i="22"/>
  <c r="CJ139" i="22"/>
  <c r="CE139" i="22"/>
  <c r="BZ139" i="22"/>
  <c r="BU139" i="22"/>
  <c r="BP139" i="22"/>
  <c r="BK139" i="22"/>
  <c r="BF139" i="22"/>
  <c r="AZ139" i="22"/>
  <c r="AW139" i="22"/>
  <c r="AR139" i="22"/>
  <c r="AM139" i="22"/>
  <c r="AD139" i="22"/>
  <c r="T139" i="22"/>
  <c r="K139" i="22"/>
  <c r="C139" i="22"/>
  <c r="FQ138" i="22"/>
  <c r="FL138" i="22"/>
  <c r="FG138" i="22"/>
  <c r="FB138" i="22"/>
  <c r="EW138" i="22"/>
  <c r="ER138" i="22"/>
  <c r="EM138" i="22"/>
  <c r="EH138" i="22"/>
  <c r="EC138" i="22"/>
  <c r="DX138" i="22"/>
  <c r="DS138" i="22"/>
  <c r="DN138" i="22"/>
  <c r="DI138" i="22"/>
  <c r="DD138" i="22"/>
  <c r="CY138" i="22"/>
  <c r="CT138" i="22"/>
  <c r="CO138" i="22"/>
  <c r="CJ138" i="22"/>
  <c r="CE138" i="22"/>
  <c r="BZ138" i="22"/>
  <c r="BU138" i="22"/>
  <c r="BP138" i="22"/>
  <c r="BK138" i="22"/>
  <c r="BF138" i="22"/>
  <c r="AZ138" i="22"/>
  <c r="AW138" i="22"/>
  <c r="AR138" i="22"/>
  <c r="AM138" i="22"/>
  <c r="AD138" i="22"/>
  <c r="T138" i="22"/>
  <c r="K138" i="22"/>
  <c r="C138" i="22"/>
  <c r="FQ137" i="22"/>
  <c r="FL137" i="22"/>
  <c r="FG137" i="22"/>
  <c r="FB137" i="22"/>
  <c r="EW137" i="22"/>
  <c r="ER137" i="22"/>
  <c r="EM137" i="22"/>
  <c r="EH137" i="22"/>
  <c r="EC137" i="22"/>
  <c r="DX137" i="22"/>
  <c r="DS137" i="22"/>
  <c r="DN137" i="22"/>
  <c r="DI137" i="22"/>
  <c r="DD137" i="22"/>
  <c r="CY137" i="22"/>
  <c r="CT137" i="22"/>
  <c r="CO137" i="22"/>
  <c r="CJ137" i="22"/>
  <c r="CE137" i="22"/>
  <c r="BZ137" i="22"/>
  <c r="BU137" i="22"/>
  <c r="BP137" i="22"/>
  <c r="BK137" i="22"/>
  <c r="BF137" i="22"/>
  <c r="AZ137" i="22"/>
  <c r="AW137" i="22"/>
  <c r="AR137" i="22"/>
  <c r="AM137" i="22"/>
  <c r="AD137" i="22"/>
  <c r="T137" i="22"/>
  <c r="K137" i="22"/>
  <c r="C137" i="22"/>
  <c r="FQ136" i="22"/>
  <c r="FL136" i="22"/>
  <c r="FG136" i="22"/>
  <c r="FB136" i="22"/>
  <c r="EW136" i="22"/>
  <c r="ER136" i="22"/>
  <c r="EM136" i="22"/>
  <c r="EH136" i="22"/>
  <c r="EC136" i="22"/>
  <c r="DX136" i="22"/>
  <c r="DS136" i="22"/>
  <c r="DN136" i="22"/>
  <c r="DI136" i="22"/>
  <c r="DD136" i="22"/>
  <c r="CY136" i="22"/>
  <c r="CT136" i="22"/>
  <c r="CO136" i="22"/>
  <c r="CJ136" i="22"/>
  <c r="CE136" i="22"/>
  <c r="BZ136" i="22"/>
  <c r="BU136" i="22"/>
  <c r="BP136" i="22"/>
  <c r="BK136" i="22"/>
  <c r="BF136" i="22"/>
  <c r="AZ136" i="22"/>
  <c r="AW136" i="22"/>
  <c r="AR136" i="22"/>
  <c r="AM136" i="22"/>
  <c r="AD136" i="22"/>
  <c r="T136" i="22"/>
  <c r="K136" i="22"/>
  <c r="C136" i="22"/>
  <c r="FQ135" i="22"/>
  <c r="FL135" i="22"/>
  <c r="FG135" i="22"/>
  <c r="FB135" i="22"/>
  <c r="EW135" i="22"/>
  <c r="ER135" i="22"/>
  <c r="EM135" i="22"/>
  <c r="EH135" i="22"/>
  <c r="EC135" i="22"/>
  <c r="DX135" i="22"/>
  <c r="DS135" i="22"/>
  <c r="DN135" i="22"/>
  <c r="DI135" i="22"/>
  <c r="DD135" i="22"/>
  <c r="CY135" i="22"/>
  <c r="CT135" i="22"/>
  <c r="CO135" i="22"/>
  <c r="CJ135" i="22"/>
  <c r="CE135" i="22"/>
  <c r="BZ135" i="22"/>
  <c r="BU135" i="22"/>
  <c r="BP135" i="22"/>
  <c r="BK135" i="22"/>
  <c r="BF135" i="22"/>
  <c r="AZ135" i="22"/>
  <c r="AW135" i="22"/>
  <c r="AR135" i="22"/>
  <c r="AM135" i="22"/>
  <c r="AD135" i="22"/>
  <c r="T135" i="22"/>
  <c r="K135" i="22"/>
  <c r="C135" i="22"/>
  <c r="FQ134" i="22"/>
  <c r="FL134" i="22"/>
  <c r="FG134" i="22"/>
  <c r="FB134" i="22"/>
  <c r="EW134" i="22"/>
  <c r="ER134" i="22"/>
  <c r="EM134" i="22"/>
  <c r="EH134" i="22"/>
  <c r="EC134" i="22"/>
  <c r="DX134" i="22"/>
  <c r="DS134" i="22"/>
  <c r="DN134" i="22"/>
  <c r="DI134" i="22"/>
  <c r="DD134" i="22"/>
  <c r="CY134" i="22"/>
  <c r="CT134" i="22"/>
  <c r="CO134" i="22"/>
  <c r="CJ134" i="22"/>
  <c r="CE134" i="22"/>
  <c r="BZ134" i="22"/>
  <c r="BU134" i="22"/>
  <c r="BP134" i="22"/>
  <c r="BK134" i="22"/>
  <c r="BF134" i="22"/>
  <c r="AZ134" i="22"/>
  <c r="AW134" i="22"/>
  <c r="AR134" i="22"/>
  <c r="AM134" i="22"/>
  <c r="AD134" i="22"/>
  <c r="T134" i="22"/>
  <c r="K134" i="22"/>
  <c r="C134" i="22"/>
  <c r="FQ133" i="22"/>
  <c r="FL133" i="22"/>
  <c r="FG133" i="22"/>
  <c r="FB133" i="22"/>
  <c r="EW133" i="22"/>
  <c r="ER133" i="22"/>
  <c r="EM133" i="22"/>
  <c r="EH133" i="22"/>
  <c r="EC133" i="22"/>
  <c r="DX133" i="22"/>
  <c r="DS133" i="22"/>
  <c r="DN133" i="22"/>
  <c r="DI133" i="22"/>
  <c r="DD133" i="22"/>
  <c r="CY133" i="22"/>
  <c r="CT133" i="22"/>
  <c r="CO133" i="22"/>
  <c r="CJ133" i="22"/>
  <c r="CE133" i="22"/>
  <c r="BZ133" i="22"/>
  <c r="BU133" i="22"/>
  <c r="BP133" i="22"/>
  <c r="BK133" i="22"/>
  <c r="BF133" i="22"/>
  <c r="AZ133" i="22"/>
  <c r="AW133" i="22"/>
  <c r="AR133" i="22"/>
  <c r="AM133" i="22"/>
  <c r="AD133" i="22"/>
  <c r="T133" i="22"/>
  <c r="K133" i="22"/>
  <c r="C133" i="22"/>
  <c r="FQ132" i="22"/>
  <c r="FL132" i="22"/>
  <c r="FG132" i="22"/>
  <c r="FB132" i="22"/>
  <c r="EW132" i="22"/>
  <c r="ER132" i="22"/>
  <c r="EM132" i="22"/>
  <c r="EH132" i="22"/>
  <c r="EC132" i="22"/>
  <c r="DX132" i="22"/>
  <c r="DS132" i="22"/>
  <c r="DN132" i="22"/>
  <c r="DI132" i="22"/>
  <c r="DD132" i="22"/>
  <c r="CY132" i="22"/>
  <c r="CT132" i="22"/>
  <c r="CO132" i="22"/>
  <c r="CJ132" i="22"/>
  <c r="CE132" i="22"/>
  <c r="BZ132" i="22"/>
  <c r="BU132" i="22"/>
  <c r="BP132" i="22"/>
  <c r="BK132" i="22"/>
  <c r="BF132" i="22"/>
  <c r="AZ132" i="22"/>
  <c r="AW132" i="22"/>
  <c r="AR132" i="22"/>
  <c r="AM132" i="22"/>
  <c r="AD132" i="22"/>
  <c r="T132" i="22"/>
  <c r="K132" i="22"/>
  <c r="C132" i="22"/>
  <c r="FQ131" i="22"/>
  <c r="FL131" i="22"/>
  <c r="FG131" i="22"/>
  <c r="FB131" i="22"/>
  <c r="EW131" i="22"/>
  <c r="ER131" i="22"/>
  <c r="EM131" i="22"/>
  <c r="EH131" i="22"/>
  <c r="EC131" i="22"/>
  <c r="DX131" i="22"/>
  <c r="DS131" i="22"/>
  <c r="DN131" i="22"/>
  <c r="DI131" i="22"/>
  <c r="DD131" i="22"/>
  <c r="CY131" i="22"/>
  <c r="CT131" i="22"/>
  <c r="CO131" i="22"/>
  <c r="CJ131" i="22"/>
  <c r="CE131" i="22"/>
  <c r="BZ131" i="22"/>
  <c r="BU131" i="22"/>
  <c r="BP131" i="22"/>
  <c r="BK131" i="22"/>
  <c r="BF131" i="22"/>
  <c r="AZ131" i="22"/>
  <c r="AW131" i="22"/>
  <c r="AR131" i="22"/>
  <c r="AM131" i="22"/>
  <c r="AD131" i="22"/>
  <c r="T131" i="22"/>
  <c r="K131" i="22"/>
  <c r="C131" i="22"/>
  <c r="FQ130" i="22"/>
  <c r="FL130" i="22"/>
  <c r="FG130" i="22"/>
  <c r="FB130" i="22"/>
  <c r="EW130" i="22"/>
  <c r="ER130" i="22"/>
  <c r="EM130" i="22"/>
  <c r="EH130" i="22"/>
  <c r="EC130" i="22"/>
  <c r="DX130" i="22"/>
  <c r="DS130" i="22"/>
  <c r="DN130" i="22"/>
  <c r="DI130" i="22"/>
  <c r="DD130" i="22"/>
  <c r="CY130" i="22"/>
  <c r="CT130" i="22"/>
  <c r="CO130" i="22"/>
  <c r="CJ130" i="22"/>
  <c r="CE130" i="22"/>
  <c r="BZ130" i="22"/>
  <c r="BU130" i="22"/>
  <c r="BP130" i="22"/>
  <c r="BK130" i="22"/>
  <c r="BF130" i="22"/>
  <c r="AZ130" i="22"/>
  <c r="AW130" i="22"/>
  <c r="AR130" i="22"/>
  <c r="AM130" i="22"/>
  <c r="AD130" i="22"/>
  <c r="T130" i="22"/>
  <c r="K130" i="22"/>
  <c r="C130" i="22"/>
  <c r="FQ129" i="22"/>
  <c r="FL129" i="22"/>
  <c r="FG129" i="22"/>
  <c r="FB129" i="22"/>
  <c r="EW129" i="22"/>
  <c r="ER129" i="22"/>
  <c r="EM129" i="22"/>
  <c r="EH129" i="22"/>
  <c r="EC129" i="22"/>
  <c r="DX129" i="22"/>
  <c r="DS129" i="22"/>
  <c r="DN129" i="22"/>
  <c r="DI129" i="22"/>
  <c r="DD129" i="22"/>
  <c r="CY129" i="22"/>
  <c r="CT129" i="22"/>
  <c r="CO129" i="22"/>
  <c r="CJ129" i="22"/>
  <c r="CE129" i="22"/>
  <c r="BZ129" i="22"/>
  <c r="BU129" i="22"/>
  <c r="BP129" i="22"/>
  <c r="BK129" i="22"/>
  <c r="BF129" i="22"/>
  <c r="AZ129" i="22"/>
  <c r="AW129" i="22"/>
  <c r="AR129" i="22"/>
  <c r="AM129" i="22"/>
  <c r="AD129" i="22"/>
  <c r="T129" i="22"/>
  <c r="K129" i="22"/>
  <c r="C129" i="22"/>
  <c r="FQ128" i="22"/>
  <c r="FL128" i="22"/>
  <c r="FG128" i="22"/>
  <c r="FB128" i="22"/>
  <c r="EW128" i="22"/>
  <c r="ER128" i="22"/>
  <c r="EM128" i="22"/>
  <c r="EH128" i="22"/>
  <c r="EC128" i="22"/>
  <c r="DX128" i="22"/>
  <c r="DS128" i="22"/>
  <c r="DN128" i="22"/>
  <c r="DI128" i="22"/>
  <c r="DD128" i="22"/>
  <c r="CY128" i="22"/>
  <c r="CT128" i="22"/>
  <c r="CO128" i="22"/>
  <c r="CJ128" i="22"/>
  <c r="CE128" i="22"/>
  <c r="BZ128" i="22"/>
  <c r="BU128" i="22"/>
  <c r="BP128" i="22"/>
  <c r="BK128" i="22"/>
  <c r="BF128" i="22"/>
  <c r="AZ128" i="22"/>
  <c r="AW128" i="22"/>
  <c r="AR128" i="22"/>
  <c r="AM128" i="22"/>
  <c r="AD128" i="22"/>
  <c r="T128" i="22"/>
  <c r="K128" i="22"/>
  <c r="C128" i="22"/>
  <c r="FQ127" i="22"/>
  <c r="FL127" i="22"/>
  <c r="FG127" i="22"/>
  <c r="FB127" i="22"/>
  <c r="EW127" i="22"/>
  <c r="ER127" i="22"/>
  <c r="EM127" i="22"/>
  <c r="EH127" i="22"/>
  <c r="EC127" i="22"/>
  <c r="DX127" i="22"/>
  <c r="DS127" i="22"/>
  <c r="DN127" i="22"/>
  <c r="DI127" i="22"/>
  <c r="DD127" i="22"/>
  <c r="CY127" i="22"/>
  <c r="CT127" i="22"/>
  <c r="CO127" i="22"/>
  <c r="CJ127" i="22"/>
  <c r="CE127" i="22"/>
  <c r="BZ127" i="22"/>
  <c r="BU127" i="22"/>
  <c r="BP127" i="22"/>
  <c r="BK127" i="22"/>
  <c r="BF127" i="22"/>
  <c r="AZ127" i="22"/>
  <c r="AW127" i="22"/>
  <c r="AR127" i="22"/>
  <c r="AM127" i="22"/>
  <c r="AD127" i="22"/>
  <c r="T127" i="22"/>
  <c r="K127" i="22"/>
  <c r="C127" i="22"/>
  <c r="FQ126" i="22"/>
  <c r="FL126" i="22"/>
  <c r="FG126" i="22"/>
  <c r="FB126" i="22"/>
  <c r="EW126" i="22"/>
  <c r="ER126" i="22"/>
  <c r="EM126" i="22"/>
  <c r="EH126" i="22"/>
  <c r="EC126" i="22"/>
  <c r="DX126" i="22"/>
  <c r="DS126" i="22"/>
  <c r="DN126" i="22"/>
  <c r="DI126" i="22"/>
  <c r="DD126" i="22"/>
  <c r="CY126" i="22"/>
  <c r="CT126" i="22"/>
  <c r="CO126" i="22"/>
  <c r="CJ126" i="22"/>
  <c r="CE126" i="22"/>
  <c r="BZ126" i="22"/>
  <c r="BU126" i="22"/>
  <c r="BP126" i="22"/>
  <c r="BK126" i="22"/>
  <c r="BF126" i="22"/>
  <c r="AZ126" i="22"/>
  <c r="AW126" i="22"/>
  <c r="AR126" i="22"/>
  <c r="AM126" i="22"/>
  <c r="AD126" i="22"/>
  <c r="T126" i="22"/>
  <c r="K126" i="22"/>
  <c r="C126" i="22"/>
  <c r="FQ125" i="22"/>
  <c r="FL125" i="22"/>
  <c r="FG125" i="22"/>
  <c r="FB125" i="22"/>
  <c r="EW125" i="22"/>
  <c r="ER125" i="22"/>
  <c r="EM125" i="22"/>
  <c r="EH125" i="22"/>
  <c r="EC125" i="22"/>
  <c r="DX125" i="22"/>
  <c r="DS125" i="22"/>
  <c r="DN125" i="22"/>
  <c r="DI125" i="22"/>
  <c r="DD125" i="22"/>
  <c r="CY125" i="22"/>
  <c r="CT125" i="22"/>
  <c r="CO125" i="22"/>
  <c r="CJ125" i="22"/>
  <c r="CE125" i="22"/>
  <c r="BZ125" i="22"/>
  <c r="BU125" i="22"/>
  <c r="BP125" i="22"/>
  <c r="BK125" i="22"/>
  <c r="BF125" i="22"/>
  <c r="AZ125" i="22"/>
  <c r="AW125" i="22"/>
  <c r="AR125" i="22"/>
  <c r="AM125" i="22"/>
  <c r="AD125" i="22"/>
  <c r="T125" i="22"/>
  <c r="K125" i="22"/>
  <c r="C125" i="22"/>
  <c r="FQ124" i="22"/>
  <c r="FL124" i="22"/>
  <c r="FG124" i="22"/>
  <c r="FB124" i="22"/>
  <c r="EW124" i="22"/>
  <c r="ER124" i="22"/>
  <c r="EM124" i="22"/>
  <c r="EH124" i="22"/>
  <c r="EC124" i="22"/>
  <c r="DX124" i="22"/>
  <c r="DS124" i="22"/>
  <c r="DN124" i="22"/>
  <c r="DI124" i="22"/>
  <c r="DD124" i="22"/>
  <c r="CY124" i="22"/>
  <c r="CT124" i="22"/>
  <c r="CO124" i="22"/>
  <c r="CJ124" i="22"/>
  <c r="CE124" i="22"/>
  <c r="BZ124" i="22"/>
  <c r="BU124" i="22"/>
  <c r="BP124" i="22"/>
  <c r="BK124" i="22"/>
  <c r="BF124" i="22"/>
  <c r="AZ124" i="22"/>
  <c r="AW124" i="22"/>
  <c r="AR124" i="22"/>
  <c r="AM124" i="22"/>
  <c r="AD124" i="22"/>
  <c r="T124" i="22"/>
  <c r="K124" i="22"/>
  <c r="C124" i="22"/>
  <c r="FQ123" i="22"/>
  <c r="FL123" i="22"/>
  <c r="FG123" i="22"/>
  <c r="FB123" i="22"/>
  <c r="EW123" i="22"/>
  <c r="ER123" i="22"/>
  <c r="EM123" i="22"/>
  <c r="EH123" i="22"/>
  <c r="EC123" i="22"/>
  <c r="DX123" i="22"/>
  <c r="DS123" i="22"/>
  <c r="DN123" i="22"/>
  <c r="DI123" i="22"/>
  <c r="DD123" i="22"/>
  <c r="CY123" i="22"/>
  <c r="CT123" i="22"/>
  <c r="CO123" i="22"/>
  <c r="CJ123" i="22"/>
  <c r="CE123" i="22"/>
  <c r="BZ123" i="22"/>
  <c r="BU123" i="22"/>
  <c r="BP123" i="22"/>
  <c r="BK123" i="22"/>
  <c r="BF123" i="22"/>
  <c r="AZ123" i="22"/>
  <c r="AW123" i="22"/>
  <c r="AR123" i="22"/>
  <c r="AM123" i="22"/>
  <c r="AD123" i="22"/>
  <c r="T123" i="22"/>
  <c r="K123" i="22"/>
  <c r="C123" i="22"/>
  <c r="FQ122" i="22"/>
  <c r="FL122" i="22"/>
  <c r="FG122" i="22"/>
  <c r="FB122" i="22"/>
  <c r="EW122" i="22"/>
  <c r="ER122" i="22"/>
  <c r="EM122" i="22"/>
  <c r="EH122" i="22"/>
  <c r="EC122" i="22"/>
  <c r="DX122" i="22"/>
  <c r="DS122" i="22"/>
  <c r="DN122" i="22"/>
  <c r="DI122" i="22"/>
  <c r="DD122" i="22"/>
  <c r="CY122" i="22"/>
  <c r="CT122" i="22"/>
  <c r="CO122" i="22"/>
  <c r="CJ122" i="22"/>
  <c r="CE122" i="22"/>
  <c r="BZ122" i="22"/>
  <c r="BU122" i="22"/>
  <c r="BP122" i="22"/>
  <c r="BK122" i="22"/>
  <c r="BF122" i="22"/>
  <c r="AZ122" i="22"/>
  <c r="AW122" i="22"/>
  <c r="AR122" i="22"/>
  <c r="AM122" i="22"/>
  <c r="AD122" i="22"/>
  <c r="T122" i="22"/>
  <c r="K122" i="22"/>
  <c r="C122" i="22"/>
  <c r="FQ121" i="22"/>
  <c r="FL121" i="22"/>
  <c r="FG121" i="22"/>
  <c r="FB121" i="22"/>
  <c r="EW121" i="22"/>
  <c r="ER121" i="22"/>
  <c r="EM121" i="22"/>
  <c r="EH121" i="22"/>
  <c r="EC121" i="22"/>
  <c r="DX121" i="22"/>
  <c r="DS121" i="22"/>
  <c r="DN121" i="22"/>
  <c r="DI121" i="22"/>
  <c r="DD121" i="22"/>
  <c r="CY121" i="22"/>
  <c r="CT121" i="22"/>
  <c r="CO121" i="22"/>
  <c r="CJ121" i="22"/>
  <c r="CE121" i="22"/>
  <c r="BZ121" i="22"/>
  <c r="BU121" i="22"/>
  <c r="BP121" i="22"/>
  <c r="BK121" i="22"/>
  <c r="BF121" i="22"/>
  <c r="AZ121" i="22"/>
  <c r="AW121" i="22"/>
  <c r="AR121" i="22"/>
  <c r="AM121" i="22"/>
  <c r="AD121" i="22"/>
  <c r="T121" i="22"/>
  <c r="K121" i="22"/>
  <c r="C121" i="22"/>
  <c r="FQ120" i="22"/>
  <c r="FL120" i="22"/>
  <c r="FG120" i="22"/>
  <c r="FB120" i="22"/>
  <c r="EW120" i="22"/>
  <c r="ER120" i="22"/>
  <c r="EM120" i="22"/>
  <c r="EH120" i="22"/>
  <c r="EC120" i="22"/>
  <c r="DX120" i="22"/>
  <c r="DS120" i="22"/>
  <c r="DN120" i="22"/>
  <c r="DI120" i="22"/>
  <c r="DD120" i="22"/>
  <c r="CY120" i="22"/>
  <c r="CT120" i="22"/>
  <c r="CO120" i="22"/>
  <c r="CJ120" i="22"/>
  <c r="CE120" i="22"/>
  <c r="BZ120" i="22"/>
  <c r="BU120" i="22"/>
  <c r="BP120" i="22"/>
  <c r="BK120" i="22"/>
  <c r="BF120" i="22"/>
  <c r="AZ120" i="22"/>
  <c r="AW120" i="22"/>
  <c r="AR120" i="22"/>
  <c r="AM120" i="22"/>
  <c r="AD120" i="22"/>
  <c r="T120" i="22"/>
  <c r="K120" i="22"/>
  <c r="C120" i="22"/>
  <c r="FQ119" i="22"/>
  <c r="FL119" i="22"/>
  <c r="FG119" i="22"/>
  <c r="FB119" i="22"/>
  <c r="EW119" i="22"/>
  <c r="ER119" i="22"/>
  <c r="EM119" i="22"/>
  <c r="EH119" i="22"/>
  <c r="EC119" i="22"/>
  <c r="DX119" i="22"/>
  <c r="DS119" i="22"/>
  <c r="DN119" i="22"/>
  <c r="DI119" i="22"/>
  <c r="DD119" i="22"/>
  <c r="CY119" i="22"/>
  <c r="CT119" i="22"/>
  <c r="CO119" i="22"/>
  <c r="CJ119" i="22"/>
  <c r="CE119" i="22"/>
  <c r="BZ119" i="22"/>
  <c r="BU119" i="22"/>
  <c r="BP119" i="22"/>
  <c r="BK119" i="22"/>
  <c r="BF119" i="22"/>
  <c r="AZ119" i="22"/>
  <c r="AW119" i="22"/>
  <c r="AR119" i="22"/>
  <c r="AM119" i="22"/>
  <c r="AD119" i="22"/>
  <c r="T119" i="22"/>
  <c r="K119" i="22"/>
  <c r="C119" i="22"/>
  <c r="FQ118" i="22"/>
  <c r="FL118" i="22"/>
  <c r="FG118" i="22"/>
  <c r="FB118" i="22"/>
  <c r="EW118" i="22"/>
  <c r="ER118" i="22"/>
  <c r="EM118" i="22"/>
  <c r="EH118" i="22"/>
  <c r="EC118" i="22"/>
  <c r="DX118" i="22"/>
  <c r="DS118" i="22"/>
  <c r="DN118" i="22"/>
  <c r="DI118" i="22"/>
  <c r="DD118" i="22"/>
  <c r="CY118" i="22"/>
  <c r="CT118" i="22"/>
  <c r="CO118" i="22"/>
  <c r="CJ118" i="22"/>
  <c r="CE118" i="22"/>
  <c r="BZ118" i="22"/>
  <c r="BU118" i="22"/>
  <c r="BP118" i="22"/>
  <c r="BK118" i="22"/>
  <c r="BF118" i="22"/>
  <c r="AZ118" i="22"/>
  <c r="AW118" i="22"/>
  <c r="AR118" i="22"/>
  <c r="AM118" i="22"/>
  <c r="AD118" i="22"/>
  <c r="T118" i="22"/>
  <c r="K118" i="22"/>
  <c r="C118" i="22"/>
  <c r="FQ117" i="22"/>
  <c r="FL117" i="22"/>
  <c r="FG117" i="22"/>
  <c r="FB117" i="22"/>
  <c r="EW117" i="22"/>
  <c r="ER117" i="22"/>
  <c r="EM117" i="22"/>
  <c r="EH117" i="22"/>
  <c r="EC117" i="22"/>
  <c r="DX117" i="22"/>
  <c r="DS117" i="22"/>
  <c r="DN117" i="22"/>
  <c r="DI117" i="22"/>
  <c r="DD117" i="22"/>
  <c r="CY117" i="22"/>
  <c r="CT117" i="22"/>
  <c r="CO117" i="22"/>
  <c r="CJ117" i="22"/>
  <c r="CE117" i="22"/>
  <c r="BZ117" i="22"/>
  <c r="BU117" i="22"/>
  <c r="BP117" i="22"/>
  <c r="BK117" i="22"/>
  <c r="BF117" i="22"/>
  <c r="AZ117" i="22"/>
  <c r="AW117" i="22"/>
  <c r="AR117" i="22"/>
  <c r="AM117" i="22"/>
  <c r="AD117" i="22"/>
  <c r="T117" i="22"/>
  <c r="K117" i="22"/>
  <c r="C117" i="22"/>
  <c r="FQ116" i="22"/>
  <c r="FL116" i="22"/>
  <c r="FG116" i="22"/>
  <c r="FB116" i="22"/>
  <c r="EW116" i="22"/>
  <c r="ER116" i="22"/>
  <c r="EM116" i="22"/>
  <c r="EH116" i="22"/>
  <c r="EC116" i="22"/>
  <c r="DX116" i="22"/>
  <c r="DS116" i="22"/>
  <c r="DN116" i="22"/>
  <c r="DI116" i="22"/>
  <c r="DD116" i="22"/>
  <c r="CY116" i="22"/>
  <c r="CT116" i="22"/>
  <c r="CO116" i="22"/>
  <c r="CJ116" i="22"/>
  <c r="CE116" i="22"/>
  <c r="BZ116" i="22"/>
  <c r="BU116" i="22"/>
  <c r="BP116" i="22"/>
  <c r="BK116" i="22"/>
  <c r="BF116" i="22"/>
  <c r="AZ116" i="22"/>
  <c r="AW116" i="22"/>
  <c r="AR116" i="22"/>
  <c r="AM116" i="22"/>
  <c r="AD116" i="22"/>
  <c r="T116" i="22"/>
  <c r="K116" i="22"/>
  <c r="C116" i="22"/>
  <c r="FQ115" i="22"/>
  <c r="FL115" i="22"/>
  <c r="FG115" i="22"/>
  <c r="FB115" i="22"/>
  <c r="EW115" i="22"/>
  <c r="ER115" i="22"/>
  <c r="EM115" i="22"/>
  <c r="EH115" i="22"/>
  <c r="EC115" i="22"/>
  <c r="DX115" i="22"/>
  <c r="DS115" i="22"/>
  <c r="DN115" i="22"/>
  <c r="DI115" i="22"/>
  <c r="DD115" i="22"/>
  <c r="CY115" i="22"/>
  <c r="CT115" i="22"/>
  <c r="CO115" i="22"/>
  <c r="CJ115" i="22"/>
  <c r="CE115" i="22"/>
  <c r="BZ115" i="22"/>
  <c r="BU115" i="22"/>
  <c r="BP115" i="22"/>
  <c r="BK115" i="22"/>
  <c r="BF115" i="22"/>
  <c r="AZ115" i="22"/>
  <c r="AW115" i="22"/>
  <c r="AR115" i="22"/>
  <c r="AM115" i="22"/>
  <c r="AD115" i="22"/>
  <c r="T115" i="22"/>
  <c r="K115" i="22"/>
  <c r="C115" i="22"/>
  <c r="FQ114" i="22"/>
  <c r="FL114" i="22"/>
  <c r="FG114" i="22"/>
  <c r="FB114" i="22"/>
  <c r="EW114" i="22"/>
  <c r="ER114" i="22"/>
  <c r="EM114" i="22"/>
  <c r="EH114" i="22"/>
  <c r="EC114" i="22"/>
  <c r="DX114" i="22"/>
  <c r="DS114" i="22"/>
  <c r="DN114" i="22"/>
  <c r="DI114" i="22"/>
  <c r="DD114" i="22"/>
  <c r="CY114" i="22"/>
  <c r="CT114" i="22"/>
  <c r="CO114" i="22"/>
  <c r="CJ114" i="22"/>
  <c r="CE114" i="22"/>
  <c r="BZ114" i="22"/>
  <c r="BU114" i="22"/>
  <c r="BP114" i="22"/>
  <c r="BK114" i="22"/>
  <c r="BF114" i="22"/>
  <c r="AZ114" i="22"/>
  <c r="AW114" i="22"/>
  <c r="AR114" i="22"/>
  <c r="AM114" i="22"/>
  <c r="AD114" i="22"/>
  <c r="T114" i="22"/>
  <c r="K114" i="22"/>
  <c r="C114" i="22"/>
  <c r="FQ113" i="22"/>
  <c r="FL113" i="22"/>
  <c r="FG113" i="22"/>
  <c r="FB113" i="22"/>
  <c r="EW113" i="22"/>
  <c r="ER113" i="22"/>
  <c r="EM113" i="22"/>
  <c r="EH113" i="22"/>
  <c r="EC113" i="22"/>
  <c r="DX113" i="22"/>
  <c r="DS113" i="22"/>
  <c r="DN113" i="22"/>
  <c r="DI113" i="22"/>
  <c r="DD113" i="22"/>
  <c r="CY113" i="22"/>
  <c r="CT113" i="22"/>
  <c r="CO113" i="22"/>
  <c r="CJ113" i="22"/>
  <c r="CE113" i="22"/>
  <c r="BZ113" i="22"/>
  <c r="BU113" i="22"/>
  <c r="BP113" i="22"/>
  <c r="BK113" i="22"/>
  <c r="BF113" i="22"/>
  <c r="AZ113" i="22"/>
  <c r="AW113" i="22"/>
  <c r="AR113" i="22"/>
  <c r="AM113" i="22"/>
  <c r="AD113" i="22"/>
  <c r="T113" i="22"/>
  <c r="K113" i="22"/>
  <c r="C113" i="22"/>
  <c r="FQ112" i="22"/>
  <c r="FL112" i="22"/>
  <c r="FG112" i="22"/>
  <c r="FB112" i="22"/>
  <c r="EW112" i="22"/>
  <c r="ER112" i="22"/>
  <c r="EM112" i="22"/>
  <c r="EH112" i="22"/>
  <c r="EC112" i="22"/>
  <c r="DX112" i="22"/>
  <c r="DS112" i="22"/>
  <c r="DN112" i="22"/>
  <c r="DI112" i="22"/>
  <c r="DD112" i="22"/>
  <c r="CY112" i="22"/>
  <c r="CT112" i="22"/>
  <c r="CO112" i="22"/>
  <c r="CJ112" i="22"/>
  <c r="CE112" i="22"/>
  <c r="BZ112" i="22"/>
  <c r="BU112" i="22"/>
  <c r="BP112" i="22"/>
  <c r="BK112" i="22"/>
  <c r="BF112" i="22"/>
  <c r="AZ112" i="22"/>
  <c r="AW112" i="22"/>
  <c r="AR112" i="22"/>
  <c r="AM112" i="22"/>
  <c r="AD112" i="22"/>
  <c r="T112" i="22"/>
  <c r="K112" i="22"/>
  <c r="C112" i="22"/>
  <c r="FQ111" i="22"/>
  <c r="FL111" i="22"/>
  <c r="FG111" i="22"/>
  <c r="FB111" i="22"/>
  <c r="EW111" i="22"/>
  <c r="ER111" i="22"/>
  <c r="EM111" i="22"/>
  <c r="EH111" i="22"/>
  <c r="EC111" i="22"/>
  <c r="DX111" i="22"/>
  <c r="DS111" i="22"/>
  <c r="DN111" i="22"/>
  <c r="DI111" i="22"/>
  <c r="DD111" i="22"/>
  <c r="CY111" i="22"/>
  <c r="CT111" i="22"/>
  <c r="CO111" i="22"/>
  <c r="CJ111" i="22"/>
  <c r="CE111" i="22"/>
  <c r="BZ111" i="22"/>
  <c r="BU111" i="22"/>
  <c r="BP111" i="22"/>
  <c r="BK111" i="22"/>
  <c r="BF111" i="22"/>
  <c r="AZ111" i="22"/>
  <c r="AW111" i="22"/>
  <c r="AR111" i="22"/>
  <c r="AM111" i="22"/>
  <c r="AD111" i="22"/>
  <c r="T111" i="22"/>
  <c r="K111" i="22"/>
  <c r="C111" i="22"/>
  <c r="FQ110" i="22"/>
  <c r="FL110" i="22"/>
  <c r="FG110" i="22"/>
  <c r="FB110" i="22"/>
  <c r="EW110" i="22"/>
  <c r="ER110" i="22"/>
  <c r="EM110" i="22"/>
  <c r="EH110" i="22"/>
  <c r="EC110" i="22"/>
  <c r="DX110" i="22"/>
  <c r="DS110" i="22"/>
  <c r="DN110" i="22"/>
  <c r="DI110" i="22"/>
  <c r="DD110" i="22"/>
  <c r="CY110" i="22"/>
  <c r="CT110" i="22"/>
  <c r="CO110" i="22"/>
  <c r="CJ110" i="22"/>
  <c r="CE110" i="22"/>
  <c r="BZ110" i="22"/>
  <c r="BU110" i="22"/>
  <c r="BP110" i="22"/>
  <c r="BK110" i="22"/>
  <c r="BF110" i="22"/>
  <c r="AZ110" i="22"/>
  <c r="AW110" i="22"/>
  <c r="AR110" i="22"/>
  <c r="AM110" i="22"/>
  <c r="AD110" i="22"/>
  <c r="T110" i="22"/>
  <c r="K110" i="22"/>
  <c r="C110" i="22"/>
  <c r="FQ109" i="22"/>
  <c r="FL109" i="22"/>
  <c r="FG109" i="22"/>
  <c r="FB109" i="22"/>
  <c r="EW109" i="22"/>
  <c r="ER109" i="22"/>
  <c r="EM109" i="22"/>
  <c r="EH109" i="22"/>
  <c r="EC109" i="22"/>
  <c r="DX109" i="22"/>
  <c r="DS109" i="22"/>
  <c r="DN109" i="22"/>
  <c r="DI109" i="22"/>
  <c r="DD109" i="22"/>
  <c r="CY109" i="22"/>
  <c r="CT109" i="22"/>
  <c r="CO109" i="22"/>
  <c r="CJ109" i="22"/>
  <c r="CE109" i="22"/>
  <c r="BZ109" i="22"/>
  <c r="BU109" i="22"/>
  <c r="BP109" i="22"/>
  <c r="BK109" i="22"/>
  <c r="BF109" i="22"/>
  <c r="AZ109" i="22"/>
  <c r="AW109" i="22"/>
  <c r="AR109" i="22"/>
  <c r="AM109" i="22"/>
  <c r="AD109" i="22"/>
  <c r="T109" i="22"/>
  <c r="K109" i="22"/>
  <c r="C109" i="22"/>
  <c r="FQ108" i="22"/>
  <c r="FL108" i="22"/>
  <c r="FG108" i="22"/>
  <c r="FB108" i="22"/>
  <c r="EW108" i="22"/>
  <c r="ER108" i="22"/>
  <c r="EM108" i="22"/>
  <c r="EH108" i="22"/>
  <c r="EC108" i="22"/>
  <c r="DX108" i="22"/>
  <c r="DS108" i="22"/>
  <c r="DN108" i="22"/>
  <c r="DI108" i="22"/>
  <c r="DD108" i="22"/>
  <c r="CY108" i="22"/>
  <c r="CT108" i="22"/>
  <c r="CO108" i="22"/>
  <c r="CJ108" i="22"/>
  <c r="CE108" i="22"/>
  <c r="BZ108" i="22"/>
  <c r="BU108" i="22"/>
  <c r="BP108" i="22"/>
  <c r="BK108" i="22"/>
  <c r="BF108" i="22"/>
  <c r="AZ108" i="22"/>
  <c r="AW108" i="22"/>
  <c r="AR108" i="22"/>
  <c r="AM108" i="22"/>
  <c r="AD108" i="22"/>
  <c r="T108" i="22"/>
  <c r="K108" i="22"/>
  <c r="C108" i="22"/>
  <c r="FQ107" i="22"/>
  <c r="FL107" i="22"/>
  <c r="FG107" i="22"/>
  <c r="FB107" i="22"/>
  <c r="EW107" i="22"/>
  <c r="ER107" i="22"/>
  <c r="EM107" i="22"/>
  <c r="EH107" i="22"/>
  <c r="EC107" i="22"/>
  <c r="DX107" i="22"/>
  <c r="DS107" i="22"/>
  <c r="DN107" i="22"/>
  <c r="DI107" i="22"/>
  <c r="DD107" i="22"/>
  <c r="CY107" i="22"/>
  <c r="CT107" i="22"/>
  <c r="CO107" i="22"/>
  <c r="CJ107" i="22"/>
  <c r="CE107" i="22"/>
  <c r="BZ107" i="22"/>
  <c r="BU107" i="22"/>
  <c r="BP107" i="22"/>
  <c r="BK107" i="22"/>
  <c r="BF107" i="22"/>
  <c r="AZ107" i="22"/>
  <c r="AW107" i="22"/>
  <c r="AR107" i="22"/>
  <c r="AM107" i="22"/>
  <c r="AD107" i="22"/>
  <c r="T107" i="22"/>
  <c r="K107" i="22"/>
  <c r="C107" i="22"/>
  <c r="FQ106" i="22"/>
  <c r="FL106" i="22"/>
  <c r="FG106" i="22"/>
  <c r="FB106" i="22"/>
  <c r="EW106" i="22"/>
  <c r="ER106" i="22"/>
  <c r="EM106" i="22"/>
  <c r="EH106" i="22"/>
  <c r="EC106" i="22"/>
  <c r="DX106" i="22"/>
  <c r="DS106" i="22"/>
  <c r="DN106" i="22"/>
  <c r="DI106" i="22"/>
  <c r="DD106" i="22"/>
  <c r="CY106" i="22"/>
  <c r="CT106" i="22"/>
  <c r="CO106" i="22"/>
  <c r="CJ106" i="22"/>
  <c r="CE106" i="22"/>
  <c r="BZ106" i="22"/>
  <c r="BU106" i="22"/>
  <c r="BP106" i="22"/>
  <c r="BK106" i="22"/>
  <c r="BF106" i="22"/>
  <c r="AZ106" i="22"/>
  <c r="AW106" i="22"/>
  <c r="AR106" i="22"/>
  <c r="AM106" i="22"/>
  <c r="AD106" i="22"/>
  <c r="T106" i="22"/>
  <c r="K106" i="22"/>
  <c r="C106" i="22"/>
  <c r="FQ105" i="22"/>
  <c r="FL105" i="22"/>
  <c r="FG105" i="22"/>
  <c r="FB105" i="22"/>
  <c r="EW105" i="22"/>
  <c r="ER105" i="22"/>
  <c r="EM105" i="22"/>
  <c r="EH105" i="22"/>
  <c r="EC105" i="22"/>
  <c r="DX105" i="22"/>
  <c r="DS105" i="22"/>
  <c r="DN105" i="22"/>
  <c r="DI105" i="22"/>
  <c r="DD105" i="22"/>
  <c r="CY105" i="22"/>
  <c r="CT105" i="22"/>
  <c r="CO105" i="22"/>
  <c r="CJ105" i="22"/>
  <c r="CE105" i="22"/>
  <c r="BZ105" i="22"/>
  <c r="BU105" i="22"/>
  <c r="BP105" i="22"/>
  <c r="BK105" i="22"/>
  <c r="BF105" i="22"/>
  <c r="AZ105" i="22"/>
  <c r="AW105" i="22"/>
  <c r="AR105" i="22"/>
  <c r="AM105" i="22"/>
  <c r="AD105" i="22"/>
  <c r="T105" i="22"/>
  <c r="K105" i="22"/>
  <c r="C105" i="22"/>
  <c r="FQ104" i="22"/>
  <c r="FL104" i="22"/>
  <c r="FG104" i="22"/>
  <c r="FB104" i="22"/>
  <c r="EW104" i="22"/>
  <c r="ER104" i="22"/>
  <c r="EM104" i="22"/>
  <c r="EH104" i="22"/>
  <c r="EC104" i="22"/>
  <c r="DX104" i="22"/>
  <c r="DS104" i="22"/>
  <c r="DN104" i="22"/>
  <c r="DI104" i="22"/>
  <c r="DD104" i="22"/>
  <c r="CY104" i="22"/>
  <c r="CT104" i="22"/>
  <c r="CO104" i="22"/>
  <c r="CJ104" i="22"/>
  <c r="CE104" i="22"/>
  <c r="BZ104" i="22"/>
  <c r="BU104" i="22"/>
  <c r="BP104" i="22"/>
  <c r="BK104" i="22"/>
  <c r="BF104" i="22"/>
  <c r="AZ104" i="22"/>
  <c r="AW104" i="22"/>
  <c r="AR104" i="22"/>
  <c r="AM104" i="22"/>
  <c r="AD104" i="22"/>
  <c r="T104" i="22"/>
  <c r="K104" i="22"/>
  <c r="C104" i="22"/>
  <c r="FQ103" i="22"/>
  <c r="FL103" i="22"/>
  <c r="FG103" i="22"/>
  <c r="FB103" i="22"/>
  <c r="EW103" i="22"/>
  <c r="ER103" i="22"/>
  <c r="EM103" i="22"/>
  <c r="EH103" i="22"/>
  <c r="EC103" i="22"/>
  <c r="DX103" i="22"/>
  <c r="DS103" i="22"/>
  <c r="DN103" i="22"/>
  <c r="DI103" i="22"/>
  <c r="DD103" i="22"/>
  <c r="CY103" i="22"/>
  <c r="CT103" i="22"/>
  <c r="CO103" i="22"/>
  <c r="CJ103" i="22"/>
  <c r="CE103" i="22"/>
  <c r="BZ103" i="22"/>
  <c r="BU103" i="22"/>
  <c r="BP103" i="22"/>
  <c r="BK103" i="22"/>
  <c r="BF103" i="22"/>
  <c r="AZ103" i="22"/>
  <c r="AW103" i="22"/>
  <c r="AR103" i="22"/>
  <c r="AM103" i="22"/>
  <c r="AD103" i="22"/>
  <c r="T103" i="22"/>
  <c r="K103" i="22"/>
  <c r="C103" i="22"/>
  <c r="FQ102" i="22"/>
  <c r="FL102" i="22"/>
  <c r="FG102" i="22"/>
  <c r="FB102" i="22"/>
  <c r="EW102" i="22"/>
  <c r="ER102" i="22"/>
  <c r="EM102" i="22"/>
  <c r="EH102" i="22"/>
  <c r="EC102" i="22"/>
  <c r="DX102" i="22"/>
  <c r="DS102" i="22"/>
  <c r="DN102" i="22"/>
  <c r="DI102" i="22"/>
  <c r="DD102" i="22"/>
  <c r="CY102" i="22"/>
  <c r="CT102" i="22"/>
  <c r="CO102" i="22"/>
  <c r="CJ102" i="22"/>
  <c r="CE102" i="22"/>
  <c r="BZ102" i="22"/>
  <c r="BU102" i="22"/>
  <c r="BP102" i="22"/>
  <c r="BK102" i="22"/>
  <c r="BF102" i="22"/>
  <c r="AZ102" i="22"/>
  <c r="AW102" i="22"/>
  <c r="AR102" i="22"/>
  <c r="AM102" i="22"/>
  <c r="AD102" i="22"/>
  <c r="T102" i="22"/>
  <c r="K102" i="22"/>
  <c r="C102" i="22"/>
  <c r="FQ101" i="22"/>
  <c r="FL101" i="22"/>
  <c r="FG101" i="22"/>
  <c r="FB101" i="22"/>
  <c r="EW101" i="22"/>
  <c r="ER101" i="22"/>
  <c r="EM101" i="22"/>
  <c r="EH101" i="22"/>
  <c r="EC101" i="22"/>
  <c r="DX101" i="22"/>
  <c r="DS101" i="22"/>
  <c r="DN101" i="22"/>
  <c r="DI101" i="22"/>
  <c r="DD101" i="22"/>
  <c r="CY101" i="22"/>
  <c r="CT101" i="22"/>
  <c r="CO101" i="22"/>
  <c r="CJ101" i="22"/>
  <c r="CE101" i="22"/>
  <c r="BZ101" i="22"/>
  <c r="BU101" i="22"/>
  <c r="BP101" i="22"/>
  <c r="BK101" i="22"/>
  <c r="BF101" i="22"/>
  <c r="AZ101" i="22"/>
  <c r="AW101" i="22"/>
  <c r="AR101" i="22"/>
  <c r="AM101" i="22"/>
  <c r="AD101" i="22"/>
  <c r="T101" i="22"/>
  <c r="K101" i="22"/>
  <c r="C101" i="22"/>
  <c r="FQ100" i="22"/>
  <c r="FL100" i="22"/>
  <c r="FG100" i="22"/>
  <c r="FB100" i="22"/>
  <c r="EW100" i="22"/>
  <c r="ER100" i="22"/>
  <c r="EM100" i="22"/>
  <c r="EH100" i="22"/>
  <c r="EC100" i="22"/>
  <c r="DX100" i="22"/>
  <c r="DS100" i="22"/>
  <c r="DN100" i="22"/>
  <c r="DI100" i="22"/>
  <c r="DD100" i="22"/>
  <c r="CY100" i="22"/>
  <c r="CT100" i="22"/>
  <c r="CO100" i="22"/>
  <c r="CJ100" i="22"/>
  <c r="CE100" i="22"/>
  <c r="BZ100" i="22"/>
  <c r="BU100" i="22"/>
  <c r="BP100" i="22"/>
  <c r="BK100" i="22"/>
  <c r="BF100" i="22"/>
  <c r="AZ100" i="22"/>
  <c r="AW100" i="22"/>
  <c r="AR100" i="22"/>
  <c r="AM100" i="22"/>
  <c r="AD100" i="22"/>
  <c r="T100" i="22"/>
  <c r="K100" i="22"/>
  <c r="C100" i="22"/>
  <c r="FQ99" i="22"/>
  <c r="FL99" i="22"/>
  <c r="FG99" i="22"/>
  <c r="FB99" i="22"/>
  <c r="EW99" i="22"/>
  <c r="ER99" i="22"/>
  <c r="EM99" i="22"/>
  <c r="EH99" i="22"/>
  <c r="EC99" i="22"/>
  <c r="DX99" i="22"/>
  <c r="DS99" i="22"/>
  <c r="DN99" i="22"/>
  <c r="DI99" i="22"/>
  <c r="DD99" i="22"/>
  <c r="CY99" i="22"/>
  <c r="CT99" i="22"/>
  <c r="CO99" i="22"/>
  <c r="CJ99" i="22"/>
  <c r="CE99" i="22"/>
  <c r="BZ99" i="22"/>
  <c r="BU99" i="22"/>
  <c r="BP99" i="22"/>
  <c r="BK99" i="22"/>
  <c r="BF99" i="22"/>
  <c r="AZ99" i="22"/>
  <c r="AW99" i="22"/>
  <c r="AR99" i="22"/>
  <c r="AM99" i="22"/>
  <c r="AD99" i="22"/>
  <c r="T99" i="22"/>
  <c r="K99" i="22"/>
  <c r="C99" i="22"/>
  <c r="FQ98" i="22"/>
  <c r="FL98" i="22"/>
  <c r="FG98" i="22"/>
  <c r="FB98" i="22"/>
  <c r="EW98" i="22"/>
  <c r="ER98" i="22"/>
  <c r="EM98" i="22"/>
  <c r="EH98" i="22"/>
  <c r="EC98" i="22"/>
  <c r="DX98" i="22"/>
  <c r="DS98" i="22"/>
  <c r="DN98" i="22"/>
  <c r="DI98" i="22"/>
  <c r="DD98" i="22"/>
  <c r="CY98" i="22"/>
  <c r="CT98" i="22"/>
  <c r="CO98" i="22"/>
  <c r="CJ98" i="22"/>
  <c r="CE98" i="22"/>
  <c r="BZ98" i="22"/>
  <c r="BU98" i="22"/>
  <c r="BP98" i="22"/>
  <c r="BK98" i="22"/>
  <c r="BF98" i="22"/>
  <c r="AZ98" i="22"/>
  <c r="AY98" i="22"/>
  <c r="AW98" i="22"/>
  <c r="AR98" i="22"/>
  <c r="AM98" i="22"/>
  <c r="AD98" i="22"/>
  <c r="T98" i="22"/>
  <c r="K98" i="22"/>
  <c r="C98" i="22"/>
  <c r="FQ97" i="22"/>
  <c r="FL97" i="22"/>
  <c r="FG97" i="22"/>
  <c r="FB97" i="22"/>
  <c r="EW97" i="22"/>
  <c r="ER97" i="22"/>
  <c r="EM97" i="22"/>
  <c r="EH97" i="22"/>
  <c r="EC97" i="22"/>
  <c r="DX97" i="22"/>
  <c r="DS97" i="22"/>
  <c r="DN97" i="22"/>
  <c r="DI97" i="22"/>
  <c r="DD97" i="22"/>
  <c r="CY97" i="22"/>
  <c r="CT97" i="22"/>
  <c r="CO97" i="22"/>
  <c r="CJ97" i="22"/>
  <c r="CE97" i="22"/>
  <c r="BZ97" i="22"/>
  <c r="BU97" i="22"/>
  <c r="BP97" i="22"/>
  <c r="BK97" i="22"/>
  <c r="BF97" i="22"/>
  <c r="AY97" i="22"/>
  <c r="AZ97" i="22" s="1"/>
  <c r="AW97" i="22"/>
  <c r="AR97" i="22"/>
  <c r="AM97" i="22"/>
  <c r="AD97" i="22"/>
  <c r="T97" i="22"/>
  <c r="K97" i="22"/>
  <c r="C97" i="22"/>
  <c r="FQ96" i="22"/>
  <c r="FL96" i="22"/>
  <c r="FG96" i="22"/>
  <c r="FB96" i="22"/>
  <c r="EW96" i="22"/>
  <c r="ER96" i="22"/>
  <c r="EM96" i="22"/>
  <c r="EH96" i="22"/>
  <c r="EC96" i="22"/>
  <c r="DX96" i="22"/>
  <c r="DS96" i="22"/>
  <c r="DN96" i="22"/>
  <c r="DI96" i="22"/>
  <c r="DD96" i="22"/>
  <c r="CY96" i="22"/>
  <c r="CT96" i="22"/>
  <c r="CO96" i="22"/>
  <c r="CJ96" i="22"/>
  <c r="CE96" i="22"/>
  <c r="BZ96" i="22"/>
  <c r="BU96" i="22"/>
  <c r="BP96" i="22"/>
  <c r="BK96" i="22"/>
  <c r="BF96" i="22"/>
  <c r="AZ96" i="22"/>
  <c r="AW96" i="22"/>
  <c r="AR96" i="22"/>
  <c r="AM96" i="22"/>
  <c r="AD96" i="22"/>
  <c r="T96" i="22"/>
  <c r="K96" i="22"/>
  <c r="C96" i="22"/>
  <c r="FQ95" i="22"/>
  <c r="FL95" i="22"/>
  <c r="FG95" i="22"/>
  <c r="FB95" i="22"/>
  <c r="EW95" i="22"/>
  <c r="ER95" i="22"/>
  <c r="EM95" i="22"/>
  <c r="EH95" i="22"/>
  <c r="EC95" i="22"/>
  <c r="DX95" i="22"/>
  <c r="DS95" i="22"/>
  <c r="DN95" i="22"/>
  <c r="DI95" i="22"/>
  <c r="DD95" i="22"/>
  <c r="CY95" i="22"/>
  <c r="CT95" i="22"/>
  <c r="CO95" i="22"/>
  <c r="CJ95" i="22"/>
  <c r="CE95" i="22"/>
  <c r="BZ95" i="22"/>
  <c r="BU95" i="22"/>
  <c r="BP95" i="22"/>
  <c r="BK95" i="22"/>
  <c r="BF95" i="22"/>
  <c r="AZ95" i="22"/>
  <c r="AW95" i="22"/>
  <c r="AR95" i="22"/>
  <c r="AM95" i="22"/>
  <c r="AD95" i="22"/>
  <c r="T95" i="22"/>
  <c r="K95" i="22"/>
  <c r="C95" i="22"/>
  <c r="FQ94" i="22"/>
  <c r="FL94" i="22"/>
  <c r="FG94" i="22"/>
  <c r="FB94" i="22"/>
  <c r="EW94" i="22"/>
  <c r="ER94" i="22"/>
  <c r="EM94" i="22"/>
  <c r="EH94" i="22"/>
  <c r="EC94" i="22"/>
  <c r="DX94" i="22"/>
  <c r="DS94" i="22"/>
  <c r="DN94" i="22"/>
  <c r="DI94" i="22"/>
  <c r="DD94" i="22"/>
  <c r="CY94" i="22"/>
  <c r="CT94" i="22"/>
  <c r="CO94" i="22"/>
  <c r="CJ94" i="22"/>
  <c r="CE94" i="22"/>
  <c r="BZ94" i="22"/>
  <c r="BU94" i="22"/>
  <c r="BP94" i="22"/>
  <c r="BK94" i="22"/>
  <c r="BF94" i="22"/>
  <c r="AZ94" i="22"/>
  <c r="AY94" i="22"/>
  <c r="AW94" i="22"/>
  <c r="AR94" i="22"/>
  <c r="AM94" i="22"/>
  <c r="AD94" i="22"/>
  <c r="T94" i="22"/>
  <c r="K94" i="22"/>
  <c r="C94" i="22"/>
  <c r="FQ93" i="22"/>
  <c r="FL93" i="22"/>
  <c r="FG93" i="22"/>
  <c r="FB93" i="22"/>
  <c r="EW93" i="22"/>
  <c r="ER93" i="22"/>
  <c r="EM93" i="22"/>
  <c r="EH93" i="22"/>
  <c r="EC93" i="22"/>
  <c r="DX93" i="22"/>
  <c r="DS93" i="22"/>
  <c r="DN93" i="22"/>
  <c r="DI93" i="22"/>
  <c r="DD93" i="22"/>
  <c r="CY93" i="22"/>
  <c r="CT93" i="22"/>
  <c r="CO93" i="22"/>
  <c r="CJ93" i="22"/>
  <c r="CE93" i="22"/>
  <c r="BZ93" i="22"/>
  <c r="BU93" i="22"/>
  <c r="BP93" i="22"/>
  <c r="BK93" i="22"/>
  <c r="BF93" i="22"/>
  <c r="AZ93" i="22"/>
  <c r="AW93" i="22"/>
  <c r="AR93" i="22"/>
  <c r="AM93" i="22"/>
  <c r="AD93" i="22"/>
  <c r="T93" i="22"/>
  <c r="K93" i="22"/>
  <c r="C93" i="22"/>
  <c r="FQ92" i="22"/>
  <c r="FL92" i="22"/>
  <c r="FG92" i="22"/>
  <c r="FB92" i="22"/>
  <c r="EW92" i="22"/>
  <c r="ER92" i="22"/>
  <c r="EM92" i="22"/>
  <c r="EH92" i="22"/>
  <c r="EC92" i="22"/>
  <c r="DX92" i="22"/>
  <c r="DS92" i="22"/>
  <c r="DN92" i="22"/>
  <c r="DI92" i="22"/>
  <c r="DD92" i="22"/>
  <c r="CY92" i="22"/>
  <c r="CT92" i="22"/>
  <c r="CO92" i="22"/>
  <c r="CJ92" i="22"/>
  <c r="CE92" i="22"/>
  <c r="BZ92" i="22"/>
  <c r="BU92" i="22"/>
  <c r="BP92" i="22"/>
  <c r="BK92" i="22"/>
  <c r="BF92" i="22"/>
  <c r="AZ92" i="22"/>
  <c r="AW92" i="22"/>
  <c r="AR92" i="22"/>
  <c r="AM92" i="22"/>
  <c r="AD92" i="22"/>
  <c r="T92" i="22"/>
  <c r="K92" i="22"/>
  <c r="C92" i="22"/>
  <c r="FQ91" i="22"/>
  <c r="FL91" i="22"/>
  <c r="FG91" i="22"/>
  <c r="FB91" i="22"/>
  <c r="EW91" i="22"/>
  <c r="ER91" i="22"/>
  <c r="EM91" i="22"/>
  <c r="EH91" i="22"/>
  <c r="EC91" i="22"/>
  <c r="DX91" i="22"/>
  <c r="DS91" i="22"/>
  <c r="DN91" i="22"/>
  <c r="DI91" i="22"/>
  <c r="DD91" i="22"/>
  <c r="CY91" i="22"/>
  <c r="CT91" i="22"/>
  <c r="CO91" i="22"/>
  <c r="CJ91" i="22"/>
  <c r="CE91" i="22"/>
  <c r="BZ91" i="22"/>
  <c r="BU91" i="22"/>
  <c r="BP91" i="22"/>
  <c r="BK91" i="22"/>
  <c r="BF91" i="22"/>
  <c r="AZ91" i="22"/>
  <c r="AW91" i="22"/>
  <c r="AR91" i="22"/>
  <c r="AM91" i="22"/>
  <c r="AD91" i="22"/>
  <c r="T91" i="22"/>
  <c r="K91" i="22"/>
  <c r="C91" i="22"/>
  <c r="FQ90" i="22"/>
  <c r="FL90" i="22"/>
  <c r="FG90" i="22"/>
  <c r="FB90" i="22"/>
  <c r="EW90" i="22"/>
  <c r="ER90" i="22"/>
  <c r="EM90" i="22"/>
  <c r="EH90" i="22"/>
  <c r="EC90" i="22"/>
  <c r="DX90" i="22"/>
  <c r="DS90" i="22"/>
  <c r="DN90" i="22"/>
  <c r="DI90" i="22"/>
  <c r="DD90" i="22"/>
  <c r="CY90" i="22"/>
  <c r="CT90" i="22"/>
  <c r="CO90" i="22"/>
  <c r="CJ90" i="22"/>
  <c r="CE90" i="22"/>
  <c r="BZ90" i="22"/>
  <c r="BU90" i="22"/>
  <c r="BP90" i="22"/>
  <c r="BK90" i="22"/>
  <c r="BF90" i="22"/>
  <c r="AZ90" i="22"/>
  <c r="AW90" i="22"/>
  <c r="AR90" i="22"/>
  <c r="AM90" i="22"/>
  <c r="AD90" i="22"/>
  <c r="T90" i="22"/>
  <c r="K90" i="22"/>
  <c r="C90" i="22"/>
  <c r="FQ89" i="22"/>
  <c r="FL89" i="22"/>
  <c r="FG89" i="22"/>
  <c r="FB89" i="22"/>
  <c r="EW89" i="22"/>
  <c r="ER89" i="22"/>
  <c r="EM89" i="22"/>
  <c r="EH89" i="22"/>
  <c r="EC89" i="22"/>
  <c r="DX89" i="22"/>
  <c r="DS89" i="22"/>
  <c r="DN89" i="22"/>
  <c r="DI89" i="22"/>
  <c r="DD89" i="22"/>
  <c r="CY89" i="22"/>
  <c r="CT89" i="22"/>
  <c r="CO89" i="22"/>
  <c r="CJ89" i="22"/>
  <c r="CE89" i="22"/>
  <c r="BZ89" i="22"/>
  <c r="BU89" i="22"/>
  <c r="BP89" i="22"/>
  <c r="BK89" i="22"/>
  <c r="BF89" i="22"/>
  <c r="AZ89" i="22"/>
  <c r="AW89" i="22"/>
  <c r="AR89" i="22"/>
  <c r="AM89" i="22"/>
  <c r="AD89" i="22"/>
  <c r="T89" i="22"/>
  <c r="K89" i="22"/>
  <c r="C89" i="22"/>
  <c r="FQ88" i="22"/>
  <c r="FL88" i="22"/>
  <c r="FG88" i="22"/>
  <c r="FB88" i="22"/>
  <c r="EW88" i="22"/>
  <c r="ER88" i="22"/>
  <c r="EM88" i="22"/>
  <c r="EH88" i="22"/>
  <c r="EC88" i="22"/>
  <c r="DX88" i="22"/>
  <c r="DS88" i="22"/>
  <c r="DN88" i="22"/>
  <c r="DI88" i="22"/>
  <c r="DD88" i="22"/>
  <c r="CY88" i="22"/>
  <c r="CT88" i="22"/>
  <c r="CO88" i="22"/>
  <c r="CJ88" i="22"/>
  <c r="CE88" i="22"/>
  <c r="BZ88" i="22"/>
  <c r="BU88" i="22"/>
  <c r="BP88" i="22"/>
  <c r="BK88" i="22"/>
  <c r="BF88" i="22"/>
  <c r="AZ88" i="22"/>
  <c r="AW88" i="22"/>
  <c r="AR88" i="22"/>
  <c r="AM88" i="22"/>
  <c r="AD88" i="22"/>
  <c r="T88" i="22"/>
  <c r="K88" i="22"/>
  <c r="C88" i="22"/>
  <c r="FQ87" i="22"/>
  <c r="FL87" i="22"/>
  <c r="FG87" i="22"/>
  <c r="FB87" i="22"/>
  <c r="EW87" i="22"/>
  <c r="ER87" i="22"/>
  <c r="EM87" i="22"/>
  <c r="EH87" i="22"/>
  <c r="EC87" i="22"/>
  <c r="DX87" i="22"/>
  <c r="DS87" i="22"/>
  <c r="DN87" i="22"/>
  <c r="DI87" i="22"/>
  <c r="DD87" i="22"/>
  <c r="CY87" i="22"/>
  <c r="CT87" i="22"/>
  <c r="CO87" i="22"/>
  <c r="CJ87" i="22"/>
  <c r="CE87" i="22"/>
  <c r="BZ87" i="22"/>
  <c r="BU87" i="22"/>
  <c r="BP87" i="22"/>
  <c r="BK87" i="22"/>
  <c r="BF87" i="22"/>
  <c r="AZ87" i="22"/>
  <c r="AW87" i="22"/>
  <c r="AR87" i="22"/>
  <c r="AM87" i="22"/>
  <c r="AD87" i="22"/>
  <c r="T87" i="22"/>
  <c r="K87" i="22"/>
  <c r="C87" i="22"/>
  <c r="FQ86" i="22"/>
  <c r="FL86" i="22"/>
  <c r="FG86" i="22"/>
  <c r="FB86" i="22"/>
  <c r="EW86" i="22"/>
  <c r="ER86" i="22"/>
  <c r="EM86" i="22"/>
  <c r="EH86" i="22"/>
  <c r="EC86" i="22"/>
  <c r="DX86" i="22"/>
  <c r="DS86" i="22"/>
  <c r="DN86" i="22"/>
  <c r="DI86" i="22"/>
  <c r="DD86" i="22"/>
  <c r="CY86" i="22"/>
  <c r="CT86" i="22"/>
  <c r="CO86" i="22"/>
  <c r="CJ86" i="22"/>
  <c r="CE86" i="22"/>
  <c r="BZ86" i="22"/>
  <c r="BU86" i="22"/>
  <c r="BP86" i="22"/>
  <c r="BK86" i="22"/>
  <c r="BF86" i="22"/>
  <c r="AZ86" i="22"/>
  <c r="AW86" i="22"/>
  <c r="AR86" i="22"/>
  <c r="AM86" i="22"/>
  <c r="AD86" i="22"/>
  <c r="T86" i="22"/>
  <c r="K86" i="22"/>
  <c r="C86" i="22"/>
  <c r="FQ85" i="22"/>
  <c r="FL85" i="22"/>
  <c r="FG85" i="22"/>
  <c r="FB85" i="22"/>
  <c r="EW85" i="22"/>
  <c r="ER85" i="22"/>
  <c r="EM85" i="22"/>
  <c r="EH85" i="22"/>
  <c r="EC85" i="22"/>
  <c r="DX85" i="22"/>
  <c r="DS85" i="22"/>
  <c r="DN85" i="22"/>
  <c r="DI85" i="22"/>
  <c r="DD85" i="22"/>
  <c r="CY85" i="22"/>
  <c r="CT85" i="22"/>
  <c r="CO85" i="22"/>
  <c r="CJ85" i="22"/>
  <c r="CE85" i="22"/>
  <c r="BZ85" i="22"/>
  <c r="BU85" i="22"/>
  <c r="BP85" i="22"/>
  <c r="BK85" i="22"/>
  <c r="BF85" i="22"/>
  <c r="AZ85" i="22"/>
  <c r="AW85" i="22"/>
  <c r="AR85" i="22"/>
  <c r="AM85" i="22"/>
  <c r="AD85" i="22"/>
  <c r="T85" i="22"/>
  <c r="K85" i="22"/>
  <c r="C85" i="22"/>
  <c r="FQ84" i="22"/>
  <c r="FL84" i="22"/>
  <c r="FG84" i="22"/>
  <c r="FB84" i="22"/>
  <c r="EW84" i="22"/>
  <c r="ER84" i="22"/>
  <c r="EM84" i="22"/>
  <c r="EH84" i="22"/>
  <c r="EC84" i="22"/>
  <c r="DX84" i="22"/>
  <c r="DS84" i="22"/>
  <c r="DN84" i="22"/>
  <c r="DI84" i="22"/>
  <c r="DD84" i="22"/>
  <c r="CY84" i="22"/>
  <c r="CT84" i="22"/>
  <c r="CO84" i="22"/>
  <c r="CJ84" i="22"/>
  <c r="CE84" i="22"/>
  <c r="BZ84" i="22"/>
  <c r="BU84" i="22"/>
  <c r="BP84" i="22"/>
  <c r="BK84" i="22"/>
  <c r="BF84" i="22"/>
  <c r="AZ84" i="22"/>
  <c r="AW84" i="22"/>
  <c r="AR84" i="22"/>
  <c r="AM84" i="22"/>
  <c r="AD84" i="22"/>
  <c r="T84" i="22"/>
  <c r="K84" i="22"/>
  <c r="C84" i="22"/>
  <c r="FQ83" i="22"/>
  <c r="FL83" i="22"/>
  <c r="FG83" i="22"/>
  <c r="FB83" i="22"/>
  <c r="EW83" i="22"/>
  <c r="ER83" i="22"/>
  <c r="EM83" i="22"/>
  <c r="EH83" i="22"/>
  <c r="EC83" i="22"/>
  <c r="DX83" i="22"/>
  <c r="DS83" i="22"/>
  <c r="DN83" i="22"/>
  <c r="DI83" i="22"/>
  <c r="DD83" i="22"/>
  <c r="CY83" i="22"/>
  <c r="CT83" i="22"/>
  <c r="CO83" i="22"/>
  <c r="CJ83" i="22"/>
  <c r="CE83" i="22"/>
  <c r="BZ83" i="22"/>
  <c r="BU83" i="22"/>
  <c r="BP83" i="22"/>
  <c r="BK83" i="22"/>
  <c r="BF83" i="22"/>
  <c r="AZ83" i="22"/>
  <c r="AW83" i="22"/>
  <c r="AR83" i="22"/>
  <c r="AM83" i="22"/>
  <c r="AD83" i="22"/>
  <c r="T83" i="22"/>
  <c r="K83" i="22"/>
  <c r="C83" i="22"/>
  <c r="FQ82" i="22"/>
  <c r="FL82" i="22"/>
  <c r="FG82" i="22"/>
  <c r="FB82" i="22"/>
  <c r="EW82" i="22"/>
  <c r="ER82" i="22"/>
  <c r="EM82" i="22"/>
  <c r="EH82" i="22"/>
  <c r="EC82" i="22"/>
  <c r="DX82" i="22"/>
  <c r="DS82" i="22"/>
  <c r="DN82" i="22"/>
  <c r="DI82" i="22"/>
  <c r="DD82" i="22"/>
  <c r="CY82" i="22"/>
  <c r="CT82" i="22"/>
  <c r="CO82" i="22"/>
  <c r="CJ82" i="22"/>
  <c r="CE82" i="22"/>
  <c r="BZ82" i="22"/>
  <c r="BU82" i="22"/>
  <c r="BP82" i="22"/>
  <c r="BK82" i="22"/>
  <c r="BF82" i="22"/>
  <c r="AZ82" i="22"/>
  <c r="AW82" i="22"/>
  <c r="AR82" i="22"/>
  <c r="AM82" i="22"/>
  <c r="AD82" i="22"/>
  <c r="T82" i="22"/>
  <c r="K82" i="22"/>
  <c r="C82" i="22"/>
  <c r="FQ81" i="22"/>
  <c r="FL81" i="22"/>
  <c r="FG81" i="22"/>
  <c r="FB81" i="22"/>
  <c r="EW81" i="22"/>
  <c r="ER81" i="22"/>
  <c r="EM81" i="22"/>
  <c r="EH81" i="22"/>
  <c r="EC81" i="22"/>
  <c r="DX81" i="22"/>
  <c r="DS81" i="22"/>
  <c r="DN81" i="22"/>
  <c r="DI81" i="22"/>
  <c r="DD81" i="22"/>
  <c r="CY81" i="22"/>
  <c r="CT81" i="22"/>
  <c r="CO81" i="22"/>
  <c r="CJ81" i="22"/>
  <c r="CE81" i="22"/>
  <c r="BZ81" i="22"/>
  <c r="BU81" i="22"/>
  <c r="BP81" i="22"/>
  <c r="BK81" i="22"/>
  <c r="BF81" i="22"/>
  <c r="AZ81" i="22"/>
  <c r="AW81" i="22"/>
  <c r="AR81" i="22"/>
  <c r="AM81" i="22"/>
  <c r="AD81" i="22"/>
  <c r="T81" i="22"/>
  <c r="K81" i="22"/>
  <c r="C81" i="22"/>
  <c r="FQ80" i="22"/>
  <c r="FL80" i="22"/>
  <c r="FG80" i="22"/>
  <c r="FB80" i="22"/>
  <c r="EW80" i="22"/>
  <c r="ER80" i="22"/>
  <c r="EM80" i="22"/>
  <c r="EH80" i="22"/>
  <c r="EC80" i="22"/>
  <c r="DX80" i="22"/>
  <c r="DS80" i="22"/>
  <c r="DN80" i="22"/>
  <c r="DI80" i="22"/>
  <c r="DD80" i="22"/>
  <c r="CY80" i="22"/>
  <c r="CT80" i="22"/>
  <c r="CO80" i="22"/>
  <c r="CJ80" i="22"/>
  <c r="CE80" i="22"/>
  <c r="BZ80" i="22"/>
  <c r="BU80" i="22"/>
  <c r="BP80" i="22"/>
  <c r="BK80" i="22"/>
  <c r="BF80" i="22"/>
  <c r="AZ80" i="22"/>
  <c r="AW80" i="22"/>
  <c r="AR80" i="22"/>
  <c r="AM80" i="22"/>
  <c r="AD80" i="22"/>
  <c r="T80" i="22"/>
  <c r="K80" i="22"/>
  <c r="C80" i="22"/>
  <c r="FQ79" i="22"/>
  <c r="FL79" i="22"/>
  <c r="FG79" i="22"/>
  <c r="FB79" i="22"/>
  <c r="EW79" i="22"/>
  <c r="ER79" i="22"/>
  <c r="EM79" i="22"/>
  <c r="EH79" i="22"/>
  <c r="EC79" i="22"/>
  <c r="DX79" i="22"/>
  <c r="DS79" i="22"/>
  <c r="DN79" i="22"/>
  <c r="DI79" i="22"/>
  <c r="DD79" i="22"/>
  <c r="CY79" i="22"/>
  <c r="CT79" i="22"/>
  <c r="CO79" i="22"/>
  <c r="CJ79" i="22"/>
  <c r="CE79" i="22"/>
  <c r="BZ79" i="22"/>
  <c r="BU79" i="22"/>
  <c r="BP79" i="22"/>
  <c r="BK79" i="22"/>
  <c r="BF79" i="22"/>
  <c r="AZ79" i="22"/>
  <c r="AW79" i="22"/>
  <c r="AR79" i="22"/>
  <c r="AM79" i="22"/>
  <c r="AD79" i="22"/>
  <c r="T79" i="22"/>
  <c r="K79" i="22"/>
  <c r="C79" i="22"/>
  <c r="FQ78" i="22"/>
  <c r="FL78" i="22"/>
  <c r="FG78" i="22"/>
  <c r="FB78" i="22"/>
  <c r="EW78" i="22"/>
  <c r="ER78" i="22"/>
  <c r="EM78" i="22"/>
  <c r="EH78" i="22"/>
  <c r="EC78" i="22"/>
  <c r="DX78" i="22"/>
  <c r="DS78" i="22"/>
  <c r="DN78" i="22"/>
  <c r="DI78" i="22"/>
  <c r="DD78" i="22"/>
  <c r="CY78" i="22"/>
  <c r="CT78" i="22"/>
  <c r="CO78" i="22"/>
  <c r="CJ78" i="22"/>
  <c r="CE78" i="22"/>
  <c r="BZ78" i="22"/>
  <c r="BU78" i="22"/>
  <c r="BP78" i="22"/>
  <c r="BK78" i="22"/>
  <c r="BF78" i="22"/>
  <c r="AZ78" i="22"/>
  <c r="AW78" i="22"/>
  <c r="AR78" i="22"/>
  <c r="AM78" i="22"/>
  <c r="AD78" i="22"/>
  <c r="T78" i="22"/>
  <c r="K78" i="22"/>
  <c r="C78" i="22"/>
  <c r="FQ77" i="22"/>
  <c r="FL77" i="22"/>
  <c r="FG77" i="22"/>
  <c r="FB77" i="22"/>
  <c r="EW77" i="22"/>
  <c r="ER77" i="22"/>
  <c r="EM77" i="22"/>
  <c r="EH77" i="22"/>
  <c r="EC77" i="22"/>
  <c r="DX77" i="22"/>
  <c r="DS77" i="22"/>
  <c r="DN77" i="22"/>
  <c r="DI77" i="22"/>
  <c r="DD77" i="22"/>
  <c r="CY77" i="22"/>
  <c r="CT77" i="22"/>
  <c r="CO77" i="22"/>
  <c r="CJ77" i="22"/>
  <c r="CE77" i="22"/>
  <c r="BZ77" i="22"/>
  <c r="BU77" i="22"/>
  <c r="BP77" i="22"/>
  <c r="BK77" i="22"/>
  <c r="BF77" i="22"/>
  <c r="AZ77" i="22"/>
  <c r="AW77" i="22"/>
  <c r="AR77" i="22"/>
  <c r="AM77" i="22"/>
  <c r="AD77" i="22"/>
  <c r="T77" i="22"/>
  <c r="K77" i="22"/>
  <c r="C77" i="22"/>
  <c r="FQ76" i="22"/>
  <c r="FL76" i="22"/>
  <c r="FG76" i="22"/>
  <c r="FB76" i="22"/>
  <c r="EW76" i="22"/>
  <c r="ER76" i="22"/>
  <c r="EM76" i="22"/>
  <c r="EH76" i="22"/>
  <c r="EC76" i="22"/>
  <c r="DX76" i="22"/>
  <c r="DS76" i="22"/>
  <c r="DN76" i="22"/>
  <c r="DI76" i="22"/>
  <c r="DD76" i="22"/>
  <c r="CY76" i="22"/>
  <c r="CT76" i="22"/>
  <c r="CO76" i="22"/>
  <c r="CJ76" i="22"/>
  <c r="CE76" i="22"/>
  <c r="BZ76" i="22"/>
  <c r="BU76" i="22"/>
  <c r="BP76" i="22"/>
  <c r="BK76" i="22"/>
  <c r="BF76" i="22"/>
  <c r="AZ76" i="22"/>
  <c r="AW76" i="22"/>
  <c r="AR76" i="22"/>
  <c r="AM76" i="22"/>
  <c r="AD76" i="22"/>
  <c r="T76" i="22"/>
  <c r="K76" i="22"/>
  <c r="C76" i="22"/>
  <c r="FQ75" i="22"/>
  <c r="FL75" i="22"/>
  <c r="FG75" i="22"/>
  <c r="FB75" i="22"/>
  <c r="EW75" i="22"/>
  <c r="ER75" i="22"/>
  <c r="EM75" i="22"/>
  <c r="EH75" i="22"/>
  <c r="EC75" i="22"/>
  <c r="DX75" i="22"/>
  <c r="DS75" i="22"/>
  <c r="DN75" i="22"/>
  <c r="DI75" i="22"/>
  <c r="DD75" i="22"/>
  <c r="CY75" i="22"/>
  <c r="CT75" i="22"/>
  <c r="CO75" i="22"/>
  <c r="CJ75" i="22"/>
  <c r="CE75" i="22"/>
  <c r="BZ75" i="22"/>
  <c r="BU75" i="22"/>
  <c r="BP75" i="22"/>
  <c r="BK75" i="22"/>
  <c r="BF75" i="22"/>
  <c r="AZ75" i="22"/>
  <c r="AW75" i="22"/>
  <c r="AR75" i="22"/>
  <c r="AM75" i="22"/>
  <c r="AD75" i="22"/>
  <c r="T75" i="22"/>
  <c r="K75" i="22"/>
  <c r="C75" i="22"/>
  <c r="FQ74" i="22"/>
  <c r="FL74" i="22"/>
  <c r="FG74" i="22"/>
  <c r="FB74" i="22"/>
  <c r="EW74" i="22"/>
  <c r="ER74" i="22"/>
  <c r="EM74" i="22"/>
  <c r="EH74" i="22"/>
  <c r="EC74" i="22"/>
  <c r="DX74" i="22"/>
  <c r="DS74" i="22"/>
  <c r="DN74" i="22"/>
  <c r="DI74" i="22"/>
  <c r="DD74" i="22"/>
  <c r="CY74" i="22"/>
  <c r="CT74" i="22"/>
  <c r="CO74" i="22"/>
  <c r="CJ74" i="22"/>
  <c r="CE74" i="22"/>
  <c r="BZ74" i="22"/>
  <c r="BU74" i="22"/>
  <c r="BP74" i="22"/>
  <c r="BK74" i="22"/>
  <c r="BF74" i="22"/>
  <c r="AZ74" i="22"/>
  <c r="AW74" i="22"/>
  <c r="AR74" i="22"/>
  <c r="AM74" i="22"/>
  <c r="AD74" i="22"/>
  <c r="T74" i="22"/>
  <c r="K74" i="22"/>
  <c r="C74" i="22"/>
  <c r="FQ73" i="22"/>
  <c r="FL73" i="22"/>
  <c r="FG73" i="22"/>
  <c r="FB73" i="22"/>
  <c r="EW73" i="22"/>
  <c r="ER73" i="22"/>
  <c r="EM73" i="22"/>
  <c r="EH73" i="22"/>
  <c r="EC73" i="22"/>
  <c r="DX73" i="22"/>
  <c r="DS73" i="22"/>
  <c r="DN73" i="22"/>
  <c r="DI73" i="22"/>
  <c r="DD73" i="22"/>
  <c r="CY73" i="22"/>
  <c r="CT73" i="22"/>
  <c r="CO73" i="22"/>
  <c r="CJ73" i="22"/>
  <c r="CE73" i="22"/>
  <c r="BZ73" i="22"/>
  <c r="BU73" i="22"/>
  <c r="BP73" i="22"/>
  <c r="BK73" i="22"/>
  <c r="BF73" i="22"/>
  <c r="AZ73" i="22"/>
  <c r="AW73" i="22"/>
  <c r="AR73" i="22"/>
  <c r="AM73" i="22"/>
  <c r="AD73" i="22"/>
  <c r="T73" i="22"/>
  <c r="K73" i="22"/>
  <c r="C73" i="22"/>
  <c r="FQ72" i="22"/>
  <c r="FL72" i="22"/>
  <c r="FG72" i="22"/>
  <c r="FB72" i="22"/>
  <c r="EW72" i="22"/>
  <c r="ER72" i="22"/>
  <c r="EM72" i="22"/>
  <c r="EH72" i="22"/>
  <c r="EC72" i="22"/>
  <c r="DX72" i="22"/>
  <c r="DS72" i="22"/>
  <c r="DN72" i="22"/>
  <c r="DI72" i="22"/>
  <c r="DD72" i="22"/>
  <c r="CY72" i="22"/>
  <c r="CT72" i="22"/>
  <c r="CO72" i="22"/>
  <c r="CJ72" i="22"/>
  <c r="CE72" i="22"/>
  <c r="BZ72" i="22"/>
  <c r="BU72" i="22"/>
  <c r="BP72" i="22"/>
  <c r="BK72" i="22"/>
  <c r="BF72" i="22"/>
  <c r="AZ72" i="22"/>
  <c r="AW72" i="22"/>
  <c r="AR72" i="22"/>
  <c r="AM72" i="22"/>
  <c r="AD72" i="22"/>
  <c r="T72" i="22"/>
  <c r="K72" i="22"/>
  <c r="C72" i="22"/>
  <c r="FQ71" i="22"/>
  <c r="FL71" i="22"/>
  <c r="FG71" i="22"/>
  <c r="FB71" i="22"/>
  <c r="EW71" i="22"/>
  <c r="ER71" i="22"/>
  <c r="EM71" i="22"/>
  <c r="EH71" i="22"/>
  <c r="EC71" i="22"/>
  <c r="DX71" i="22"/>
  <c r="DS71" i="22"/>
  <c r="DN71" i="22"/>
  <c r="DI71" i="22"/>
  <c r="DD71" i="22"/>
  <c r="CY71" i="22"/>
  <c r="CT71" i="22"/>
  <c r="CO71" i="22"/>
  <c r="CJ71" i="22"/>
  <c r="CE71" i="22"/>
  <c r="BZ71" i="22"/>
  <c r="BV71" i="22"/>
  <c r="BU71" i="22"/>
  <c r="BP71" i="22"/>
  <c r="BK71" i="22"/>
  <c r="BF71" i="22"/>
  <c r="AZ71" i="22"/>
  <c r="AW71" i="22"/>
  <c r="AR71" i="22"/>
  <c r="AM71" i="22"/>
  <c r="AD71" i="22"/>
  <c r="T71" i="22"/>
  <c r="K71" i="22"/>
  <c r="C71" i="22"/>
  <c r="FQ70" i="22"/>
  <c r="FL70" i="22"/>
  <c r="FG70" i="22"/>
  <c r="FB70" i="22"/>
  <c r="EW70" i="22"/>
  <c r="ER70" i="22"/>
  <c r="EM70" i="22"/>
  <c r="EH70" i="22"/>
  <c r="EC70" i="22"/>
  <c r="DX70" i="22"/>
  <c r="DS70" i="22"/>
  <c r="DN70" i="22"/>
  <c r="DI70" i="22"/>
  <c r="DD70" i="22"/>
  <c r="CY70" i="22"/>
  <c r="CT70" i="22"/>
  <c r="CO70" i="22"/>
  <c r="CJ70" i="22"/>
  <c r="CE70" i="22"/>
  <c r="BZ70" i="22"/>
  <c r="BV70" i="22"/>
  <c r="BU70" i="22"/>
  <c r="BP70" i="22"/>
  <c r="BK70" i="22"/>
  <c r="BF70" i="22"/>
  <c r="AZ70" i="22"/>
  <c r="AW70" i="22"/>
  <c r="AR70" i="22"/>
  <c r="AM70" i="22"/>
  <c r="AD70" i="22"/>
  <c r="T70" i="22"/>
  <c r="K70" i="22"/>
  <c r="C70" i="22"/>
  <c r="FQ69" i="22"/>
  <c r="FL69" i="22"/>
  <c r="FG69" i="22"/>
  <c r="FB69" i="22"/>
  <c r="EW69" i="22"/>
  <c r="ER69" i="22"/>
  <c r="EM69" i="22"/>
  <c r="EH69" i="22"/>
  <c r="EC69" i="22"/>
  <c r="DX69" i="22"/>
  <c r="DS69" i="22"/>
  <c r="DN69" i="22"/>
  <c r="DI69" i="22"/>
  <c r="DD69" i="22"/>
  <c r="CY69" i="22"/>
  <c r="CT69" i="22"/>
  <c r="CO69" i="22"/>
  <c r="CJ69" i="22"/>
  <c r="CE69" i="22"/>
  <c r="BZ69" i="22"/>
  <c r="BU69" i="22"/>
  <c r="BP69" i="22"/>
  <c r="BK69" i="22"/>
  <c r="BF69" i="22"/>
  <c r="AZ69" i="22"/>
  <c r="AW69" i="22"/>
  <c r="AR69" i="22"/>
  <c r="AM69" i="22"/>
  <c r="AD69" i="22"/>
  <c r="T69" i="22"/>
  <c r="K69" i="22"/>
  <c r="C69" i="22"/>
  <c r="FQ68" i="22"/>
  <c r="FL68" i="22"/>
  <c r="FG68" i="22"/>
  <c r="FB68" i="22"/>
  <c r="EW68" i="22"/>
  <c r="ER68" i="22"/>
  <c r="EM68" i="22"/>
  <c r="EH68" i="22"/>
  <c r="EC68" i="22"/>
  <c r="DX68" i="22"/>
  <c r="DS68" i="22"/>
  <c r="DN68" i="22"/>
  <c r="DI68" i="22"/>
  <c r="DD68" i="22"/>
  <c r="CY68" i="22"/>
  <c r="CT68" i="22"/>
  <c r="CO68" i="22"/>
  <c r="CJ68" i="22"/>
  <c r="CE68" i="22"/>
  <c r="BZ68" i="22"/>
  <c r="BU68" i="22"/>
  <c r="BP68" i="22"/>
  <c r="BK68" i="22"/>
  <c r="BF68" i="22"/>
  <c r="AZ68" i="22"/>
  <c r="AW68" i="22"/>
  <c r="AR68" i="22"/>
  <c r="AM68" i="22"/>
  <c r="AD68" i="22"/>
  <c r="T68" i="22"/>
  <c r="K68" i="22"/>
  <c r="C68" i="22"/>
  <c r="FQ67" i="22"/>
  <c r="FL67" i="22"/>
  <c r="FG67" i="22"/>
  <c r="FB67" i="22"/>
  <c r="EW67" i="22"/>
  <c r="ER67" i="22"/>
  <c r="EM67" i="22"/>
  <c r="EH67" i="22"/>
  <c r="EC67" i="22"/>
  <c r="DX67" i="22"/>
  <c r="DS67" i="22"/>
  <c r="DN67" i="22"/>
  <c r="DI67" i="22"/>
  <c r="DD67" i="22"/>
  <c r="CY67" i="22"/>
  <c r="CT67" i="22"/>
  <c r="CO67" i="22"/>
  <c r="CJ67" i="22"/>
  <c r="CE67" i="22"/>
  <c r="BZ67" i="22"/>
  <c r="BU67" i="22"/>
  <c r="BP67" i="22"/>
  <c r="BK67" i="22"/>
  <c r="BF67" i="22"/>
  <c r="AZ67" i="22"/>
  <c r="AW67" i="22"/>
  <c r="AR67" i="22"/>
  <c r="AM67" i="22"/>
  <c r="AD67" i="22"/>
  <c r="T67" i="22"/>
  <c r="K67" i="22"/>
  <c r="C67" i="22"/>
  <c r="FQ66" i="22"/>
  <c r="FL66" i="22"/>
  <c r="FG66" i="22"/>
  <c r="FB66" i="22"/>
  <c r="EW66" i="22"/>
  <c r="ER66" i="22"/>
  <c r="EM66" i="22"/>
  <c r="EH66" i="22"/>
  <c r="EC66" i="22"/>
  <c r="DX66" i="22"/>
  <c r="DS66" i="22"/>
  <c r="DN66" i="22"/>
  <c r="DI66" i="22"/>
  <c r="DD66" i="22"/>
  <c r="CY66" i="22"/>
  <c r="CT66" i="22"/>
  <c r="CO66" i="22"/>
  <c r="CJ66" i="22"/>
  <c r="CE66" i="22"/>
  <c r="BZ66" i="22"/>
  <c r="BU66" i="22"/>
  <c r="BP66" i="22"/>
  <c r="BK66" i="22"/>
  <c r="BF66" i="22"/>
  <c r="AZ66" i="22"/>
  <c r="AW66" i="22"/>
  <c r="AR66" i="22"/>
  <c r="AM66" i="22"/>
  <c r="AD66" i="22"/>
  <c r="T66" i="22"/>
  <c r="K66" i="22"/>
  <c r="C66" i="22"/>
  <c r="FQ65" i="22"/>
  <c r="FL65" i="22"/>
  <c r="FG65" i="22"/>
  <c r="FB65" i="22"/>
  <c r="EW65" i="22"/>
  <c r="ER65" i="22"/>
  <c r="EM65" i="22"/>
  <c r="EH65" i="22"/>
  <c r="EC65" i="22"/>
  <c r="DX65" i="22"/>
  <c r="DS65" i="22"/>
  <c r="DN65" i="22"/>
  <c r="DI65" i="22"/>
  <c r="DD65" i="22"/>
  <c r="CY65" i="22"/>
  <c r="CT65" i="22"/>
  <c r="CO65" i="22"/>
  <c r="CJ65" i="22"/>
  <c r="CE65" i="22"/>
  <c r="BZ65" i="22"/>
  <c r="BU65" i="22"/>
  <c r="BP65" i="22"/>
  <c r="BK65" i="22"/>
  <c r="BF65" i="22"/>
  <c r="AZ65" i="22"/>
  <c r="AW65" i="22"/>
  <c r="AR65" i="22"/>
  <c r="AM65" i="22"/>
  <c r="AD65" i="22"/>
  <c r="T65" i="22"/>
  <c r="K65" i="22"/>
  <c r="C65" i="22"/>
  <c r="FQ64" i="22"/>
  <c r="FL64" i="22"/>
  <c r="FG64" i="22"/>
  <c r="FB64" i="22"/>
  <c r="EW64" i="22"/>
  <c r="ER64" i="22"/>
  <c r="EM64" i="22"/>
  <c r="EH64" i="22"/>
  <c r="EC64" i="22"/>
  <c r="DX64" i="22"/>
  <c r="DS64" i="22"/>
  <c r="DN64" i="22"/>
  <c r="DI64" i="22"/>
  <c r="DD64" i="22"/>
  <c r="CY64" i="22"/>
  <c r="CT64" i="22"/>
  <c r="CO64" i="22"/>
  <c r="CJ64" i="22"/>
  <c r="CE64" i="22"/>
  <c r="BZ64" i="22"/>
  <c r="BU64" i="22"/>
  <c r="BP64" i="22"/>
  <c r="BK64" i="22"/>
  <c r="BF64" i="22"/>
  <c r="AZ64" i="22"/>
  <c r="AW64" i="22"/>
  <c r="AR64" i="22"/>
  <c r="AM64" i="22"/>
  <c r="AD64" i="22"/>
  <c r="T64" i="22"/>
  <c r="K64" i="22"/>
  <c r="C64" i="22"/>
  <c r="FQ63" i="22"/>
  <c r="FL63" i="22"/>
  <c r="FG63" i="22"/>
  <c r="FB63" i="22"/>
  <c r="EW63" i="22"/>
  <c r="ER63" i="22"/>
  <c r="EM63" i="22"/>
  <c r="EH63" i="22"/>
  <c r="EC63" i="22"/>
  <c r="DX63" i="22"/>
  <c r="DS63" i="22"/>
  <c r="DN63" i="22"/>
  <c r="DI63" i="22"/>
  <c r="DD63" i="22"/>
  <c r="CY63" i="22"/>
  <c r="CT63" i="22"/>
  <c r="CO63" i="22"/>
  <c r="CJ63" i="22"/>
  <c r="CE63" i="22"/>
  <c r="BZ63" i="22"/>
  <c r="BU63" i="22"/>
  <c r="BP63" i="22"/>
  <c r="BK63" i="22"/>
  <c r="BF63" i="22"/>
  <c r="AZ63" i="22"/>
  <c r="AW63" i="22"/>
  <c r="AR63" i="22"/>
  <c r="AM63" i="22"/>
  <c r="AD63" i="22"/>
  <c r="T63" i="22"/>
  <c r="K63" i="22"/>
  <c r="C63" i="22"/>
  <c r="FQ62" i="22"/>
  <c r="FL62" i="22"/>
  <c r="FG62" i="22"/>
  <c r="FB62" i="22"/>
  <c r="EW62" i="22"/>
  <c r="ER62" i="22"/>
  <c r="EM62" i="22"/>
  <c r="EH62" i="22"/>
  <c r="EC62" i="22"/>
  <c r="DX62" i="22"/>
  <c r="DS62" i="22"/>
  <c r="DN62" i="22"/>
  <c r="DI62" i="22"/>
  <c r="DD62" i="22"/>
  <c r="CY62" i="22"/>
  <c r="CT62" i="22"/>
  <c r="CO62" i="22"/>
  <c r="CJ62" i="22"/>
  <c r="CE62" i="22"/>
  <c r="BZ62" i="22"/>
  <c r="BU62" i="22"/>
  <c r="BP62" i="22"/>
  <c r="BK62" i="22"/>
  <c r="BF62" i="22"/>
  <c r="AZ62" i="22"/>
  <c r="AW62" i="22"/>
  <c r="AR62" i="22"/>
  <c r="AM62" i="22"/>
  <c r="AD62" i="22"/>
  <c r="T62" i="22"/>
  <c r="K62" i="22"/>
  <c r="C62" i="22"/>
  <c r="FQ61" i="22"/>
  <c r="FL61" i="22"/>
  <c r="FG61" i="22"/>
  <c r="FB61" i="22"/>
  <c r="EW61" i="22"/>
  <c r="ER61" i="22"/>
  <c r="EM61" i="22"/>
  <c r="EH61" i="22"/>
  <c r="EC61" i="22"/>
  <c r="DX61" i="22"/>
  <c r="DS61" i="22"/>
  <c r="DN61" i="22"/>
  <c r="DI61" i="22"/>
  <c r="DD61" i="22"/>
  <c r="CY61" i="22"/>
  <c r="CT61" i="22"/>
  <c r="CO61" i="22"/>
  <c r="CJ61" i="22"/>
  <c r="CE61" i="22"/>
  <c r="BZ61" i="22"/>
  <c r="BU61" i="22"/>
  <c r="BP61" i="22"/>
  <c r="BK61" i="22"/>
  <c r="BF61" i="22"/>
  <c r="AZ61" i="22"/>
  <c r="AW61" i="22"/>
  <c r="AR61" i="22"/>
  <c r="AM61" i="22"/>
  <c r="AD61" i="22"/>
  <c r="T61" i="22"/>
  <c r="K61" i="22"/>
  <c r="C61" i="22"/>
  <c r="FQ60" i="22"/>
  <c r="FL60" i="22"/>
  <c r="FG60" i="22"/>
  <c r="FB60" i="22"/>
  <c r="EW60" i="22"/>
  <c r="ER60" i="22"/>
  <c r="EM60" i="22"/>
  <c r="EH60" i="22"/>
  <c r="EC60" i="22"/>
  <c r="DX60" i="22"/>
  <c r="DS60" i="22"/>
  <c r="DN60" i="22"/>
  <c r="DI60" i="22"/>
  <c r="DD60" i="22"/>
  <c r="CY60" i="22"/>
  <c r="CT60" i="22"/>
  <c r="CO60" i="22"/>
  <c r="CJ60" i="22"/>
  <c r="CE60" i="22"/>
  <c r="BZ60" i="22"/>
  <c r="BU60" i="22"/>
  <c r="BP60" i="22"/>
  <c r="BK60" i="22"/>
  <c r="BF60" i="22"/>
  <c r="AZ60" i="22"/>
  <c r="AW60" i="22"/>
  <c r="AR60" i="22"/>
  <c r="AM60" i="22"/>
  <c r="AD60" i="22"/>
  <c r="T60" i="22"/>
  <c r="K60" i="22"/>
  <c r="C60" i="22"/>
  <c r="FQ59" i="22"/>
  <c r="FL59" i="22"/>
  <c r="FG59" i="22"/>
  <c r="FB59" i="22"/>
  <c r="EW59" i="22"/>
  <c r="ER59" i="22"/>
  <c r="EM59" i="22"/>
  <c r="EH59" i="22"/>
  <c r="EC59" i="22"/>
  <c r="DX59" i="22"/>
  <c r="DS59" i="22"/>
  <c r="DN59" i="22"/>
  <c r="DI59" i="22"/>
  <c r="DD59" i="22"/>
  <c r="CY59" i="22"/>
  <c r="CT59" i="22"/>
  <c r="CO59" i="22"/>
  <c r="CJ59" i="22"/>
  <c r="CE59" i="22"/>
  <c r="BZ59" i="22"/>
  <c r="BU59" i="22"/>
  <c r="BP59" i="22"/>
  <c r="BK59" i="22"/>
  <c r="BF59" i="22"/>
  <c r="AZ59" i="22"/>
  <c r="AW59" i="22"/>
  <c r="AR59" i="22"/>
  <c r="AM59" i="22"/>
  <c r="AD59" i="22"/>
  <c r="T59" i="22"/>
  <c r="K59" i="22"/>
  <c r="C59" i="22"/>
  <c r="FQ58" i="22"/>
  <c r="FL58" i="22"/>
  <c r="FG58" i="22"/>
  <c r="FB58" i="22"/>
  <c r="EW58" i="22"/>
  <c r="ER58" i="22"/>
  <c r="EM58" i="22"/>
  <c r="EH58" i="22"/>
  <c r="EC58" i="22"/>
  <c r="DX58" i="22"/>
  <c r="DS58" i="22"/>
  <c r="DN58" i="22"/>
  <c r="DI58" i="22"/>
  <c r="DD58" i="22"/>
  <c r="CY58" i="22"/>
  <c r="CT58" i="22"/>
  <c r="CO58" i="22"/>
  <c r="CJ58" i="22"/>
  <c r="CE58" i="22"/>
  <c r="BZ58" i="22"/>
  <c r="BU58" i="22"/>
  <c r="BP58" i="22"/>
  <c r="BK58" i="22"/>
  <c r="BF58" i="22"/>
  <c r="AZ58" i="22"/>
  <c r="AW58" i="22"/>
  <c r="AR58" i="22"/>
  <c r="AM58" i="22"/>
  <c r="AD58" i="22"/>
  <c r="T58" i="22"/>
  <c r="K58" i="22"/>
  <c r="C58" i="22"/>
  <c r="FQ57" i="22"/>
  <c r="FL57" i="22"/>
  <c r="FG57" i="22"/>
  <c r="FB57" i="22"/>
  <c r="EW57" i="22"/>
  <c r="ER57" i="22"/>
  <c r="EM57" i="22"/>
  <c r="EH57" i="22"/>
  <c r="EC57" i="22"/>
  <c r="DX57" i="22"/>
  <c r="DS57" i="22"/>
  <c r="DN57" i="22"/>
  <c r="DI57" i="22"/>
  <c r="DD57" i="22"/>
  <c r="CY57" i="22"/>
  <c r="CT57" i="22"/>
  <c r="CO57" i="22"/>
  <c r="CJ57" i="22"/>
  <c r="CE57" i="22"/>
  <c r="BZ57" i="22"/>
  <c r="BU57" i="22"/>
  <c r="BP57" i="22"/>
  <c r="BK57" i="22"/>
  <c r="BF57" i="22"/>
  <c r="AZ57" i="22"/>
  <c r="AW57" i="22"/>
  <c r="AR57" i="22"/>
  <c r="AM57" i="22"/>
  <c r="AD57" i="22"/>
  <c r="T57" i="22"/>
  <c r="K57" i="22"/>
  <c r="C57" i="22"/>
  <c r="FQ56" i="22"/>
  <c r="FL56" i="22"/>
  <c r="FG56" i="22"/>
  <c r="FB56" i="22"/>
  <c r="EW56" i="22"/>
  <c r="ER56" i="22"/>
  <c r="EM56" i="22"/>
  <c r="EH56" i="22"/>
  <c r="EC56" i="22"/>
  <c r="DX56" i="22"/>
  <c r="DS56" i="22"/>
  <c r="DN56" i="22"/>
  <c r="DI56" i="22"/>
  <c r="DD56" i="22"/>
  <c r="CY56" i="22"/>
  <c r="CT56" i="22"/>
  <c r="CO56" i="22"/>
  <c r="CJ56" i="22"/>
  <c r="CE56" i="22"/>
  <c r="BZ56" i="22"/>
  <c r="BU56" i="22"/>
  <c r="BP56" i="22"/>
  <c r="BK56" i="22"/>
  <c r="BF56" i="22"/>
  <c r="AZ56" i="22"/>
  <c r="AW56" i="22"/>
  <c r="AR56" i="22"/>
  <c r="AM56" i="22"/>
  <c r="AD56" i="22"/>
  <c r="T56" i="22"/>
  <c r="K56" i="22"/>
  <c r="C56" i="22"/>
  <c r="FQ55" i="22"/>
  <c r="FL55" i="22"/>
  <c r="FG55" i="22"/>
  <c r="FB55" i="22"/>
  <c r="EW55" i="22"/>
  <c r="ER55" i="22"/>
  <c r="EM55" i="22"/>
  <c r="EH55" i="22"/>
  <c r="EC55" i="22"/>
  <c r="DX55" i="22"/>
  <c r="DS55" i="22"/>
  <c r="DN55" i="22"/>
  <c r="DI55" i="22"/>
  <c r="DD55" i="22"/>
  <c r="CY55" i="22"/>
  <c r="CT55" i="22"/>
  <c r="CO55" i="22"/>
  <c r="CJ55" i="22"/>
  <c r="CE55" i="22"/>
  <c r="BZ55" i="22"/>
  <c r="BU55" i="22"/>
  <c r="BP55" i="22"/>
  <c r="BK55" i="22"/>
  <c r="BF55" i="22"/>
  <c r="AZ55" i="22"/>
  <c r="AW55" i="22"/>
  <c r="AR55" i="22"/>
  <c r="AM55" i="22"/>
  <c r="AD55" i="22"/>
  <c r="T55" i="22"/>
  <c r="K55" i="22"/>
  <c r="C55" i="22"/>
  <c r="FQ54" i="22"/>
  <c r="FL54" i="22"/>
  <c r="FG54" i="22"/>
  <c r="FB54" i="22"/>
  <c r="EW54" i="22"/>
  <c r="ER54" i="22"/>
  <c r="EM54" i="22"/>
  <c r="EH54" i="22"/>
  <c r="EC54" i="22"/>
  <c r="DX54" i="22"/>
  <c r="DS54" i="22"/>
  <c r="DN54" i="22"/>
  <c r="DI54" i="22"/>
  <c r="DD54" i="22"/>
  <c r="CY54" i="22"/>
  <c r="CT54" i="22"/>
  <c r="CO54" i="22"/>
  <c r="CJ54" i="22"/>
  <c r="CE54" i="22"/>
  <c r="BZ54" i="22"/>
  <c r="BU54" i="22"/>
  <c r="BP54" i="22"/>
  <c r="BK54" i="22"/>
  <c r="BF54" i="22"/>
  <c r="AZ54" i="22"/>
  <c r="AW54" i="22"/>
  <c r="AR54" i="22"/>
  <c r="AM54" i="22"/>
  <c r="AD54" i="22"/>
  <c r="T54" i="22"/>
  <c r="K54" i="22"/>
  <c r="C54" i="22"/>
  <c r="FQ53" i="22"/>
  <c r="FL53" i="22"/>
  <c r="FG53" i="22"/>
  <c r="FB53" i="22"/>
  <c r="EW53" i="22"/>
  <c r="ER53" i="22"/>
  <c r="EM53" i="22"/>
  <c r="EH53" i="22"/>
  <c r="EC53" i="22"/>
  <c r="DX53" i="22"/>
  <c r="DS53" i="22"/>
  <c r="DN53" i="22"/>
  <c r="DI53" i="22"/>
  <c r="DD53" i="22"/>
  <c r="CY53" i="22"/>
  <c r="CT53" i="22"/>
  <c r="CO53" i="22"/>
  <c r="CJ53" i="22"/>
  <c r="CE53" i="22"/>
  <c r="BZ53" i="22"/>
  <c r="BU53" i="22"/>
  <c r="BP53" i="22"/>
  <c r="BK53" i="22"/>
  <c r="BF53" i="22"/>
  <c r="AZ53" i="22"/>
  <c r="AW53" i="22"/>
  <c r="AR53" i="22"/>
  <c r="AM53" i="22"/>
  <c r="AD53" i="22"/>
  <c r="T53" i="22"/>
  <c r="K53" i="22"/>
  <c r="C53" i="22"/>
  <c r="FQ52" i="22"/>
  <c r="FL52" i="22"/>
  <c r="FG52" i="22"/>
  <c r="FB52" i="22"/>
  <c r="EW52" i="22"/>
  <c r="ER52" i="22"/>
  <c r="EM52" i="22"/>
  <c r="EH52" i="22"/>
  <c r="EC52" i="22"/>
  <c r="DX52" i="22"/>
  <c r="DS52" i="22"/>
  <c r="DN52" i="22"/>
  <c r="DI52" i="22"/>
  <c r="DD52" i="22"/>
  <c r="CY52" i="22"/>
  <c r="CT52" i="22"/>
  <c r="CO52" i="22"/>
  <c r="CJ52" i="22"/>
  <c r="CE52" i="22"/>
  <c r="BZ52" i="22"/>
  <c r="BU52" i="22"/>
  <c r="BP52" i="22"/>
  <c r="BK52" i="22"/>
  <c r="BF52" i="22"/>
  <c r="AZ52" i="22"/>
  <c r="AW52" i="22"/>
  <c r="AR52" i="22"/>
  <c r="AM52" i="22"/>
  <c r="AD52" i="22"/>
  <c r="T52" i="22"/>
  <c r="K52" i="22"/>
  <c r="C52" i="22"/>
  <c r="FQ51" i="22"/>
  <c r="FL51" i="22"/>
  <c r="FG51" i="22"/>
  <c r="FB51" i="22"/>
  <c r="EW51" i="22"/>
  <c r="ER51" i="22"/>
  <c r="EM51" i="22"/>
  <c r="EH51" i="22"/>
  <c r="EC51" i="22"/>
  <c r="DX51" i="22"/>
  <c r="DS51" i="22"/>
  <c r="DN51" i="22"/>
  <c r="DI51" i="22"/>
  <c r="DD51" i="22"/>
  <c r="CY51" i="22"/>
  <c r="CT51" i="22"/>
  <c r="CO51" i="22"/>
  <c r="CJ51" i="22"/>
  <c r="CE51" i="22"/>
  <c r="BZ51" i="22"/>
  <c r="BU51" i="22"/>
  <c r="BP51" i="22"/>
  <c r="BK51" i="22"/>
  <c r="BF51" i="22"/>
  <c r="AZ51" i="22"/>
  <c r="AW51" i="22"/>
  <c r="AR51" i="22"/>
  <c r="AM51" i="22"/>
  <c r="AD51" i="22"/>
  <c r="T51" i="22"/>
  <c r="K51" i="22"/>
  <c r="C51" i="22"/>
  <c r="FQ50" i="22"/>
  <c r="FL50" i="22"/>
  <c r="FG50" i="22"/>
  <c r="FB50" i="22"/>
  <c r="EW50" i="22"/>
  <c r="ER50" i="22"/>
  <c r="EM50" i="22"/>
  <c r="EH50" i="22"/>
  <c r="EC50" i="22"/>
  <c r="DX50" i="22"/>
  <c r="DS50" i="22"/>
  <c r="DN50" i="22"/>
  <c r="DI50" i="22"/>
  <c r="DD50" i="22"/>
  <c r="CY50" i="22"/>
  <c r="CT50" i="22"/>
  <c r="CO50" i="22"/>
  <c r="CJ50" i="22"/>
  <c r="CE50" i="22"/>
  <c r="BZ50" i="22"/>
  <c r="BU50" i="22"/>
  <c r="BP50" i="22"/>
  <c r="BK50" i="22"/>
  <c r="BF50" i="22"/>
  <c r="AZ50" i="22"/>
  <c r="AW50" i="22"/>
  <c r="AR50" i="22"/>
  <c r="AM50" i="22"/>
  <c r="AD50" i="22"/>
  <c r="T50" i="22"/>
  <c r="K50" i="22"/>
  <c r="C50" i="22"/>
  <c r="FQ49" i="22"/>
  <c r="FL49" i="22"/>
  <c r="FG49" i="22"/>
  <c r="FB49" i="22"/>
  <c r="EW49" i="22"/>
  <c r="ER49" i="22"/>
  <c r="EM49" i="22"/>
  <c r="EH49" i="22"/>
  <c r="EC49" i="22"/>
  <c r="DX49" i="22"/>
  <c r="DS49" i="22"/>
  <c r="DN49" i="22"/>
  <c r="DI49" i="22"/>
  <c r="DD49" i="22"/>
  <c r="CY49" i="22"/>
  <c r="CT49" i="22"/>
  <c r="CO49" i="22"/>
  <c r="CJ49" i="22"/>
  <c r="CE49" i="22"/>
  <c r="BZ49" i="22"/>
  <c r="BU49" i="22"/>
  <c r="BP49" i="22"/>
  <c r="BK49" i="22"/>
  <c r="BF49" i="22"/>
  <c r="AZ49" i="22"/>
  <c r="AW49" i="22"/>
  <c r="AR49" i="22"/>
  <c r="AM49" i="22"/>
  <c r="AD49" i="22"/>
  <c r="T49" i="22"/>
  <c r="K49" i="22"/>
  <c r="C49" i="22"/>
  <c r="FQ48" i="22"/>
  <c r="FL48" i="22"/>
  <c r="FG48" i="22"/>
  <c r="FB48" i="22"/>
  <c r="EW48" i="22"/>
  <c r="ER48" i="22"/>
  <c r="EM48" i="22"/>
  <c r="EH48" i="22"/>
  <c r="EC48" i="22"/>
  <c r="DX48" i="22"/>
  <c r="DS48" i="22"/>
  <c r="DN48" i="22"/>
  <c r="DI48" i="22"/>
  <c r="DD48" i="22"/>
  <c r="CY48" i="22"/>
  <c r="CT48" i="22"/>
  <c r="CO48" i="22"/>
  <c r="CJ48" i="22"/>
  <c r="CE48" i="22"/>
  <c r="BZ48" i="22"/>
  <c r="BU48" i="22"/>
  <c r="BP48" i="22"/>
  <c r="BK48" i="22"/>
  <c r="BF48" i="22"/>
  <c r="AZ48" i="22"/>
  <c r="AW48" i="22"/>
  <c r="AR48" i="22"/>
  <c r="AM48" i="22"/>
  <c r="AD48" i="22"/>
  <c r="T48" i="22"/>
  <c r="K48" i="22"/>
  <c r="C48" i="22"/>
  <c r="FQ47" i="22"/>
  <c r="FL47" i="22"/>
  <c r="FG47" i="22"/>
  <c r="FB47" i="22"/>
  <c r="EW47" i="22"/>
  <c r="ER47" i="22"/>
  <c r="EM47" i="22"/>
  <c r="EH47" i="22"/>
  <c r="EC47" i="22"/>
  <c r="DX47" i="22"/>
  <c r="DS47" i="22"/>
  <c r="DN47" i="22"/>
  <c r="DI47" i="22"/>
  <c r="DD47" i="22"/>
  <c r="CY47" i="22"/>
  <c r="CT47" i="22"/>
  <c r="CO47" i="22"/>
  <c r="CJ47" i="22"/>
  <c r="CE47" i="22"/>
  <c r="BZ47" i="22"/>
  <c r="BU47" i="22"/>
  <c r="BP47" i="22"/>
  <c r="BK47" i="22"/>
  <c r="BF47" i="22"/>
  <c r="AZ47" i="22"/>
  <c r="AW47" i="22"/>
  <c r="AR47" i="22"/>
  <c r="AM47" i="22"/>
  <c r="AD47" i="22"/>
  <c r="T47" i="22"/>
  <c r="K47" i="22"/>
  <c r="C47" i="22"/>
  <c r="FQ46" i="22"/>
  <c r="FL46" i="22"/>
  <c r="FG46" i="22"/>
  <c r="FB46" i="22"/>
  <c r="EW46" i="22"/>
  <c r="ER46" i="22"/>
  <c r="EM46" i="22"/>
  <c r="EH46" i="22"/>
  <c r="EC46" i="22"/>
  <c r="DX46" i="22"/>
  <c r="DS46" i="22"/>
  <c r="DN46" i="22"/>
  <c r="DI46" i="22"/>
  <c r="DD46" i="22"/>
  <c r="CY46" i="22"/>
  <c r="CT46" i="22"/>
  <c r="CO46" i="22"/>
  <c r="CJ46" i="22"/>
  <c r="CE46" i="22"/>
  <c r="BZ46" i="22"/>
  <c r="BU46" i="22"/>
  <c r="BP46" i="22"/>
  <c r="BK46" i="22"/>
  <c r="BF46" i="22"/>
  <c r="AZ46" i="22"/>
  <c r="AW46" i="22"/>
  <c r="AR46" i="22"/>
  <c r="AM46" i="22"/>
  <c r="AD46" i="22"/>
  <c r="T46" i="22"/>
  <c r="K46" i="22"/>
  <c r="C46" i="22"/>
  <c r="FQ45" i="22"/>
  <c r="FL45" i="22"/>
  <c r="FG45" i="22"/>
  <c r="FB45" i="22"/>
  <c r="EW45" i="22"/>
  <c r="ER45" i="22"/>
  <c r="EM45" i="22"/>
  <c r="EH45" i="22"/>
  <c r="EC45" i="22"/>
  <c r="DX45" i="22"/>
  <c r="DS45" i="22"/>
  <c r="DN45" i="22"/>
  <c r="DI45" i="22"/>
  <c r="DD45" i="22"/>
  <c r="CY45" i="22"/>
  <c r="CT45" i="22"/>
  <c r="CO45" i="22"/>
  <c r="CJ45" i="22"/>
  <c r="CE45" i="22"/>
  <c r="BZ45" i="22"/>
  <c r="BU45" i="22"/>
  <c r="BP45" i="22"/>
  <c r="BK45" i="22"/>
  <c r="BF45" i="22"/>
  <c r="AZ45" i="22"/>
  <c r="AW45" i="22"/>
  <c r="AR45" i="22"/>
  <c r="AM45" i="22"/>
  <c r="AD45" i="22"/>
  <c r="T45" i="22"/>
  <c r="K45" i="22"/>
  <c r="C45" i="22"/>
  <c r="FQ44" i="22"/>
  <c r="FL44" i="22"/>
  <c r="FG44" i="22"/>
  <c r="FB44" i="22"/>
  <c r="EW44" i="22"/>
  <c r="ER44" i="22"/>
  <c r="EM44" i="22"/>
  <c r="EH44" i="22"/>
  <c r="EC44" i="22"/>
  <c r="DX44" i="22"/>
  <c r="DS44" i="22"/>
  <c r="DN44" i="22"/>
  <c r="DI44" i="22"/>
  <c r="DD44" i="22"/>
  <c r="CY44" i="22"/>
  <c r="CT44" i="22"/>
  <c r="CO44" i="22"/>
  <c r="CJ44" i="22"/>
  <c r="CE44" i="22"/>
  <c r="BZ44" i="22"/>
  <c r="BU44" i="22"/>
  <c r="BP44" i="22"/>
  <c r="BK44" i="22"/>
  <c r="BF44" i="22"/>
  <c r="AZ44" i="22"/>
  <c r="AW44" i="22"/>
  <c r="AR44" i="22"/>
  <c r="AM44" i="22"/>
  <c r="AD44" i="22"/>
  <c r="T44" i="22"/>
  <c r="K44" i="22"/>
  <c r="C44" i="22"/>
  <c r="FQ43" i="22"/>
  <c r="FL43" i="22"/>
  <c r="FG43" i="22"/>
  <c r="FB43" i="22"/>
  <c r="EW43" i="22"/>
  <c r="ER43" i="22"/>
  <c r="EM43" i="22"/>
  <c r="EH43" i="22"/>
  <c r="EC43" i="22"/>
  <c r="DX43" i="22"/>
  <c r="DS43" i="22"/>
  <c r="DN43" i="22"/>
  <c r="DI43" i="22"/>
  <c r="DD43" i="22"/>
  <c r="CY43" i="22"/>
  <c r="CT43" i="22"/>
  <c r="CO43" i="22"/>
  <c r="CJ43" i="22"/>
  <c r="CE43" i="22"/>
  <c r="BZ43" i="22"/>
  <c r="BU43" i="22"/>
  <c r="BP43" i="22"/>
  <c r="BK43" i="22"/>
  <c r="BF43" i="22"/>
  <c r="AZ43" i="22"/>
  <c r="AW43" i="22"/>
  <c r="AR43" i="22"/>
  <c r="AM43" i="22"/>
  <c r="AD43" i="22"/>
  <c r="T43" i="22"/>
  <c r="K43" i="22"/>
  <c r="C43" i="22"/>
  <c r="FQ42" i="22"/>
  <c r="FL42" i="22"/>
  <c r="FG42" i="22"/>
  <c r="FB42" i="22"/>
  <c r="EW42" i="22"/>
  <c r="ER42" i="22"/>
  <c r="EM42" i="22"/>
  <c r="EH42" i="22"/>
  <c r="EC42" i="22"/>
  <c r="DX42" i="22"/>
  <c r="DS42" i="22"/>
  <c r="DN42" i="22"/>
  <c r="DI42" i="22"/>
  <c r="DD42" i="22"/>
  <c r="CY42" i="22"/>
  <c r="CT42" i="22"/>
  <c r="CO42" i="22"/>
  <c r="CJ42" i="22"/>
  <c r="CE42" i="22"/>
  <c r="BZ42" i="22"/>
  <c r="BU42" i="22"/>
  <c r="BP42" i="22"/>
  <c r="BK42" i="22"/>
  <c r="BF42" i="22"/>
  <c r="AZ42" i="22"/>
  <c r="AW42" i="22"/>
  <c r="AR42" i="22"/>
  <c r="AM42" i="22"/>
  <c r="AD42" i="22"/>
  <c r="T42" i="22"/>
  <c r="K42" i="22"/>
  <c r="C42" i="22"/>
  <c r="FQ41" i="22"/>
  <c r="FL41" i="22"/>
  <c r="FG41" i="22"/>
  <c r="FB41" i="22"/>
  <c r="EW41" i="22"/>
  <c r="ER41" i="22"/>
  <c r="EM41" i="22"/>
  <c r="EH41" i="22"/>
  <c r="EC41" i="22"/>
  <c r="DX41" i="22"/>
  <c r="DS41" i="22"/>
  <c r="DN41" i="22"/>
  <c r="DI41" i="22"/>
  <c r="DD41" i="22"/>
  <c r="CY41" i="22"/>
  <c r="CT41" i="22"/>
  <c r="CO41" i="22"/>
  <c r="CJ41" i="22"/>
  <c r="CE41" i="22"/>
  <c r="BZ41" i="22"/>
  <c r="BU41" i="22"/>
  <c r="BP41" i="22"/>
  <c r="BK41" i="22"/>
  <c r="BF41" i="22"/>
  <c r="AZ41" i="22"/>
  <c r="AW41" i="22"/>
  <c r="AR41" i="22"/>
  <c r="AM41" i="22"/>
  <c r="AD41" i="22"/>
  <c r="T41" i="22"/>
  <c r="K41" i="22"/>
  <c r="C41" i="22"/>
  <c r="FQ40" i="22"/>
  <c r="FL40" i="22"/>
  <c r="FG40" i="22"/>
  <c r="FB40" i="22"/>
  <c r="EW40" i="22"/>
  <c r="ER40" i="22"/>
  <c r="EM40" i="22"/>
  <c r="EH40" i="22"/>
  <c r="EC40" i="22"/>
  <c r="DX40" i="22"/>
  <c r="DS40" i="22"/>
  <c r="DN40" i="22"/>
  <c r="DI40" i="22"/>
  <c r="DD40" i="22"/>
  <c r="CY40" i="22"/>
  <c r="CT40" i="22"/>
  <c r="CO40" i="22"/>
  <c r="CJ40" i="22"/>
  <c r="CE40" i="22"/>
  <c r="BZ40" i="22"/>
  <c r="BU40" i="22"/>
  <c r="BP40" i="22"/>
  <c r="BK40" i="22"/>
  <c r="BF40" i="22"/>
  <c r="AZ40" i="22"/>
  <c r="AW40" i="22"/>
  <c r="AR40" i="22"/>
  <c r="AM40" i="22"/>
  <c r="AD40" i="22"/>
  <c r="T40" i="22"/>
  <c r="K40" i="22"/>
  <c r="C40" i="22"/>
  <c r="FQ39" i="22"/>
  <c r="FL39" i="22"/>
  <c r="FG39" i="22"/>
  <c r="FB39" i="22"/>
  <c r="EW39" i="22"/>
  <c r="ER39" i="22"/>
  <c r="EM39" i="22"/>
  <c r="EH39" i="22"/>
  <c r="EC39" i="22"/>
  <c r="DX39" i="22"/>
  <c r="DS39" i="22"/>
  <c r="DN39" i="22"/>
  <c r="DI39" i="22"/>
  <c r="DD39" i="22"/>
  <c r="CY39" i="22"/>
  <c r="CT39" i="22"/>
  <c r="CO39" i="22"/>
  <c r="CJ39" i="22"/>
  <c r="CE39" i="22"/>
  <c r="BZ39" i="22"/>
  <c r="BU39" i="22"/>
  <c r="BP39" i="22"/>
  <c r="BK39" i="22"/>
  <c r="BF39" i="22"/>
  <c r="AZ39" i="22"/>
  <c r="AW39" i="22"/>
  <c r="AR39" i="22"/>
  <c r="AM39" i="22"/>
  <c r="AD39" i="22"/>
  <c r="T39" i="22"/>
  <c r="K39" i="22"/>
  <c r="C39" i="22"/>
  <c r="FQ38" i="22"/>
  <c r="FL38" i="22"/>
  <c r="FG38" i="22"/>
  <c r="FB38" i="22"/>
  <c r="EW38" i="22"/>
  <c r="ER38" i="22"/>
  <c r="EM38" i="22"/>
  <c r="EH38" i="22"/>
  <c r="EC38" i="22"/>
  <c r="DX38" i="22"/>
  <c r="DS38" i="22"/>
  <c r="DN38" i="22"/>
  <c r="DI38" i="22"/>
  <c r="DD38" i="22"/>
  <c r="CY38" i="22"/>
  <c r="CT38" i="22"/>
  <c r="CO38" i="22"/>
  <c r="CJ38" i="22"/>
  <c r="CE38" i="22"/>
  <c r="BZ38" i="22"/>
  <c r="BU38" i="22"/>
  <c r="BP38" i="22"/>
  <c r="BK38" i="22"/>
  <c r="BF38" i="22"/>
  <c r="AZ38" i="22"/>
  <c r="AW38" i="22"/>
  <c r="AR38" i="22"/>
  <c r="AM38" i="22"/>
  <c r="AD38" i="22"/>
  <c r="T38" i="22"/>
  <c r="K38" i="22"/>
  <c r="C38" i="22"/>
  <c r="FQ37" i="22"/>
  <c r="FL37" i="22"/>
  <c r="FG37" i="22"/>
  <c r="FB37" i="22"/>
  <c r="EW37" i="22"/>
  <c r="ER37" i="22"/>
  <c r="EM37" i="22"/>
  <c r="EH37" i="22"/>
  <c r="EC37" i="22"/>
  <c r="DX37" i="22"/>
  <c r="DS37" i="22"/>
  <c r="DN37" i="22"/>
  <c r="DI37" i="22"/>
  <c r="DD37" i="22"/>
  <c r="CY37" i="22"/>
  <c r="CT37" i="22"/>
  <c r="CO37" i="22"/>
  <c r="CJ37" i="22"/>
  <c r="CE37" i="22"/>
  <c r="BZ37" i="22"/>
  <c r="BU37" i="22"/>
  <c r="BP37" i="22"/>
  <c r="BK37" i="22"/>
  <c r="BF37" i="22"/>
  <c r="AZ37" i="22"/>
  <c r="AW37" i="22"/>
  <c r="AR37" i="22"/>
  <c r="AM37" i="22"/>
  <c r="AD37" i="22"/>
  <c r="T37" i="22"/>
  <c r="K37" i="22"/>
  <c r="C37" i="22"/>
  <c r="FQ36" i="22"/>
  <c r="FL36" i="22"/>
  <c r="FG36" i="22"/>
  <c r="FB36" i="22"/>
  <c r="EW36" i="22"/>
  <c r="ER36" i="22"/>
  <c r="EM36" i="22"/>
  <c r="EH36" i="22"/>
  <c r="EC36" i="22"/>
  <c r="DX36" i="22"/>
  <c r="DS36" i="22"/>
  <c r="DN36" i="22"/>
  <c r="DI36" i="22"/>
  <c r="DD36" i="22"/>
  <c r="CY36" i="22"/>
  <c r="CT36" i="22"/>
  <c r="CO36" i="22"/>
  <c r="CJ36" i="22"/>
  <c r="CE36" i="22"/>
  <c r="BZ36" i="22"/>
  <c r="BU36" i="22"/>
  <c r="BP36" i="22"/>
  <c r="BK36" i="22"/>
  <c r="BF36" i="22"/>
  <c r="AZ36" i="22"/>
  <c r="AW36" i="22"/>
  <c r="AR36" i="22"/>
  <c r="AM36" i="22"/>
  <c r="AD36" i="22"/>
  <c r="T36" i="22"/>
  <c r="K36" i="22"/>
  <c r="C36" i="22"/>
  <c r="FQ35" i="22"/>
  <c r="FL35" i="22"/>
  <c r="FG35" i="22"/>
  <c r="FB35" i="22"/>
  <c r="EW35" i="22"/>
  <c r="ER35" i="22"/>
  <c r="EM35" i="22"/>
  <c r="EH35" i="22"/>
  <c r="EC35" i="22"/>
  <c r="DX35" i="22"/>
  <c r="DS35" i="22"/>
  <c r="DN35" i="22"/>
  <c r="DI35" i="22"/>
  <c r="DD35" i="22"/>
  <c r="CY35" i="22"/>
  <c r="CT35" i="22"/>
  <c r="CO35" i="22"/>
  <c r="CJ35" i="22"/>
  <c r="CE35" i="22"/>
  <c r="BZ35" i="22"/>
  <c r="BU35" i="22"/>
  <c r="BP35" i="22"/>
  <c r="BK35" i="22"/>
  <c r="BF35" i="22"/>
  <c r="AZ35" i="22"/>
  <c r="AW35" i="22"/>
  <c r="AR35" i="22"/>
  <c r="AM35" i="22"/>
  <c r="AD35" i="22"/>
  <c r="T35" i="22"/>
  <c r="K35" i="22"/>
  <c r="C35" i="22"/>
  <c r="FQ34" i="22"/>
  <c r="FL34" i="22"/>
  <c r="FG34" i="22"/>
  <c r="FB34" i="22"/>
  <c r="EW34" i="22"/>
  <c r="ER34" i="22"/>
  <c r="EM34" i="22"/>
  <c r="EH34" i="22"/>
  <c r="EC34" i="22"/>
  <c r="DX34" i="22"/>
  <c r="DS34" i="22"/>
  <c r="DN34" i="22"/>
  <c r="DI34" i="22"/>
  <c r="DD34" i="22"/>
  <c r="CY34" i="22"/>
  <c r="CT34" i="22"/>
  <c r="CO34" i="22"/>
  <c r="CJ34" i="22"/>
  <c r="CE34" i="22"/>
  <c r="BZ34" i="22"/>
  <c r="BU34" i="22"/>
  <c r="BP34" i="22"/>
  <c r="BK34" i="22"/>
  <c r="BF34" i="22"/>
  <c r="AZ34" i="22"/>
  <c r="AW34" i="22"/>
  <c r="AR34" i="22"/>
  <c r="AM34" i="22"/>
  <c r="AD34" i="22"/>
  <c r="T34" i="22"/>
  <c r="K34" i="22"/>
  <c r="C34" i="22"/>
  <c r="FQ33" i="22"/>
  <c r="FL33" i="22"/>
  <c r="FG33" i="22"/>
  <c r="FB33" i="22"/>
  <c r="EW33" i="22"/>
  <c r="ER33" i="22"/>
  <c r="EM33" i="22"/>
  <c r="EH33" i="22"/>
  <c r="EC33" i="22"/>
  <c r="DX33" i="22"/>
  <c r="DS33" i="22"/>
  <c r="DN33" i="22"/>
  <c r="DI33" i="22"/>
  <c r="DD33" i="22"/>
  <c r="CY33" i="22"/>
  <c r="CT33" i="22"/>
  <c r="CO33" i="22"/>
  <c r="CJ33" i="22"/>
  <c r="CE33" i="22"/>
  <c r="BZ33" i="22"/>
  <c r="BU33" i="22"/>
  <c r="BP33" i="22"/>
  <c r="BK33" i="22"/>
  <c r="BF33" i="22"/>
  <c r="AZ33" i="22"/>
  <c r="AW33" i="22"/>
  <c r="AR33" i="22"/>
  <c r="AM33" i="22"/>
  <c r="AD33" i="22"/>
  <c r="T33" i="22"/>
  <c r="K33" i="22"/>
  <c r="C33" i="22"/>
  <c r="FQ32" i="22"/>
  <c r="FL32" i="22"/>
  <c r="FG32" i="22"/>
  <c r="FB32" i="22"/>
  <c r="EW32" i="22"/>
  <c r="ER32" i="22"/>
  <c r="EM32" i="22"/>
  <c r="EH32" i="22"/>
  <c r="EC32" i="22"/>
  <c r="DX32" i="22"/>
  <c r="DS32" i="22"/>
  <c r="DN32" i="22"/>
  <c r="DI32" i="22"/>
  <c r="DD32" i="22"/>
  <c r="CY32" i="22"/>
  <c r="CT32" i="22"/>
  <c r="CO32" i="22"/>
  <c r="CJ32" i="22"/>
  <c r="CE32" i="22"/>
  <c r="BZ32" i="22"/>
  <c r="BU32" i="22"/>
  <c r="BP32" i="22"/>
  <c r="BK32" i="22"/>
  <c r="BF32" i="22"/>
  <c r="AZ32" i="22"/>
  <c r="AW32" i="22"/>
  <c r="AR32" i="22"/>
  <c r="AM32" i="22"/>
  <c r="AD32" i="22"/>
  <c r="T32" i="22"/>
  <c r="K32" i="22"/>
  <c r="C32" i="22"/>
  <c r="FQ31" i="22"/>
  <c r="FL31" i="22"/>
  <c r="FG31" i="22"/>
  <c r="FB31" i="22"/>
  <c r="EW31" i="22"/>
  <c r="ER31" i="22"/>
  <c r="EM31" i="22"/>
  <c r="EH31" i="22"/>
  <c r="EC31" i="22"/>
  <c r="DX31" i="22"/>
  <c r="DS31" i="22"/>
  <c r="DN31" i="22"/>
  <c r="DI31" i="22"/>
  <c r="DD31" i="22"/>
  <c r="CY31" i="22"/>
  <c r="CT31" i="22"/>
  <c r="CO31" i="22"/>
  <c r="CJ31" i="22"/>
  <c r="CE31" i="22"/>
  <c r="BZ31" i="22"/>
  <c r="BU31" i="22"/>
  <c r="BP31" i="22"/>
  <c r="BK31" i="22"/>
  <c r="BF31" i="22"/>
  <c r="AZ31" i="22"/>
  <c r="AW31" i="22"/>
  <c r="AR31" i="22"/>
  <c r="AM31" i="22"/>
  <c r="AD31" i="22"/>
  <c r="T31" i="22"/>
  <c r="K31" i="22"/>
  <c r="C31" i="22"/>
  <c r="FQ30" i="22"/>
  <c r="FL30" i="22"/>
  <c r="FG30" i="22"/>
  <c r="FB30" i="22"/>
  <c r="EW30" i="22"/>
  <c r="ER30" i="22"/>
  <c r="EM30" i="22"/>
  <c r="EH30" i="22"/>
  <c r="EC30" i="22"/>
  <c r="DX30" i="22"/>
  <c r="DS30" i="22"/>
  <c r="DN30" i="22"/>
  <c r="DI30" i="22"/>
  <c r="DD30" i="22"/>
  <c r="CY30" i="22"/>
  <c r="CT30" i="22"/>
  <c r="CO30" i="22"/>
  <c r="CJ30" i="22"/>
  <c r="CE30" i="22"/>
  <c r="BZ30" i="22"/>
  <c r="BU30" i="22"/>
  <c r="BP30" i="22"/>
  <c r="BK30" i="22"/>
  <c r="BF30" i="22"/>
  <c r="AZ30" i="22"/>
  <c r="AW30" i="22"/>
  <c r="AR30" i="22"/>
  <c r="AM30" i="22"/>
  <c r="AD30" i="22"/>
  <c r="T30" i="22"/>
  <c r="K30" i="22"/>
  <c r="C30" i="22"/>
  <c r="FQ29" i="22"/>
  <c r="FL29" i="22"/>
  <c r="FG29" i="22"/>
  <c r="FB29" i="22"/>
  <c r="EW29" i="22"/>
  <c r="ER29" i="22"/>
  <c r="EM29" i="22"/>
  <c r="EH29" i="22"/>
  <c r="EC29" i="22"/>
  <c r="DX29" i="22"/>
  <c r="DS29" i="22"/>
  <c r="DN29" i="22"/>
  <c r="DI29" i="22"/>
  <c r="DD29" i="22"/>
  <c r="CY29" i="22"/>
  <c r="CT29" i="22"/>
  <c r="CO29" i="22"/>
  <c r="CJ29" i="22"/>
  <c r="CE29" i="22"/>
  <c r="BZ29" i="22"/>
  <c r="BU29" i="22"/>
  <c r="BP29" i="22"/>
  <c r="BK29" i="22"/>
  <c r="BF29" i="22"/>
  <c r="AZ29" i="22"/>
  <c r="AW29" i="22"/>
  <c r="AR29" i="22"/>
  <c r="AM29" i="22"/>
  <c r="AD29" i="22"/>
  <c r="T29" i="22"/>
  <c r="K29" i="22"/>
  <c r="C29" i="22"/>
  <c r="FQ28" i="22"/>
  <c r="FL28" i="22"/>
  <c r="FG28" i="22"/>
  <c r="FB28" i="22"/>
  <c r="EW28" i="22"/>
  <c r="ER28" i="22"/>
  <c r="EM28" i="22"/>
  <c r="EH28" i="22"/>
  <c r="EC28" i="22"/>
  <c r="DX28" i="22"/>
  <c r="DS28" i="22"/>
  <c r="DN28" i="22"/>
  <c r="DI28" i="22"/>
  <c r="DD28" i="22"/>
  <c r="CY28" i="22"/>
  <c r="CT28" i="22"/>
  <c r="CO28" i="22"/>
  <c r="CJ28" i="22"/>
  <c r="CE28" i="22"/>
  <c r="BZ28" i="22"/>
  <c r="BU28" i="22"/>
  <c r="BP28" i="22"/>
  <c r="BK28" i="22"/>
  <c r="BF28" i="22"/>
  <c r="AZ28" i="22"/>
  <c r="AW28" i="22"/>
  <c r="AR28" i="22"/>
  <c r="AM28" i="22"/>
  <c r="AD28" i="22"/>
  <c r="T28" i="22"/>
  <c r="K28" i="22"/>
  <c r="C28" i="22"/>
  <c r="FQ27" i="22"/>
  <c r="FL27" i="22"/>
  <c r="FG27" i="22"/>
  <c r="FB27" i="22"/>
  <c r="EW27" i="22"/>
  <c r="ER27" i="22"/>
  <c r="EM27" i="22"/>
  <c r="EH27" i="22"/>
  <c r="EC27" i="22"/>
  <c r="DX27" i="22"/>
  <c r="DS27" i="22"/>
  <c r="DN27" i="22"/>
  <c r="DI27" i="22"/>
  <c r="DD27" i="22"/>
  <c r="CY27" i="22"/>
  <c r="CT27" i="22"/>
  <c r="CO27" i="22"/>
  <c r="CJ27" i="22"/>
  <c r="CE27" i="22"/>
  <c r="BZ27" i="22"/>
  <c r="BU27" i="22"/>
  <c r="BP27" i="22"/>
  <c r="BK27" i="22"/>
  <c r="BF27" i="22"/>
  <c r="AZ27" i="22"/>
  <c r="AW27" i="22"/>
  <c r="AR27" i="22"/>
  <c r="AM27" i="22"/>
  <c r="AD27" i="22"/>
  <c r="T27" i="22"/>
  <c r="K27" i="22"/>
  <c r="C27" i="22"/>
  <c r="FQ26" i="22"/>
  <c r="FL26" i="22"/>
  <c r="FG26" i="22"/>
  <c r="FB26" i="22"/>
  <c r="EW26" i="22"/>
  <c r="ER26" i="22"/>
  <c r="EM26" i="22"/>
  <c r="EH26" i="22"/>
  <c r="EC26" i="22"/>
  <c r="DX26" i="22"/>
  <c r="DS26" i="22"/>
  <c r="DN26" i="22"/>
  <c r="DI26" i="22"/>
  <c r="DD26" i="22"/>
  <c r="CY26" i="22"/>
  <c r="CT26" i="22"/>
  <c r="CO26" i="22"/>
  <c r="CJ26" i="22"/>
  <c r="CE26" i="22"/>
  <c r="BZ26" i="22"/>
  <c r="BU26" i="22"/>
  <c r="BP26" i="22"/>
  <c r="BK26" i="22"/>
  <c r="BF26" i="22"/>
  <c r="AZ26" i="22"/>
  <c r="AW26" i="22"/>
  <c r="AR26" i="22"/>
  <c r="AM26" i="22"/>
  <c r="AD26" i="22"/>
  <c r="T26" i="22"/>
  <c r="K26" i="22"/>
  <c r="C26" i="22"/>
  <c r="FQ25" i="22"/>
  <c r="FL25" i="22"/>
  <c r="FG25" i="22"/>
  <c r="FB25" i="22"/>
  <c r="EW25" i="22"/>
  <c r="ER25" i="22"/>
  <c r="EM25" i="22"/>
  <c r="EH25" i="22"/>
  <c r="EC25" i="22"/>
  <c r="DX25" i="22"/>
  <c r="DS25" i="22"/>
  <c r="DN25" i="22"/>
  <c r="DI25" i="22"/>
  <c r="DD25" i="22"/>
  <c r="CY25" i="22"/>
  <c r="CT25" i="22"/>
  <c r="CO25" i="22"/>
  <c r="CJ25" i="22"/>
  <c r="CE25" i="22"/>
  <c r="BZ25" i="22"/>
  <c r="BU25" i="22"/>
  <c r="BP25" i="22"/>
  <c r="BK25" i="22"/>
  <c r="BF25" i="22"/>
  <c r="AZ25" i="22"/>
  <c r="AW25" i="22"/>
  <c r="AR25" i="22"/>
  <c r="AM25" i="22"/>
  <c r="AD25" i="22"/>
  <c r="T25" i="22"/>
  <c r="K25" i="22"/>
  <c r="C25" i="22"/>
  <c r="FQ24" i="22"/>
  <c r="FL24" i="22"/>
  <c r="FG24" i="22"/>
  <c r="FB24" i="22"/>
  <c r="EW24" i="22"/>
  <c r="ER24" i="22"/>
  <c r="EM24" i="22"/>
  <c r="EH24" i="22"/>
  <c r="EC24" i="22"/>
  <c r="DX24" i="22"/>
  <c r="DS24" i="22"/>
  <c r="DN24" i="22"/>
  <c r="DI24" i="22"/>
  <c r="DD24" i="22"/>
  <c r="CY24" i="22"/>
  <c r="CT24" i="22"/>
  <c r="CO24" i="22"/>
  <c r="CJ24" i="22"/>
  <c r="CE24" i="22"/>
  <c r="BZ24" i="22"/>
  <c r="BU24" i="22"/>
  <c r="BP24" i="22"/>
  <c r="BK24" i="22"/>
  <c r="BF24" i="22"/>
  <c r="AZ24" i="22"/>
  <c r="AW24" i="22"/>
  <c r="AR24" i="22"/>
  <c r="AM24" i="22"/>
  <c r="AD24" i="22"/>
  <c r="T24" i="22"/>
  <c r="K24" i="22"/>
  <c r="C24" i="22"/>
  <c r="FQ23" i="22"/>
  <c r="FL23" i="22"/>
  <c r="FG23" i="22"/>
  <c r="FB23" i="22"/>
  <c r="EW23" i="22"/>
  <c r="ER23" i="22"/>
  <c r="EM23" i="22"/>
  <c r="EH23" i="22"/>
  <c r="EC23" i="22"/>
  <c r="DX23" i="22"/>
  <c r="DS23" i="22"/>
  <c r="DN23" i="22"/>
  <c r="DI23" i="22"/>
  <c r="DD23" i="22"/>
  <c r="CY23" i="22"/>
  <c r="CT23" i="22"/>
  <c r="CO23" i="22"/>
  <c r="CJ23" i="22"/>
  <c r="CE23" i="22"/>
  <c r="BZ23" i="22"/>
  <c r="BU23" i="22"/>
  <c r="BP23" i="22"/>
  <c r="BK23" i="22"/>
  <c r="BF23" i="22"/>
  <c r="AZ23" i="22"/>
  <c r="AW23" i="22"/>
  <c r="AR23" i="22"/>
  <c r="AM23" i="22"/>
  <c r="AD23" i="22"/>
  <c r="T23" i="22"/>
  <c r="K23" i="22"/>
  <c r="C23" i="22"/>
  <c r="FQ22" i="22"/>
  <c r="FL22" i="22"/>
  <c r="FG22" i="22"/>
  <c r="FB22" i="22"/>
  <c r="EW22" i="22"/>
  <c r="ER22" i="22"/>
  <c r="EM22" i="22"/>
  <c r="EH22" i="22"/>
  <c r="EC22" i="22"/>
  <c r="DX22" i="22"/>
  <c r="DS22" i="22"/>
  <c r="DN22" i="22"/>
  <c r="DI22" i="22"/>
  <c r="DD22" i="22"/>
  <c r="CY22" i="22"/>
  <c r="CT22" i="22"/>
  <c r="CO22" i="22"/>
  <c r="CJ22" i="22"/>
  <c r="CE22" i="22"/>
  <c r="BZ22" i="22"/>
  <c r="BU22" i="22"/>
  <c r="BP22" i="22"/>
  <c r="BK22" i="22"/>
  <c r="BF22" i="22"/>
  <c r="AZ22" i="22"/>
  <c r="AW22" i="22"/>
  <c r="AR22" i="22"/>
  <c r="AM22" i="22"/>
  <c r="AD22" i="22"/>
  <c r="T22" i="22"/>
  <c r="K22" i="22"/>
  <c r="C22" i="22"/>
  <c r="FQ21" i="22"/>
  <c r="FL21" i="22"/>
  <c r="FG21" i="22"/>
  <c r="FB21" i="22"/>
  <c r="EW21" i="22"/>
  <c r="ER21" i="22"/>
  <c r="EM21" i="22"/>
  <c r="EH21" i="22"/>
  <c r="EC21" i="22"/>
  <c r="DX21" i="22"/>
  <c r="DS21" i="22"/>
  <c r="DN21" i="22"/>
  <c r="DI21" i="22"/>
  <c r="DD21" i="22"/>
  <c r="CY21" i="22"/>
  <c r="CT21" i="22"/>
  <c r="CO21" i="22"/>
  <c r="CJ21" i="22"/>
  <c r="CE21" i="22"/>
  <c r="BZ21" i="22"/>
  <c r="BU21" i="22"/>
  <c r="BP21" i="22"/>
  <c r="BK21" i="22"/>
  <c r="BF21" i="22"/>
  <c r="AZ21" i="22"/>
  <c r="AW21" i="22"/>
  <c r="AR21" i="22"/>
  <c r="AM21" i="22"/>
  <c r="AD21" i="22"/>
  <c r="T21" i="22"/>
  <c r="K21" i="22"/>
  <c r="C21" i="22"/>
  <c r="FQ20" i="22"/>
  <c r="FL20" i="22"/>
  <c r="FG20" i="22"/>
  <c r="FB20" i="22"/>
  <c r="EW20" i="22"/>
  <c r="ER20" i="22"/>
  <c r="EM20" i="22"/>
  <c r="EH20" i="22"/>
  <c r="EC20" i="22"/>
  <c r="DX20" i="22"/>
  <c r="DS20" i="22"/>
  <c r="DN20" i="22"/>
  <c r="DI20" i="22"/>
  <c r="DD20" i="22"/>
  <c r="CY20" i="22"/>
  <c r="CT20" i="22"/>
  <c r="CO20" i="22"/>
  <c r="CJ20" i="22"/>
  <c r="CE20" i="22"/>
  <c r="BZ20" i="22"/>
  <c r="BU20" i="22"/>
  <c r="BP20" i="22"/>
  <c r="BK20" i="22"/>
  <c r="BF20" i="22"/>
  <c r="AZ20" i="22"/>
  <c r="AW20" i="22"/>
  <c r="AR20" i="22"/>
  <c r="AM20" i="22"/>
  <c r="AD20" i="22"/>
  <c r="T20" i="22"/>
  <c r="K20" i="22"/>
  <c r="C20" i="22"/>
  <c r="FQ19" i="22"/>
  <c r="FL19" i="22"/>
  <c r="FG19" i="22"/>
  <c r="FB19" i="22"/>
  <c r="EW19" i="22"/>
  <c r="ER19" i="22"/>
  <c r="EM19" i="22"/>
  <c r="EH19" i="22"/>
  <c r="EC19" i="22"/>
  <c r="DX19" i="22"/>
  <c r="DS19" i="22"/>
  <c r="DN19" i="22"/>
  <c r="DI19" i="22"/>
  <c r="DD19" i="22"/>
  <c r="CY19" i="22"/>
  <c r="CT19" i="22"/>
  <c r="CO19" i="22"/>
  <c r="CJ19" i="22"/>
  <c r="CE19" i="22"/>
  <c r="BZ19" i="22"/>
  <c r="BU19" i="22"/>
  <c r="BP19" i="22"/>
  <c r="BK19" i="22"/>
  <c r="BF19" i="22"/>
  <c r="AZ19" i="22"/>
  <c r="AW19" i="22"/>
  <c r="AR19" i="22"/>
  <c r="AM19" i="22"/>
  <c r="AD19" i="22"/>
  <c r="T19" i="22"/>
  <c r="K19" i="22"/>
  <c r="C19" i="22"/>
  <c r="FQ18" i="22"/>
  <c r="FL18" i="22"/>
  <c r="FG18" i="22"/>
  <c r="FB18" i="22"/>
  <c r="EW18" i="22"/>
  <c r="ER18" i="22"/>
  <c r="EM18" i="22"/>
  <c r="EH18" i="22"/>
  <c r="EC18" i="22"/>
  <c r="DX18" i="22"/>
  <c r="DS18" i="22"/>
  <c r="DN18" i="22"/>
  <c r="DI18" i="22"/>
  <c r="DD18" i="22"/>
  <c r="CY18" i="22"/>
  <c r="CT18" i="22"/>
  <c r="CO18" i="22"/>
  <c r="CJ18" i="22"/>
  <c r="CE18" i="22"/>
  <c r="BZ18" i="22"/>
  <c r="BU18" i="22"/>
  <c r="BP18" i="22"/>
  <c r="BK18" i="22"/>
  <c r="BF18" i="22"/>
  <c r="AZ18" i="22"/>
  <c r="AW18" i="22"/>
  <c r="AR18" i="22"/>
  <c r="AM18" i="22"/>
  <c r="AD18" i="22"/>
  <c r="T18" i="22"/>
  <c r="K18" i="22"/>
  <c r="C18" i="22"/>
  <c r="FQ17" i="22"/>
  <c r="FL17" i="22"/>
  <c r="FG17" i="22"/>
  <c r="FB17" i="22"/>
  <c r="EW17" i="22"/>
  <c r="ER17" i="22"/>
  <c r="EM17" i="22"/>
  <c r="EH17" i="22"/>
  <c r="EC17" i="22"/>
  <c r="DX17" i="22"/>
  <c r="DS17" i="22"/>
  <c r="DN17" i="22"/>
  <c r="DI17" i="22"/>
  <c r="DD17" i="22"/>
  <c r="CY17" i="22"/>
  <c r="CT17" i="22"/>
  <c r="CO17" i="22"/>
  <c r="CJ17" i="22"/>
  <c r="CE17" i="22"/>
  <c r="BZ17" i="22"/>
  <c r="BU17" i="22"/>
  <c r="BP17" i="22"/>
  <c r="BK17" i="22"/>
  <c r="BF17" i="22"/>
  <c r="AZ17" i="22"/>
  <c r="AW17" i="22"/>
  <c r="AR17" i="22"/>
  <c r="AM17" i="22"/>
  <c r="AD17" i="22"/>
  <c r="T17" i="22"/>
  <c r="K17" i="22"/>
  <c r="C17" i="22"/>
  <c r="FQ16" i="22"/>
  <c r="FL16" i="22"/>
  <c r="FG16" i="22"/>
  <c r="FB16" i="22"/>
  <c r="EW16" i="22"/>
  <c r="ER16" i="22"/>
  <c r="EM16" i="22"/>
  <c r="EH16" i="22"/>
  <c r="EC16" i="22"/>
  <c r="DX16" i="22"/>
  <c r="DS16" i="22"/>
  <c r="DN16" i="22"/>
  <c r="DI16" i="22"/>
  <c r="DD16" i="22"/>
  <c r="CY16" i="22"/>
  <c r="CT16" i="22"/>
  <c r="CO16" i="22"/>
  <c r="CJ16" i="22"/>
  <c r="CE16" i="22"/>
  <c r="BZ16" i="22"/>
  <c r="BU16" i="22"/>
  <c r="BP16" i="22"/>
  <c r="BK16" i="22"/>
  <c r="BF16" i="22"/>
  <c r="AZ16" i="22"/>
  <c r="AW16" i="22"/>
  <c r="AR16" i="22"/>
  <c r="AM16" i="22"/>
  <c r="AD16" i="22"/>
  <c r="T16" i="22"/>
  <c r="K16" i="22"/>
  <c r="C16" i="22"/>
  <c r="FQ15" i="22"/>
  <c r="FL15" i="22"/>
  <c r="FG15" i="22"/>
  <c r="FB15" i="22"/>
  <c r="EW15" i="22"/>
  <c r="ER15" i="22"/>
  <c r="EM15" i="22"/>
  <c r="EH15" i="22"/>
  <c r="EC15" i="22"/>
  <c r="DX15" i="22"/>
  <c r="DS15" i="22"/>
  <c r="DN15" i="22"/>
  <c r="DI15" i="22"/>
  <c r="DD15" i="22"/>
  <c r="CY15" i="22"/>
  <c r="CT15" i="22"/>
  <c r="CO15" i="22"/>
  <c r="CJ15" i="22"/>
  <c r="CE15" i="22"/>
  <c r="BZ15" i="22"/>
  <c r="BU15" i="22"/>
  <c r="BP15" i="22"/>
  <c r="BK15" i="22"/>
  <c r="BF15" i="22"/>
  <c r="AZ15" i="22"/>
  <c r="AW15" i="22"/>
  <c r="AR15" i="22"/>
  <c r="AM15" i="22"/>
  <c r="AD15" i="22"/>
  <c r="T15" i="22"/>
  <c r="K15" i="22"/>
  <c r="C15" i="22"/>
  <c r="FQ14" i="22"/>
  <c r="FL14" i="22"/>
  <c r="FG14" i="22"/>
  <c r="FB14" i="22"/>
  <c r="EW14" i="22"/>
  <c r="ER14" i="22"/>
  <c r="EM14" i="22"/>
  <c r="EH14" i="22"/>
  <c r="EC14" i="22"/>
  <c r="DX14" i="22"/>
  <c r="DS14" i="22"/>
  <c r="DN14" i="22"/>
  <c r="DI14" i="22"/>
  <c r="DD14" i="22"/>
  <c r="CY14" i="22"/>
  <c r="CT14" i="22"/>
  <c r="CO14" i="22"/>
  <c r="CJ14" i="22"/>
  <c r="CE14" i="22"/>
  <c r="BZ14" i="22"/>
  <c r="BU14" i="22"/>
  <c r="BP14" i="22"/>
  <c r="BK14" i="22"/>
  <c r="BF14" i="22"/>
  <c r="AZ14" i="22"/>
  <c r="AW14" i="22"/>
  <c r="AR14" i="22"/>
  <c r="AM14" i="22"/>
  <c r="AD14" i="22"/>
  <c r="T14" i="22"/>
  <c r="K14" i="22"/>
  <c r="C14" i="22"/>
  <c r="FQ13" i="22"/>
  <c r="FL13" i="22"/>
  <c r="FG13" i="22"/>
  <c r="FB13" i="22"/>
  <c r="EW13" i="22"/>
  <c r="ER13" i="22"/>
  <c r="EM13" i="22"/>
  <c r="EH13" i="22"/>
  <c r="EC13" i="22"/>
  <c r="DX13" i="22"/>
  <c r="DS13" i="22"/>
  <c r="DN13" i="22"/>
  <c r="DI13" i="22"/>
  <c r="DD13" i="22"/>
  <c r="CY13" i="22"/>
  <c r="CT13" i="22"/>
  <c r="CO13" i="22"/>
  <c r="CJ13" i="22"/>
  <c r="CE13" i="22"/>
  <c r="BZ13" i="22"/>
  <c r="BU13" i="22"/>
  <c r="BP13" i="22"/>
  <c r="BK13" i="22"/>
  <c r="BF13" i="22"/>
  <c r="AZ13" i="22"/>
  <c r="AW13" i="22"/>
  <c r="AR13" i="22"/>
  <c r="AM13" i="22"/>
  <c r="AD13" i="22"/>
  <c r="T13" i="22"/>
  <c r="K13" i="22"/>
  <c r="C13" i="22"/>
  <c r="FQ12" i="22"/>
  <c r="FL12" i="22"/>
  <c r="FG12" i="22"/>
  <c r="FB12" i="22"/>
  <c r="EW12" i="22"/>
  <c r="ER12" i="22"/>
  <c r="EM12" i="22"/>
  <c r="EH12" i="22"/>
  <c r="EC12" i="22"/>
  <c r="DX12" i="22"/>
  <c r="DS12" i="22"/>
  <c r="DN12" i="22"/>
  <c r="DI12" i="22"/>
  <c r="DD12" i="22"/>
  <c r="CY12" i="22"/>
  <c r="CT12" i="22"/>
  <c r="CO12" i="22"/>
  <c r="CJ12" i="22"/>
  <c r="CE12" i="22"/>
  <c r="BZ12" i="22"/>
  <c r="BU12" i="22"/>
  <c r="BP12" i="22"/>
  <c r="BK12" i="22"/>
  <c r="BF12" i="22"/>
  <c r="AZ12" i="22"/>
  <c r="AW12" i="22"/>
  <c r="AR12" i="22"/>
  <c r="AM12" i="22"/>
  <c r="AD12" i="22"/>
  <c r="T12" i="22"/>
  <c r="K12" i="22"/>
  <c r="C12" i="22"/>
  <c r="FQ11" i="22"/>
  <c r="FL11" i="22"/>
  <c r="FG11" i="22"/>
  <c r="FB11" i="22"/>
  <c r="EW11" i="22"/>
  <c r="ER11" i="22"/>
  <c r="EM11" i="22"/>
  <c r="EH11" i="22"/>
  <c r="EC11" i="22"/>
  <c r="DX11" i="22"/>
  <c r="DS11" i="22"/>
  <c r="DN11" i="22"/>
  <c r="DI11" i="22"/>
  <c r="DD11" i="22"/>
  <c r="CY11" i="22"/>
  <c r="CT11" i="22"/>
  <c r="CO11" i="22"/>
  <c r="CJ11" i="22"/>
  <c r="CE11" i="22"/>
  <c r="BZ11" i="22"/>
  <c r="BU11" i="22"/>
  <c r="BP11" i="22"/>
  <c r="BK11" i="22"/>
  <c r="BF11" i="22"/>
  <c r="AZ11" i="22"/>
  <c r="AW11" i="22"/>
  <c r="AR11" i="22"/>
  <c r="AM11" i="22"/>
  <c r="AD11" i="22"/>
  <c r="T11" i="22"/>
  <c r="K11" i="22"/>
  <c r="C11" i="22"/>
  <c r="FQ10" i="22"/>
  <c r="FL10" i="22"/>
  <c r="FG10" i="22"/>
  <c r="FB10" i="22"/>
  <c r="EW10" i="22"/>
  <c r="ER10" i="22"/>
  <c r="EM10" i="22"/>
  <c r="EH10" i="22"/>
  <c r="EC10" i="22"/>
  <c r="DX10" i="22"/>
  <c r="DS10" i="22"/>
  <c r="DN10" i="22"/>
  <c r="DI10" i="22"/>
  <c r="DD10" i="22"/>
  <c r="CY10" i="22"/>
  <c r="CT10" i="22"/>
  <c r="CO10" i="22"/>
  <c r="CJ10" i="22"/>
  <c r="CE10" i="22"/>
  <c r="BZ10" i="22"/>
  <c r="BU10" i="22"/>
  <c r="BP10" i="22"/>
  <c r="BK10" i="22"/>
  <c r="BF10" i="22"/>
  <c r="AZ10" i="22"/>
  <c r="AW10" i="22"/>
  <c r="AR10" i="22"/>
  <c r="AM10" i="22"/>
  <c r="AD10" i="22"/>
  <c r="T10" i="22"/>
  <c r="K10" i="22"/>
  <c r="C10" i="22"/>
  <c r="FQ9" i="22"/>
  <c r="FL9" i="22"/>
  <c r="FG9" i="22"/>
  <c r="FB9" i="22"/>
  <c r="EW9" i="22"/>
  <c r="ER9" i="22"/>
  <c r="EM9" i="22"/>
  <c r="EH9" i="22"/>
  <c r="EC9" i="22"/>
  <c r="DX9" i="22"/>
  <c r="DS9" i="22"/>
  <c r="DN9" i="22"/>
  <c r="DI9" i="22"/>
  <c r="DD9" i="22"/>
  <c r="CY9" i="22"/>
  <c r="CT9" i="22"/>
  <c r="CO9" i="22"/>
  <c r="CJ9" i="22"/>
  <c r="CE9" i="22"/>
  <c r="BZ9" i="22"/>
  <c r="BU9" i="22"/>
  <c r="BP9" i="22"/>
  <c r="BK9" i="22"/>
  <c r="BF9" i="22"/>
  <c r="AZ9" i="22"/>
  <c r="AW9" i="22"/>
  <c r="AR9" i="22"/>
  <c r="AM9" i="22"/>
  <c r="AD9" i="22"/>
  <c r="T9" i="22"/>
  <c r="K9" i="22"/>
  <c r="C9" i="22"/>
  <c r="FQ8" i="22"/>
  <c r="FL8" i="22"/>
  <c r="FG8" i="22"/>
  <c r="FB8" i="22"/>
  <c r="EW8" i="22"/>
  <c r="ER8" i="22"/>
  <c r="EM8" i="22"/>
  <c r="EH8" i="22"/>
  <c r="EC8" i="22"/>
  <c r="DX8" i="22"/>
  <c r="DS8" i="22"/>
  <c r="DN8" i="22"/>
  <c r="DI8" i="22"/>
  <c r="DD8" i="22"/>
  <c r="CY8" i="22"/>
  <c r="CT8" i="22"/>
  <c r="CO8" i="22"/>
  <c r="CJ8" i="22"/>
  <c r="CE8" i="22"/>
  <c r="BZ8" i="22"/>
  <c r="BU8" i="22"/>
  <c r="BP8" i="22"/>
  <c r="BK8" i="22"/>
  <c r="BF8" i="22"/>
  <c r="AZ8" i="22"/>
  <c r="AW8" i="22"/>
  <c r="AR8" i="22"/>
  <c r="AM8" i="22"/>
  <c r="AD8" i="22"/>
  <c r="T8" i="22"/>
  <c r="K8" i="22"/>
  <c r="C8" i="22"/>
  <c r="FQ7" i="22"/>
  <c r="FL7" i="22"/>
  <c r="FG7" i="22"/>
  <c r="FB7" i="22"/>
  <c r="EW7" i="22"/>
  <c r="ER7" i="22"/>
  <c r="EM7" i="22"/>
  <c r="EH7" i="22"/>
  <c r="EC7" i="22"/>
  <c r="DX7" i="22"/>
  <c r="DS7" i="22"/>
  <c r="DN7" i="22"/>
  <c r="DI7" i="22"/>
  <c r="DD7" i="22"/>
  <c r="CY7" i="22"/>
  <c r="CT7" i="22"/>
  <c r="CO7" i="22"/>
  <c r="CJ7" i="22"/>
  <c r="CE7" i="22"/>
  <c r="BZ7" i="22"/>
  <c r="BU7" i="22"/>
  <c r="BP7" i="22"/>
  <c r="BK7" i="22"/>
  <c r="BF7" i="22"/>
  <c r="AZ7" i="22"/>
  <c r="AW7" i="22"/>
  <c r="AR7" i="22"/>
  <c r="AM7" i="22"/>
  <c r="AD7" i="22"/>
  <c r="T7" i="22"/>
  <c r="K7" i="22"/>
  <c r="C7" i="22"/>
  <c r="FQ6" i="22"/>
  <c r="FL6" i="22"/>
  <c r="FG6" i="22"/>
  <c r="FB6" i="22"/>
  <c r="EW6" i="22"/>
  <c r="ER6" i="22"/>
  <c r="EM6" i="22"/>
  <c r="EH6" i="22"/>
  <c r="EC6" i="22"/>
  <c r="DX6" i="22"/>
  <c r="DS6" i="22"/>
  <c r="DN6" i="22"/>
  <c r="DI6" i="22"/>
  <c r="DD6" i="22"/>
  <c r="CY6" i="22"/>
  <c r="CT6" i="22"/>
  <c r="CO6" i="22"/>
  <c r="CJ6" i="22"/>
  <c r="CE6" i="22"/>
  <c r="BZ6" i="22"/>
  <c r="BU6" i="22"/>
  <c r="BP6" i="22"/>
  <c r="BK6" i="22"/>
  <c r="BF6" i="22"/>
  <c r="AZ6" i="22"/>
  <c r="AW6" i="22"/>
  <c r="AR6" i="22"/>
  <c r="AM6" i="22"/>
  <c r="AD6" i="22"/>
  <c r="T6" i="22"/>
  <c r="K6" i="22"/>
  <c r="C6" i="22"/>
  <c r="FQ5" i="22"/>
  <c r="FL5" i="22"/>
  <c r="FG5" i="22"/>
  <c r="FB5" i="22"/>
  <c r="EW5" i="22"/>
  <c r="ER5" i="22"/>
  <c r="EM5" i="22"/>
  <c r="EH5" i="22"/>
  <c r="EC5" i="22"/>
  <c r="DX5" i="22"/>
  <c r="DS5" i="22"/>
  <c r="DN5" i="22"/>
  <c r="DI5" i="22"/>
  <c r="DD5" i="22"/>
  <c r="CY5" i="22"/>
  <c r="CT5" i="22"/>
  <c r="CO5" i="22"/>
  <c r="CJ5" i="22"/>
  <c r="CE5" i="22"/>
  <c r="BZ5" i="22"/>
  <c r="BU5" i="22"/>
  <c r="BP5" i="22"/>
  <c r="BK5" i="22"/>
  <c r="BF5" i="22"/>
  <c r="AZ5" i="22"/>
  <c r="AW5" i="22"/>
  <c r="AR5" i="22"/>
  <c r="AM5" i="22"/>
  <c r="AD5" i="22"/>
  <c r="T5" i="22"/>
  <c r="K5" i="22"/>
  <c r="C5" i="22"/>
  <c r="FQ4" i="22"/>
  <c r="FL4" i="22"/>
  <c r="FG4" i="22"/>
  <c r="FB4" i="22"/>
  <c r="EW4" i="22"/>
  <c r="ER4" i="22"/>
  <c r="EM4" i="22"/>
  <c r="EH4" i="22"/>
  <c r="EC4" i="22"/>
  <c r="DX4" i="22"/>
  <c r="DS4" i="22"/>
  <c r="DN4" i="22"/>
  <c r="DI4" i="22"/>
  <c r="DD4" i="22"/>
  <c r="CY4" i="22"/>
  <c r="CT4" i="22"/>
  <c r="CO4" i="22"/>
  <c r="CJ4" i="22"/>
  <c r="CE4" i="22"/>
  <c r="BZ4" i="22"/>
  <c r="BU4" i="22"/>
  <c r="BP4" i="22"/>
  <c r="BK4" i="22"/>
  <c r="BF4" i="22"/>
  <c r="AZ4" i="22"/>
  <c r="AW4" i="22"/>
  <c r="AR4" i="22"/>
  <c r="AM4" i="22"/>
  <c r="AD4" i="22"/>
  <c r="T4" i="22"/>
  <c r="K4" i="22"/>
  <c r="C4" i="22"/>
  <c r="FQ119" i="19"/>
  <c r="FL119" i="19"/>
  <c r="FG119" i="19"/>
  <c r="FB119" i="19"/>
  <c r="EW119" i="19"/>
  <c r="ER119" i="19"/>
  <c r="EM119" i="19"/>
  <c r="EH119" i="19"/>
  <c r="EC119" i="19"/>
  <c r="DX119" i="19"/>
  <c r="DS119" i="19"/>
  <c r="DN119" i="19"/>
  <c r="DI119" i="19"/>
  <c r="DD119" i="19"/>
  <c r="CY119" i="19"/>
  <c r="CT119" i="19"/>
  <c r="CO119" i="19"/>
  <c r="CJ119" i="19"/>
  <c r="CE119" i="19"/>
  <c r="BZ119" i="19"/>
  <c r="BU119" i="19"/>
  <c r="BP119" i="19"/>
  <c r="BK119" i="19"/>
  <c r="BF119" i="19"/>
  <c r="AZ119" i="19"/>
  <c r="AW119" i="19"/>
  <c r="AR119" i="19"/>
  <c r="AM119" i="19"/>
  <c r="AD119" i="19"/>
  <c r="T119" i="19"/>
  <c r="K119" i="19"/>
  <c r="J221" i="22" l="1"/>
  <c r="J236" i="22"/>
  <c r="L221" i="22"/>
  <c r="FQ196" i="19"/>
  <c r="FQ195" i="19"/>
  <c r="FQ194" i="19"/>
  <c r="FQ193" i="19"/>
  <c r="FQ192" i="19"/>
  <c r="FQ191" i="19"/>
  <c r="FQ190" i="19"/>
  <c r="FQ189" i="19"/>
  <c r="FQ188" i="19"/>
  <c r="FQ187" i="19"/>
  <c r="FQ186" i="19"/>
  <c r="FQ185" i="19"/>
  <c r="FQ184" i="19"/>
  <c r="FQ183" i="19"/>
  <c r="FQ182" i="19"/>
  <c r="FQ181" i="19"/>
  <c r="FQ180" i="19"/>
  <c r="FQ179" i="19"/>
  <c r="FQ178" i="19"/>
  <c r="FQ177" i="19"/>
  <c r="FQ176" i="19"/>
  <c r="FQ175" i="19"/>
  <c r="FQ174" i="19"/>
  <c r="FQ173" i="19"/>
  <c r="FQ172" i="19"/>
  <c r="FQ171" i="19"/>
  <c r="FQ170" i="19"/>
  <c r="FQ169" i="19"/>
  <c r="FQ168" i="19"/>
  <c r="FQ167" i="19"/>
  <c r="FQ166" i="19"/>
  <c r="FQ165" i="19"/>
  <c r="FQ164" i="19"/>
  <c r="FQ163" i="19"/>
  <c r="FQ162" i="19"/>
  <c r="FQ161" i="19"/>
  <c r="FQ160" i="19"/>
  <c r="FQ159" i="19"/>
  <c r="FQ158" i="19"/>
  <c r="FQ157" i="19"/>
  <c r="FQ156" i="19"/>
  <c r="FQ155" i="19"/>
  <c r="FQ154" i="19"/>
  <c r="FQ153" i="19"/>
  <c r="FQ152" i="19"/>
  <c r="FQ151" i="19"/>
  <c r="FQ150" i="19"/>
  <c r="FQ149" i="19"/>
  <c r="FQ148" i="19"/>
  <c r="FQ147" i="19"/>
  <c r="FQ146" i="19"/>
  <c r="FQ145" i="19"/>
  <c r="FQ144" i="19"/>
  <c r="FQ143" i="19"/>
  <c r="FQ142" i="19"/>
  <c r="FQ141" i="19"/>
  <c r="FQ140" i="19"/>
  <c r="FQ139" i="19"/>
  <c r="FQ138" i="19"/>
  <c r="FQ137" i="19"/>
  <c r="FQ136" i="19"/>
  <c r="FQ135" i="19"/>
  <c r="FQ134" i="19"/>
  <c r="FQ133" i="19"/>
  <c r="FQ132" i="19"/>
  <c r="FQ131" i="19"/>
  <c r="FQ130" i="19"/>
  <c r="FQ129" i="19"/>
  <c r="FQ128" i="19"/>
  <c r="FQ127" i="19"/>
  <c r="FQ126" i="19"/>
  <c r="FQ125" i="19"/>
  <c r="FQ124" i="19"/>
  <c r="FQ123" i="19"/>
  <c r="FQ122" i="19"/>
  <c r="FQ121" i="19"/>
  <c r="FQ120" i="19"/>
  <c r="FQ118" i="19"/>
  <c r="FQ117" i="19"/>
  <c r="FQ116" i="19"/>
  <c r="FQ115" i="19"/>
  <c r="FQ114" i="19"/>
  <c r="FQ113" i="19"/>
  <c r="FQ112" i="19"/>
  <c r="FQ111" i="19"/>
  <c r="FQ110" i="19"/>
  <c r="FQ109" i="19"/>
  <c r="FQ108" i="19"/>
  <c r="FQ107" i="19"/>
  <c r="FQ106" i="19"/>
  <c r="FQ105" i="19"/>
  <c r="FQ104" i="19"/>
  <c r="FQ103" i="19"/>
  <c r="FQ102" i="19"/>
  <c r="FQ101" i="19"/>
  <c r="FQ100" i="19"/>
  <c r="FQ99" i="19"/>
  <c r="FQ98" i="19"/>
  <c r="FQ97" i="19"/>
  <c r="FQ96" i="19"/>
  <c r="FQ95" i="19"/>
  <c r="FQ94" i="19"/>
  <c r="FQ93" i="19"/>
  <c r="FQ92" i="19"/>
  <c r="FQ91" i="19"/>
  <c r="FQ90" i="19"/>
  <c r="FQ89" i="19"/>
  <c r="FQ88" i="19"/>
  <c r="FQ87" i="19"/>
  <c r="FQ86" i="19"/>
  <c r="FQ85" i="19"/>
  <c r="FQ84" i="19"/>
  <c r="FQ83" i="19"/>
  <c r="FQ82" i="19"/>
  <c r="FQ81" i="19"/>
  <c r="FQ80" i="19"/>
  <c r="FQ79" i="19"/>
  <c r="FQ78" i="19"/>
  <c r="FQ77" i="19"/>
  <c r="FQ76" i="19"/>
  <c r="FQ75" i="19"/>
  <c r="FQ74" i="19"/>
  <c r="FQ73" i="19"/>
  <c r="FQ72" i="19"/>
  <c r="FQ71" i="19"/>
  <c r="FQ70" i="19"/>
  <c r="FQ69" i="19"/>
  <c r="FQ68" i="19"/>
  <c r="FQ67" i="19"/>
  <c r="FQ66" i="19"/>
  <c r="FQ65" i="19"/>
  <c r="FQ64" i="19"/>
  <c r="FQ63" i="19"/>
  <c r="FQ62" i="19"/>
  <c r="FQ61" i="19"/>
  <c r="FQ60" i="19"/>
  <c r="FQ59" i="19"/>
  <c r="FQ58" i="19"/>
  <c r="FQ57" i="19"/>
  <c r="FQ56" i="19"/>
  <c r="FQ55" i="19"/>
  <c r="FQ54" i="19"/>
  <c r="FQ53" i="19"/>
  <c r="FQ52" i="19"/>
  <c r="FQ51" i="19"/>
  <c r="FQ50" i="19"/>
  <c r="FQ49" i="19"/>
  <c r="FQ48" i="19"/>
  <c r="FQ47" i="19"/>
  <c r="FQ46" i="19"/>
  <c r="FQ45" i="19"/>
  <c r="FQ44" i="19"/>
  <c r="FQ43" i="19"/>
  <c r="FQ42" i="19"/>
  <c r="FQ41" i="19"/>
  <c r="FQ40" i="19"/>
  <c r="FQ39" i="19"/>
  <c r="FQ38" i="19"/>
  <c r="FQ37" i="19"/>
  <c r="FQ36" i="19"/>
  <c r="FQ35" i="19"/>
  <c r="FQ34" i="19"/>
  <c r="FQ33" i="19"/>
  <c r="FQ32" i="19"/>
  <c r="FQ31" i="19"/>
  <c r="FQ30" i="19"/>
  <c r="FQ29" i="19"/>
  <c r="FQ28" i="19"/>
  <c r="FQ27" i="19"/>
  <c r="FQ26" i="19"/>
  <c r="FQ25" i="19"/>
  <c r="FQ24" i="19"/>
  <c r="FQ23" i="19"/>
  <c r="FQ22" i="19"/>
  <c r="FQ21" i="19"/>
  <c r="FQ20" i="19"/>
  <c r="FQ19" i="19"/>
  <c r="FQ18" i="19"/>
  <c r="FQ17" i="19"/>
  <c r="FQ16" i="19"/>
  <c r="FQ15" i="19"/>
  <c r="FQ14" i="19"/>
  <c r="FQ13" i="19"/>
  <c r="FQ12" i="19"/>
  <c r="FQ11" i="19"/>
  <c r="FQ10" i="19"/>
  <c r="FQ9" i="19"/>
  <c r="FQ8" i="19"/>
  <c r="FQ7" i="19"/>
  <c r="FQ6" i="19"/>
  <c r="FQ5" i="19"/>
  <c r="FQ4" i="19"/>
  <c r="FL196" i="19"/>
  <c r="FL195" i="19"/>
  <c r="FL194" i="19"/>
  <c r="FL193" i="19"/>
  <c r="FL192" i="19"/>
  <c r="FL191" i="19"/>
  <c r="FL190" i="19"/>
  <c r="FL189" i="19"/>
  <c r="FL188" i="19"/>
  <c r="FL187" i="19"/>
  <c r="FL186" i="19"/>
  <c r="FL185" i="19"/>
  <c r="FL184" i="19"/>
  <c r="FL183" i="19"/>
  <c r="FL182" i="19"/>
  <c r="FL181" i="19"/>
  <c r="FL180" i="19"/>
  <c r="FL179" i="19"/>
  <c r="FL178" i="19"/>
  <c r="FL177" i="19"/>
  <c r="FL176" i="19"/>
  <c r="FL175" i="19"/>
  <c r="FL174" i="19"/>
  <c r="FL173" i="19"/>
  <c r="FL172" i="19"/>
  <c r="FL171" i="19"/>
  <c r="FL170" i="19"/>
  <c r="FL169" i="19"/>
  <c r="FL168" i="19"/>
  <c r="FL167" i="19"/>
  <c r="FL166" i="19"/>
  <c r="FL165" i="19"/>
  <c r="FL164" i="19"/>
  <c r="FL163" i="19"/>
  <c r="FL162" i="19"/>
  <c r="FL161" i="19"/>
  <c r="FL160" i="19"/>
  <c r="FL159" i="19"/>
  <c r="FL158" i="19"/>
  <c r="FL157" i="19"/>
  <c r="FL156" i="19"/>
  <c r="FL155" i="19"/>
  <c r="FL154" i="19"/>
  <c r="FL153" i="19"/>
  <c r="FL152" i="19"/>
  <c r="FL151" i="19"/>
  <c r="FL150" i="19"/>
  <c r="FL149" i="19"/>
  <c r="FL148" i="19"/>
  <c r="FL147" i="19"/>
  <c r="FL146" i="19"/>
  <c r="FL145" i="19"/>
  <c r="FL144" i="19"/>
  <c r="FL143" i="19"/>
  <c r="FL142" i="19"/>
  <c r="FL141" i="19"/>
  <c r="FL140" i="19"/>
  <c r="FL139" i="19"/>
  <c r="FL138" i="19"/>
  <c r="FL137" i="19"/>
  <c r="FL136" i="19"/>
  <c r="FL135" i="19"/>
  <c r="FL134" i="19"/>
  <c r="FL133" i="19"/>
  <c r="FL132" i="19"/>
  <c r="FL131" i="19"/>
  <c r="FL130" i="19"/>
  <c r="FL129" i="19"/>
  <c r="FL128" i="19"/>
  <c r="FL127" i="19"/>
  <c r="FL126" i="19"/>
  <c r="FL125" i="19"/>
  <c r="FL123" i="19"/>
  <c r="FL122" i="19"/>
  <c r="FL121" i="19"/>
  <c r="FL120" i="19"/>
  <c r="FL118" i="19"/>
  <c r="FL117" i="19"/>
  <c r="FL116" i="19"/>
  <c r="FL115" i="19"/>
  <c r="FL114" i="19"/>
  <c r="FL113" i="19"/>
  <c r="FL112" i="19"/>
  <c r="FL111" i="19"/>
  <c r="FL110" i="19"/>
  <c r="FL109" i="19"/>
  <c r="FL108" i="19"/>
  <c r="FL107" i="19"/>
  <c r="FL106" i="19"/>
  <c r="FL105" i="19"/>
  <c r="FL104" i="19"/>
  <c r="FL103" i="19"/>
  <c r="FL102" i="19"/>
  <c r="FL101" i="19"/>
  <c r="FL100" i="19"/>
  <c r="FL99" i="19"/>
  <c r="FL98" i="19"/>
  <c r="FL97" i="19"/>
  <c r="FL96" i="19"/>
  <c r="FL95" i="19"/>
  <c r="FL94" i="19"/>
  <c r="FL93" i="19"/>
  <c r="FL92" i="19"/>
  <c r="FL91" i="19"/>
  <c r="FL90" i="19"/>
  <c r="FL89" i="19"/>
  <c r="FL88" i="19"/>
  <c r="FL87" i="19"/>
  <c r="FL86" i="19"/>
  <c r="FL85" i="19"/>
  <c r="FL84" i="19"/>
  <c r="FL83" i="19"/>
  <c r="FL82" i="19"/>
  <c r="FL81" i="19"/>
  <c r="FL80" i="19"/>
  <c r="FL79" i="19"/>
  <c r="FL78" i="19"/>
  <c r="FL77" i="19"/>
  <c r="FL76" i="19"/>
  <c r="FL75" i="19"/>
  <c r="FL74" i="19"/>
  <c r="FL73" i="19"/>
  <c r="FL72" i="19"/>
  <c r="FL71" i="19"/>
  <c r="FL70" i="19"/>
  <c r="FL69" i="19"/>
  <c r="FL68" i="19"/>
  <c r="FL67" i="19"/>
  <c r="FL66" i="19"/>
  <c r="FL65" i="19"/>
  <c r="FL64" i="19"/>
  <c r="FL63" i="19"/>
  <c r="FL62" i="19"/>
  <c r="FL61" i="19"/>
  <c r="FL60" i="19"/>
  <c r="FL59" i="19"/>
  <c r="FL58" i="19"/>
  <c r="FL57" i="19"/>
  <c r="FL56" i="19"/>
  <c r="FL55" i="19"/>
  <c r="FL54" i="19"/>
  <c r="FL53" i="19"/>
  <c r="FL52" i="19"/>
  <c r="FL51" i="19"/>
  <c r="FL50" i="19"/>
  <c r="FL49" i="19"/>
  <c r="FL48" i="19"/>
  <c r="FL47" i="19"/>
  <c r="FL46" i="19"/>
  <c r="FL45" i="19"/>
  <c r="FL44" i="19"/>
  <c r="FL43" i="19"/>
  <c r="FL42" i="19"/>
  <c r="FL41" i="19"/>
  <c r="FL40" i="19"/>
  <c r="FL39" i="19"/>
  <c r="FL38" i="19"/>
  <c r="FL37" i="19"/>
  <c r="FL36" i="19"/>
  <c r="FL35" i="19"/>
  <c r="FL34" i="19"/>
  <c r="FL33" i="19"/>
  <c r="FL32" i="19"/>
  <c r="FL31" i="19"/>
  <c r="FL30" i="19"/>
  <c r="FL29" i="19"/>
  <c r="FL28" i="19"/>
  <c r="FL27" i="19"/>
  <c r="FL26" i="19"/>
  <c r="FL25" i="19"/>
  <c r="FL24" i="19"/>
  <c r="FL23" i="19"/>
  <c r="FL22" i="19"/>
  <c r="FL21" i="19"/>
  <c r="FL20" i="19"/>
  <c r="FL19" i="19"/>
  <c r="FL18" i="19"/>
  <c r="FL17" i="19"/>
  <c r="FL16" i="19"/>
  <c r="FL15" i="19"/>
  <c r="FL14" i="19"/>
  <c r="FL13" i="19"/>
  <c r="FL12" i="19"/>
  <c r="FL11" i="19"/>
  <c r="FL10" i="19"/>
  <c r="FL9" i="19"/>
  <c r="FL8" i="19"/>
  <c r="FL7" i="19"/>
  <c r="FL6" i="19"/>
  <c r="FL5" i="19"/>
  <c r="FL4" i="19"/>
  <c r="FG196" i="19"/>
  <c r="FG195" i="19"/>
  <c r="FG194" i="19"/>
  <c r="FG193" i="19"/>
  <c r="FG192" i="19"/>
  <c r="FG191" i="19"/>
  <c r="FG190" i="19"/>
  <c r="FG189" i="19"/>
  <c r="FG188" i="19"/>
  <c r="FG187" i="19"/>
  <c r="FG186" i="19"/>
  <c r="FG185" i="19"/>
  <c r="FG184" i="19"/>
  <c r="FG183" i="19"/>
  <c r="FG182" i="19"/>
  <c r="FG181" i="19"/>
  <c r="FG180" i="19"/>
  <c r="FG179" i="19"/>
  <c r="FG178" i="19"/>
  <c r="FG177" i="19"/>
  <c r="FG176" i="19"/>
  <c r="FG175" i="19"/>
  <c r="FG174" i="19"/>
  <c r="FG173" i="19"/>
  <c r="FG172" i="19"/>
  <c r="FG171" i="19"/>
  <c r="FG170" i="19"/>
  <c r="FG169" i="19"/>
  <c r="FG168" i="19"/>
  <c r="FG167" i="19"/>
  <c r="FG166" i="19"/>
  <c r="FG165" i="19"/>
  <c r="FG164" i="19"/>
  <c r="FG163" i="19"/>
  <c r="FG162" i="19"/>
  <c r="FG161" i="19"/>
  <c r="FG160" i="19"/>
  <c r="FG159" i="19"/>
  <c r="FG158" i="19"/>
  <c r="FG157" i="19"/>
  <c r="FG156" i="19"/>
  <c r="FG155" i="19"/>
  <c r="FG154" i="19"/>
  <c r="FG153" i="19"/>
  <c r="FG152" i="19"/>
  <c r="FG151" i="19"/>
  <c r="FG150" i="19"/>
  <c r="FG149" i="19"/>
  <c r="FG148" i="19"/>
  <c r="FG147" i="19"/>
  <c r="FG146" i="19"/>
  <c r="FG145" i="19"/>
  <c r="FG144" i="19"/>
  <c r="FG143" i="19"/>
  <c r="FG142" i="19"/>
  <c r="FG141" i="19"/>
  <c r="FG140" i="19"/>
  <c r="FG139" i="19"/>
  <c r="FG138" i="19"/>
  <c r="FG137" i="19"/>
  <c r="FG136" i="19"/>
  <c r="FG135" i="19"/>
  <c r="FG134" i="19"/>
  <c r="FG133" i="19"/>
  <c r="FG132" i="19"/>
  <c r="FG131" i="19"/>
  <c r="FG130" i="19"/>
  <c r="FG128" i="19"/>
  <c r="FG127" i="19"/>
  <c r="FG126" i="19"/>
  <c r="FG125" i="19"/>
  <c r="FG123" i="19"/>
  <c r="FG122" i="19"/>
  <c r="FG121" i="19"/>
  <c r="FG120" i="19"/>
  <c r="FG118" i="19"/>
  <c r="FG117" i="19"/>
  <c r="FG116" i="19"/>
  <c r="FG115" i="19"/>
  <c r="FG114" i="19"/>
  <c r="FG113" i="19"/>
  <c r="FG112" i="19"/>
  <c r="FG111" i="19"/>
  <c r="FG110" i="19"/>
  <c r="FG109" i="19"/>
  <c r="FG108" i="19"/>
  <c r="FG107" i="19"/>
  <c r="FG106" i="19"/>
  <c r="FG105" i="19"/>
  <c r="FG104" i="19"/>
  <c r="FG103" i="19"/>
  <c r="FG102" i="19"/>
  <c r="FG101" i="19"/>
  <c r="FG100" i="19"/>
  <c r="FG99" i="19"/>
  <c r="FG98" i="19"/>
  <c r="FG97" i="19"/>
  <c r="FG96" i="19"/>
  <c r="FG95" i="19"/>
  <c r="FG94" i="19"/>
  <c r="FG93" i="19"/>
  <c r="FG92" i="19"/>
  <c r="FG91" i="19"/>
  <c r="FG90" i="19"/>
  <c r="FG89" i="19"/>
  <c r="FG88" i="19"/>
  <c r="FG87" i="19"/>
  <c r="FG86" i="19"/>
  <c r="FG85" i="19"/>
  <c r="FG84" i="19"/>
  <c r="FG83" i="19"/>
  <c r="FG82" i="19"/>
  <c r="FG81" i="19"/>
  <c r="FG80" i="19"/>
  <c r="FG79" i="19"/>
  <c r="FG78" i="19"/>
  <c r="FG77" i="19"/>
  <c r="FG76" i="19"/>
  <c r="FG75" i="19"/>
  <c r="FG74" i="19"/>
  <c r="FG73" i="19"/>
  <c r="FG72" i="19"/>
  <c r="FG71" i="19"/>
  <c r="FG70" i="19"/>
  <c r="FG69" i="19"/>
  <c r="FG68" i="19"/>
  <c r="FG67" i="19"/>
  <c r="FG66" i="19"/>
  <c r="FG65" i="19"/>
  <c r="FG64" i="19"/>
  <c r="FG63" i="19"/>
  <c r="FG62" i="19"/>
  <c r="FG61" i="19"/>
  <c r="FG60" i="19"/>
  <c r="FG59" i="19"/>
  <c r="FG58" i="19"/>
  <c r="FG57" i="19"/>
  <c r="FG56" i="19"/>
  <c r="FG55" i="19"/>
  <c r="FG54" i="19"/>
  <c r="FG53" i="19"/>
  <c r="FG52" i="19"/>
  <c r="FG51" i="19"/>
  <c r="FG50" i="19"/>
  <c r="FG49" i="19"/>
  <c r="FG48" i="19"/>
  <c r="FG47" i="19"/>
  <c r="FG46" i="19"/>
  <c r="FG45" i="19"/>
  <c r="FG44" i="19"/>
  <c r="FG42" i="19"/>
  <c r="FG41" i="19"/>
  <c r="FG40" i="19"/>
  <c r="FG39" i="19"/>
  <c r="FG38" i="19"/>
  <c r="FG37" i="19"/>
  <c r="FG36" i="19"/>
  <c r="FG35" i="19"/>
  <c r="FG34" i="19"/>
  <c r="FG33" i="19"/>
  <c r="FG32" i="19"/>
  <c r="FG31" i="19"/>
  <c r="FG30" i="19"/>
  <c r="FG29" i="19"/>
  <c r="FG28" i="19"/>
  <c r="FG27" i="19"/>
  <c r="FG26" i="19"/>
  <c r="FG25" i="19"/>
  <c r="FG24" i="19"/>
  <c r="FG23" i="19"/>
  <c r="FG22" i="19"/>
  <c r="FG21" i="19"/>
  <c r="FG20" i="19"/>
  <c r="FG19" i="19"/>
  <c r="FG18" i="19"/>
  <c r="FG17" i="19"/>
  <c r="FG16" i="19"/>
  <c r="FG15" i="19"/>
  <c r="FG14" i="19"/>
  <c r="FG13" i="19"/>
  <c r="FG12" i="19"/>
  <c r="FG11" i="19"/>
  <c r="FG10" i="19"/>
  <c r="FG9" i="19"/>
  <c r="FG8" i="19"/>
  <c r="FG7" i="19"/>
  <c r="FG6" i="19"/>
  <c r="FG5" i="19"/>
  <c r="FG4" i="19"/>
  <c r="FB196" i="19"/>
  <c r="FB195" i="19"/>
  <c r="FB194" i="19"/>
  <c r="FB193" i="19"/>
  <c r="FB192" i="19"/>
  <c r="FB191" i="19"/>
  <c r="FB190" i="19"/>
  <c r="FB189" i="19"/>
  <c r="FB188" i="19"/>
  <c r="FB187" i="19"/>
  <c r="FB186" i="19"/>
  <c r="FB185" i="19"/>
  <c r="FB184" i="19"/>
  <c r="FB183" i="19"/>
  <c r="FB182" i="19"/>
  <c r="FB181" i="19"/>
  <c r="FB180" i="19"/>
  <c r="FB179" i="19"/>
  <c r="FB178" i="19"/>
  <c r="FB177" i="19"/>
  <c r="FB176" i="19"/>
  <c r="FB175" i="19"/>
  <c r="FB174" i="19"/>
  <c r="FB173" i="19"/>
  <c r="FB172" i="19"/>
  <c r="FB171" i="19"/>
  <c r="FB170" i="19"/>
  <c r="FB169" i="19"/>
  <c r="FB168" i="19"/>
  <c r="FB167" i="19"/>
  <c r="FB166" i="19"/>
  <c r="FB165" i="19"/>
  <c r="FB164" i="19"/>
  <c r="FB163" i="19"/>
  <c r="FB162" i="19"/>
  <c r="FB161" i="19"/>
  <c r="FB160" i="19"/>
  <c r="FB159" i="19"/>
  <c r="FB158" i="19"/>
  <c r="FB157" i="19"/>
  <c r="FB156" i="19"/>
  <c r="FB155" i="19"/>
  <c r="FB154" i="19"/>
  <c r="FB153" i="19"/>
  <c r="FB152" i="19"/>
  <c r="FB151" i="19"/>
  <c r="FB150" i="19"/>
  <c r="FB149" i="19"/>
  <c r="FB148" i="19"/>
  <c r="FB147" i="19"/>
  <c r="FB146" i="19"/>
  <c r="FB145" i="19"/>
  <c r="FB144" i="19"/>
  <c r="FB143" i="19"/>
  <c r="FB142" i="19"/>
  <c r="FB141" i="19"/>
  <c r="FB140" i="19"/>
  <c r="FB139" i="19"/>
  <c r="FB138" i="19"/>
  <c r="FB137" i="19"/>
  <c r="FB134" i="19"/>
  <c r="FB132" i="19"/>
  <c r="FB131" i="19"/>
  <c r="FB130" i="19"/>
  <c r="FB129" i="19"/>
  <c r="FB127" i="19"/>
  <c r="FB126" i="19"/>
  <c r="FB125" i="19"/>
  <c r="FB123" i="19"/>
  <c r="FB122" i="19"/>
  <c r="FB121" i="19"/>
  <c r="FB120" i="19"/>
  <c r="FB118" i="19"/>
  <c r="FB117" i="19"/>
  <c r="FB116" i="19"/>
  <c r="FB115" i="19"/>
  <c r="FB114" i="19"/>
  <c r="FB113" i="19"/>
  <c r="FB112" i="19"/>
  <c r="FB111" i="19"/>
  <c r="FB110" i="19"/>
  <c r="FB109" i="19"/>
  <c r="FB108" i="19"/>
  <c r="FB107" i="19"/>
  <c r="FB106" i="19"/>
  <c r="FB105" i="19"/>
  <c r="FB104" i="19"/>
  <c r="FB103" i="19"/>
  <c r="FB102" i="19"/>
  <c r="FB101" i="19"/>
  <c r="FB100" i="19"/>
  <c r="FB99" i="19"/>
  <c r="FB98" i="19"/>
  <c r="FB97" i="19"/>
  <c r="FB96" i="19"/>
  <c r="FB95" i="19"/>
  <c r="FB94" i="19"/>
  <c r="FB93" i="19"/>
  <c r="FB92" i="19"/>
  <c r="FB91" i="19"/>
  <c r="FB90" i="19"/>
  <c r="FB89" i="19"/>
  <c r="FB88" i="19"/>
  <c r="FB87" i="19"/>
  <c r="FB86" i="19"/>
  <c r="FB85" i="19"/>
  <c r="FB84" i="19"/>
  <c r="FB83" i="19"/>
  <c r="FB82" i="19"/>
  <c r="FB81" i="19"/>
  <c r="FB80" i="19"/>
  <c r="FB79" i="19"/>
  <c r="FB78" i="19"/>
  <c r="FB77" i="19"/>
  <c r="FB76" i="19"/>
  <c r="FB75" i="19"/>
  <c r="FB74" i="19"/>
  <c r="FB73" i="19"/>
  <c r="FB72" i="19"/>
  <c r="FB71" i="19"/>
  <c r="FB70" i="19"/>
  <c r="FB69" i="19"/>
  <c r="FB68" i="19"/>
  <c r="FB67" i="19"/>
  <c r="FB66" i="19"/>
  <c r="FB65" i="19"/>
  <c r="FB64" i="19"/>
  <c r="FB63" i="19"/>
  <c r="FB62" i="19"/>
  <c r="FB61" i="19"/>
  <c r="FB60" i="19"/>
  <c r="FB59" i="19"/>
  <c r="FB58" i="19"/>
  <c r="FB57" i="19"/>
  <c r="FB56" i="19"/>
  <c r="FB55" i="19"/>
  <c r="FB54" i="19"/>
  <c r="FB53" i="19"/>
  <c r="FB52" i="19"/>
  <c r="FB51" i="19"/>
  <c r="FB50" i="19"/>
  <c r="FB49" i="19"/>
  <c r="FB48" i="19"/>
  <c r="FB47" i="19"/>
  <c r="FB46" i="19"/>
  <c r="FB45" i="19"/>
  <c r="FB44" i="19"/>
  <c r="FB42" i="19"/>
  <c r="FB41" i="19"/>
  <c r="FB40" i="19"/>
  <c r="FB39" i="19"/>
  <c r="FB38" i="19"/>
  <c r="FB37" i="19"/>
  <c r="FB36" i="19"/>
  <c r="FB35" i="19"/>
  <c r="FB34" i="19"/>
  <c r="FB33" i="19"/>
  <c r="FB32" i="19"/>
  <c r="FB31" i="19"/>
  <c r="FB30" i="19"/>
  <c r="FB29" i="19"/>
  <c r="FB28" i="19"/>
  <c r="FB27" i="19"/>
  <c r="FB26" i="19"/>
  <c r="FB25" i="19"/>
  <c r="FB24" i="19"/>
  <c r="FB23" i="19"/>
  <c r="FB22" i="19"/>
  <c r="FB21" i="19"/>
  <c r="FB20" i="19"/>
  <c r="FB19" i="19"/>
  <c r="FB18" i="19"/>
  <c r="FB17" i="19"/>
  <c r="FB16" i="19"/>
  <c r="FB15" i="19"/>
  <c r="FB14" i="19"/>
  <c r="FB13" i="19"/>
  <c r="FB12" i="19"/>
  <c r="FB11" i="19"/>
  <c r="FB10" i="19"/>
  <c r="FB9" i="19"/>
  <c r="FB8" i="19"/>
  <c r="FB7" i="19"/>
  <c r="FB6" i="19"/>
  <c r="FB5" i="19"/>
  <c r="FB4" i="19"/>
  <c r="EW196" i="19"/>
  <c r="EW195" i="19"/>
  <c r="EW194" i="19"/>
  <c r="EW193" i="19"/>
  <c r="EW192" i="19"/>
  <c r="EW191" i="19"/>
  <c r="EW190" i="19"/>
  <c r="EW189" i="19"/>
  <c r="EW188" i="19"/>
  <c r="EW187" i="19"/>
  <c r="EW186" i="19"/>
  <c r="EW185" i="19"/>
  <c r="EW184" i="19"/>
  <c r="EW183" i="19"/>
  <c r="EW182" i="19"/>
  <c r="EW181" i="19"/>
  <c r="EW180" i="19"/>
  <c r="EW179" i="19"/>
  <c r="EW178" i="19"/>
  <c r="EW177" i="19"/>
  <c r="EW176" i="19"/>
  <c r="EW175" i="19"/>
  <c r="EW174" i="19"/>
  <c r="EW173" i="19"/>
  <c r="EW172" i="19"/>
  <c r="EW171" i="19"/>
  <c r="EW170" i="19"/>
  <c r="EW169" i="19"/>
  <c r="EW168" i="19"/>
  <c r="EW167" i="19"/>
  <c r="EW166" i="19"/>
  <c r="EW165" i="19"/>
  <c r="EW164" i="19"/>
  <c r="EW163" i="19"/>
  <c r="EW162" i="19"/>
  <c r="EW161" i="19"/>
  <c r="EW160" i="19"/>
  <c r="EW159" i="19"/>
  <c r="EW158" i="19"/>
  <c r="EW157" i="19"/>
  <c r="EW156" i="19"/>
  <c r="EW155" i="19"/>
  <c r="EW154" i="19"/>
  <c r="EW153" i="19"/>
  <c r="EW152" i="19"/>
  <c r="EW151" i="19"/>
  <c r="EW150" i="19"/>
  <c r="EW149" i="19"/>
  <c r="EW148" i="19"/>
  <c r="EW147" i="19"/>
  <c r="EW146" i="19"/>
  <c r="EW145" i="19"/>
  <c r="EW144" i="19"/>
  <c r="EW143" i="19"/>
  <c r="EW142" i="19"/>
  <c r="EW141" i="19"/>
  <c r="EW140" i="19"/>
  <c r="EW139" i="19"/>
  <c r="EW138" i="19"/>
  <c r="EW137" i="19"/>
  <c r="EW136" i="19"/>
  <c r="EW131" i="19"/>
  <c r="EW129" i="19"/>
  <c r="EW128" i="19"/>
  <c r="EW126" i="19"/>
  <c r="EW125" i="19"/>
  <c r="EW123" i="19"/>
  <c r="EW122" i="19"/>
  <c r="EW121" i="19"/>
  <c r="EW120" i="19"/>
  <c r="EW118" i="19"/>
  <c r="EW117" i="19"/>
  <c r="EW116" i="19"/>
  <c r="EW115" i="19"/>
  <c r="EW114" i="19"/>
  <c r="EW113" i="19"/>
  <c r="EW112" i="19"/>
  <c r="EW111" i="19"/>
  <c r="EW110" i="19"/>
  <c r="EW109" i="19"/>
  <c r="EW108" i="19"/>
  <c r="EW107" i="19"/>
  <c r="EW106" i="19"/>
  <c r="EW105" i="19"/>
  <c r="EW104" i="19"/>
  <c r="EW103" i="19"/>
  <c r="EW102" i="19"/>
  <c r="EW101" i="19"/>
  <c r="EW100" i="19"/>
  <c r="EW99" i="19"/>
  <c r="EW98" i="19"/>
  <c r="EW97" i="19"/>
  <c r="EW96" i="19"/>
  <c r="EW95" i="19"/>
  <c r="EW94" i="19"/>
  <c r="EW93" i="19"/>
  <c r="EW92" i="19"/>
  <c r="EW91" i="19"/>
  <c r="EW90" i="19"/>
  <c r="EW89" i="19"/>
  <c r="EW88" i="19"/>
  <c r="EW87" i="19"/>
  <c r="EW86" i="19"/>
  <c r="EW85" i="19"/>
  <c r="EW84" i="19"/>
  <c r="EW83" i="19"/>
  <c r="EW82" i="19"/>
  <c r="EW81" i="19"/>
  <c r="EW80" i="19"/>
  <c r="EW79" i="19"/>
  <c r="EW78" i="19"/>
  <c r="EW77" i="19"/>
  <c r="EW76" i="19"/>
  <c r="EW75" i="19"/>
  <c r="EW74" i="19"/>
  <c r="EW73" i="19"/>
  <c r="EW72" i="19"/>
  <c r="EW71" i="19"/>
  <c r="EW70" i="19"/>
  <c r="EW69" i="19"/>
  <c r="EW68" i="19"/>
  <c r="EW67" i="19"/>
  <c r="EW66" i="19"/>
  <c r="EW65" i="19"/>
  <c r="EW64" i="19"/>
  <c r="EW63" i="19"/>
  <c r="EW62" i="19"/>
  <c r="EW61" i="19"/>
  <c r="EW60" i="19"/>
  <c r="EW59" i="19"/>
  <c r="EW58" i="19"/>
  <c r="EW57" i="19"/>
  <c r="EW56" i="19"/>
  <c r="EW55" i="19"/>
  <c r="EW54" i="19"/>
  <c r="EW53" i="19"/>
  <c r="EW52" i="19"/>
  <c r="EW51" i="19"/>
  <c r="EW50" i="19"/>
  <c r="EW49" i="19"/>
  <c r="EW48" i="19"/>
  <c r="EW47" i="19"/>
  <c r="EW46" i="19"/>
  <c r="EW45" i="19"/>
  <c r="EW44" i="19"/>
  <c r="EW42" i="19"/>
  <c r="EW41" i="19"/>
  <c r="EW40" i="19"/>
  <c r="EW39" i="19"/>
  <c r="EW38" i="19"/>
  <c r="EW37" i="19"/>
  <c r="EW36" i="19"/>
  <c r="EW35" i="19"/>
  <c r="EW34" i="19"/>
  <c r="EW33" i="19"/>
  <c r="EW32" i="19"/>
  <c r="EW31" i="19"/>
  <c r="EW30" i="19"/>
  <c r="EW29" i="19"/>
  <c r="EW28" i="19"/>
  <c r="EW27" i="19"/>
  <c r="EW26" i="19"/>
  <c r="EW25" i="19"/>
  <c r="EW24" i="19"/>
  <c r="EW23" i="19"/>
  <c r="EW22" i="19"/>
  <c r="EW21" i="19"/>
  <c r="EW20" i="19"/>
  <c r="EW19" i="19"/>
  <c r="EW18" i="19"/>
  <c r="EW17" i="19"/>
  <c r="EW16" i="19"/>
  <c r="EW15" i="19"/>
  <c r="EW14" i="19"/>
  <c r="EW13" i="19"/>
  <c r="EW12" i="19"/>
  <c r="EW11" i="19"/>
  <c r="EW10" i="19"/>
  <c r="EW9" i="19"/>
  <c r="EW8" i="19"/>
  <c r="EW7" i="19"/>
  <c r="EW6" i="19"/>
  <c r="EW5" i="19"/>
  <c r="EW4" i="19"/>
  <c r="ER196" i="19"/>
  <c r="ER195" i="19"/>
  <c r="ER194" i="19"/>
  <c r="ER193" i="19"/>
  <c r="ER192" i="19"/>
  <c r="ER191" i="19"/>
  <c r="ER190" i="19"/>
  <c r="ER189" i="19"/>
  <c r="ER188" i="19"/>
  <c r="ER186" i="19"/>
  <c r="ER185" i="19"/>
  <c r="ER184" i="19"/>
  <c r="ER183" i="19"/>
  <c r="ER182" i="19"/>
  <c r="ER181" i="19"/>
  <c r="ER180" i="19"/>
  <c r="ER179" i="19"/>
  <c r="ER178" i="19"/>
  <c r="ER177" i="19"/>
  <c r="ER176" i="19"/>
  <c r="ER175" i="19"/>
  <c r="ER174" i="19"/>
  <c r="ER173" i="19"/>
  <c r="ER172" i="19"/>
  <c r="ER171" i="19"/>
  <c r="ER170" i="19"/>
  <c r="ER169" i="19"/>
  <c r="ER168" i="19"/>
  <c r="ER167" i="19"/>
  <c r="ER166" i="19"/>
  <c r="ER165" i="19"/>
  <c r="ER164" i="19"/>
  <c r="ER163" i="19"/>
  <c r="ER162" i="19"/>
  <c r="ER161" i="19"/>
  <c r="ER160" i="19"/>
  <c r="ER159" i="19"/>
  <c r="ER158" i="19"/>
  <c r="ER157" i="19"/>
  <c r="ER156" i="19"/>
  <c r="ER155" i="19"/>
  <c r="ER154" i="19"/>
  <c r="ER153" i="19"/>
  <c r="ER152" i="19"/>
  <c r="ER151" i="19"/>
  <c r="ER150" i="19"/>
  <c r="ER149" i="19"/>
  <c r="ER148" i="19"/>
  <c r="ER147" i="19"/>
  <c r="ER146" i="19"/>
  <c r="ER145" i="19"/>
  <c r="ER144" i="19"/>
  <c r="ER143" i="19"/>
  <c r="ER142" i="19"/>
  <c r="ER141" i="19"/>
  <c r="ER140" i="19"/>
  <c r="ER139" i="19"/>
  <c r="ER138" i="19"/>
  <c r="ER137" i="19"/>
  <c r="ER136" i="19"/>
  <c r="ER134" i="19"/>
  <c r="ER133" i="19"/>
  <c r="ER132" i="19"/>
  <c r="ER131" i="19"/>
  <c r="ER130" i="19"/>
  <c r="ER129" i="19"/>
  <c r="ER128" i="19"/>
  <c r="ER127" i="19"/>
  <c r="ER125" i="19"/>
  <c r="ER124" i="19"/>
  <c r="ER123" i="19"/>
  <c r="ER121" i="19"/>
  <c r="ER120" i="19"/>
  <c r="ER118" i="19"/>
  <c r="ER117" i="19"/>
  <c r="ER116" i="19"/>
  <c r="ER115" i="19"/>
  <c r="ER114" i="19"/>
  <c r="ER113" i="19"/>
  <c r="ER112" i="19"/>
  <c r="ER111" i="19"/>
  <c r="ER110" i="19"/>
  <c r="ER109" i="19"/>
  <c r="ER108" i="19"/>
  <c r="ER107" i="19"/>
  <c r="ER106" i="19"/>
  <c r="ER105" i="19"/>
  <c r="ER104" i="19"/>
  <c r="ER103" i="19"/>
  <c r="ER102" i="19"/>
  <c r="ER101" i="19"/>
  <c r="ER100" i="19"/>
  <c r="ER99" i="19"/>
  <c r="ER98" i="19"/>
  <c r="ER97" i="19"/>
  <c r="ER96" i="19"/>
  <c r="ER95" i="19"/>
  <c r="ER94" i="19"/>
  <c r="ER93" i="19"/>
  <c r="ER92" i="19"/>
  <c r="ER91" i="19"/>
  <c r="ER90" i="19"/>
  <c r="ER89" i="19"/>
  <c r="ER88" i="19"/>
  <c r="ER87" i="19"/>
  <c r="ER86" i="19"/>
  <c r="ER85" i="19"/>
  <c r="ER84" i="19"/>
  <c r="ER83" i="19"/>
  <c r="ER82" i="19"/>
  <c r="ER81" i="19"/>
  <c r="ER80" i="19"/>
  <c r="ER79" i="19"/>
  <c r="ER78" i="19"/>
  <c r="ER77" i="19"/>
  <c r="ER76" i="19"/>
  <c r="ER75" i="19"/>
  <c r="ER74" i="19"/>
  <c r="ER73" i="19"/>
  <c r="ER72" i="19"/>
  <c r="ER71" i="19"/>
  <c r="ER70" i="19"/>
  <c r="ER69" i="19"/>
  <c r="ER68" i="19"/>
  <c r="ER67" i="19"/>
  <c r="ER66" i="19"/>
  <c r="ER65" i="19"/>
  <c r="ER64" i="19"/>
  <c r="ER63" i="19"/>
  <c r="ER62" i="19"/>
  <c r="ER61" i="19"/>
  <c r="ER60" i="19"/>
  <c r="ER59" i="19"/>
  <c r="ER58" i="19"/>
  <c r="ER57" i="19"/>
  <c r="ER56" i="19"/>
  <c r="ER55" i="19"/>
  <c r="ER54" i="19"/>
  <c r="ER53" i="19"/>
  <c r="ER52" i="19"/>
  <c r="ER51" i="19"/>
  <c r="ER50" i="19"/>
  <c r="ER49" i="19"/>
  <c r="ER48" i="19"/>
  <c r="ER47" i="19"/>
  <c r="ER46" i="19"/>
  <c r="ER45" i="19"/>
  <c r="ER44" i="19"/>
  <c r="ER43" i="19"/>
  <c r="ER42" i="19"/>
  <c r="ER41" i="19"/>
  <c r="ER40" i="19"/>
  <c r="ER39" i="19"/>
  <c r="ER38" i="19"/>
  <c r="ER37" i="19"/>
  <c r="ER36" i="19"/>
  <c r="ER35" i="19"/>
  <c r="ER34" i="19"/>
  <c r="ER33" i="19"/>
  <c r="ER32" i="19"/>
  <c r="ER31" i="19"/>
  <c r="ER30" i="19"/>
  <c r="ER29" i="19"/>
  <c r="ER28" i="19"/>
  <c r="ER27" i="19"/>
  <c r="ER26" i="19"/>
  <c r="ER25" i="19"/>
  <c r="ER24" i="19"/>
  <c r="ER23" i="19"/>
  <c r="ER22" i="19"/>
  <c r="ER21" i="19"/>
  <c r="ER20" i="19"/>
  <c r="ER19" i="19"/>
  <c r="ER18" i="19"/>
  <c r="ER17" i="19"/>
  <c r="ER16" i="19"/>
  <c r="ER15" i="19"/>
  <c r="ER14" i="19"/>
  <c r="ER13" i="19"/>
  <c r="ER12" i="19"/>
  <c r="ER11" i="19"/>
  <c r="ER10" i="19"/>
  <c r="ER9" i="19"/>
  <c r="ER8" i="19"/>
  <c r="ER7" i="19"/>
  <c r="ER6" i="19"/>
  <c r="ER5" i="19"/>
  <c r="ER4" i="19"/>
  <c r="EM196" i="19"/>
  <c r="EM195" i="19"/>
  <c r="EM194" i="19"/>
  <c r="EM193" i="19"/>
  <c r="EM192" i="19"/>
  <c r="EM191" i="19"/>
  <c r="EM190" i="19"/>
  <c r="EM189" i="19"/>
  <c r="EM188" i="19"/>
  <c r="EM187" i="19"/>
  <c r="EM186" i="19"/>
  <c r="EM185" i="19"/>
  <c r="EM184" i="19"/>
  <c r="EM183" i="19"/>
  <c r="EM182" i="19"/>
  <c r="EM181" i="19"/>
  <c r="EM180" i="19"/>
  <c r="EM179" i="19"/>
  <c r="EM178" i="19"/>
  <c r="EM177" i="19"/>
  <c r="EM176" i="19"/>
  <c r="EM175" i="19"/>
  <c r="EM174" i="19"/>
  <c r="EM173" i="19"/>
  <c r="EM172" i="19"/>
  <c r="EM171" i="19"/>
  <c r="EM170" i="19"/>
  <c r="EM169" i="19"/>
  <c r="EM168" i="19"/>
  <c r="EM167" i="19"/>
  <c r="EM166" i="19"/>
  <c r="EM165" i="19"/>
  <c r="EM164" i="19"/>
  <c r="EM163" i="19"/>
  <c r="EM162" i="19"/>
  <c r="EM161" i="19"/>
  <c r="EM160" i="19"/>
  <c r="EM159" i="19"/>
  <c r="EM158" i="19"/>
  <c r="EM157" i="19"/>
  <c r="EM156" i="19"/>
  <c r="EM155" i="19"/>
  <c r="EM154" i="19"/>
  <c r="EM153" i="19"/>
  <c r="EM152" i="19"/>
  <c r="EM151" i="19"/>
  <c r="EM150" i="19"/>
  <c r="EM149" i="19"/>
  <c r="EM148" i="19"/>
  <c r="EM147" i="19"/>
  <c r="EM146" i="19"/>
  <c r="EM145" i="19"/>
  <c r="EM144" i="19"/>
  <c r="EM143" i="19"/>
  <c r="EM142" i="19"/>
  <c r="EM141" i="19"/>
  <c r="EM140" i="19"/>
  <c r="EM139" i="19"/>
  <c r="EM138" i="19"/>
  <c r="EM137" i="19"/>
  <c r="EM136" i="19"/>
  <c r="EM135" i="19"/>
  <c r="EM134" i="19"/>
  <c r="EM133" i="19"/>
  <c r="EM132" i="19"/>
  <c r="EM131" i="19"/>
  <c r="EM130" i="19"/>
  <c r="EM129" i="19"/>
  <c r="EM128" i="19"/>
  <c r="EM127" i="19"/>
  <c r="EM126" i="19"/>
  <c r="EM125" i="19"/>
  <c r="EM124" i="19"/>
  <c r="EM123" i="19"/>
  <c r="EM122" i="19"/>
  <c r="EM121" i="19"/>
  <c r="EM120" i="19"/>
  <c r="EM118" i="19"/>
  <c r="EM117" i="19"/>
  <c r="EM116" i="19"/>
  <c r="EM115" i="19"/>
  <c r="EM114" i="19"/>
  <c r="EM113" i="19"/>
  <c r="EM112" i="19"/>
  <c r="EM111" i="19"/>
  <c r="EM110" i="19"/>
  <c r="EM109" i="19"/>
  <c r="EM108" i="19"/>
  <c r="EM107" i="19"/>
  <c r="EM106" i="19"/>
  <c r="EM105" i="19"/>
  <c r="EM104" i="19"/>
  <c r="EM103" i="19"/>
  <c r="EM102" i="19"/>
  <c r="EM101" i="19"/>
  <c r="EM100" i="19"/>
  <c r="EM99" i="19"/>
  <c r="EM98" i="19"/>
  <c r="EM97" i="19"/>
  <c r="EM96" i="19"/>
  <c r="EM95" i="19"/>
  <c r="EM94" i="19"/>
  <c r="EM93" i="19"/>
  <c r="EM92" i="19"/>
  <c r="EM91" i="19"/>
  <c r="EM90" i="19"/>
  <c r="EM89" i="19"/>
  <c r="EM88" i="19"/>
  <c r="EM87" i="19"/>
  <c r="EM86" i="19"/>
  <c r="EM85" i="19"/>
  <c r="EM84" i="19"/>
  <c r="EM83" i="19"/>
  <c r="EM82" i="19"/>
  <c r="EM81" i="19"/>
  <c r="EM80" i="19"/>
  <c r="EM79" i="19"/>
  <c r="EM78" i="19"/>
  <c r="EM77" i="19"/>
  <c r="EM76" i="19"/>
  <c r="EM75" i="19"/>
  <c r="EM74" i="19"/>
  <c r="EM73" i="19"/>
  <c r="EM72" i="19"/>
  <c r="EM71" i="19"/>
  <c r="EM70" i="19"/>
  <c r="EM69" i="19"/>
  <c r="EM68" i="19"/>
  <c r="EM67" i="19"/>
  <c r="EM66" i="19"/>
  <c r="EM65" i="19"/>
  <c r="EM64" i="19"/>
  <c r="EM63" i="19"/>
  <c r="EM62" i="19"/>
  <c r="EM61" i="19"/>
  <c r="EM60" i="19"/>
  <c r="EM59" i="19"/>
  <c r="EM58" i="19"/>
  <c r="EM57" i="19"/>
  <c r="EM56" i="19"/>
  <c r="EM55" i="19"/>
  <c r="EM54" i="19"/>
  <c r="EM53" i="19"/>
  <c r="EM52" i="19"/>
  <c r="EM51" i="19"/>
  <c r="EM50" i="19"/>
  <c r="EM49" i="19"/>
  <c r="EM48" i="19"/>
  <c r="EM47" i="19"/>
  <c r="EM46" i="19"/>
  <c r="EM45" i="19"/>
  <c r="EM44" i="19"/>
  <c r="EM43" i="19"/>
  <c r="EM42" i="19"/>
  <c r="EM41" i="19"/>
  <c r="EM40" i="19"/>
  <c r="EM39" i="19"/>
  <c r="EM38" i="19"/>
  <c r="EM37" i="19"/>
  <c r="EM36" i="19"/>
  <c r="EM35" i="19"/>
  <c r="EM34" i="19"/>
  <c r="EM33" i="19"/>
  <c r="EM32" i="19"/>
  <c r="EM31" i="19"/>
  <c r="EM30" i="19"/>
  <c r="EM29" i="19"/>
  <c r="EM28" i="19"/>
  <c r="EM27" i="19"/>
  <c r="EM26" i="19"/>
  <c r="EM25" i="19"/>
  <c r="EM24" i="19"/>
  <c r="EM23" i="19"/>
  <c r="EM22" i="19"/>
  <c r="EM21" i="19"/>
  <c r="EM20" i="19"/>
  <c r="EM19" i="19"/>
  <c r="EM18" i="19"/>
  <c r="EM17" i="19"/>
  <c r="EM16" i="19"/>
  <c r="EM15" i="19"/>
  <c r="EM14" i="19"/>
  <c r="EM13" i="19"/>
  <c r="EM12" i="19"/>
  <c r="EM11" i="19"/>
  <c r="EM10" i="19"/>
  <c r="EM9" i="19"/>
  <c r="EM8" i="19"/>
  <c r="EM7" i="19"/>
  <c r="EM6" i="19"/>
  <c r="EM5" i="19"/>
  <c r="EM4" i="19"/>
  <c r="EH196" i="19"/>
  <c r="EH195" i="19"/>
  <c r="EH194" i="19"/>
  <c r="EH193" i="19"/>
  <c r="EH192" i="19"/>
  <c r="EH191" i="19"/>
  <c r="EH190" i="19"/>
  <c r="EH189" i="19"/>
  <c r="EH188" i="19"/>
  <c r="EH187" i="19"/>
  <c r="EH186" i="19"/>
  <c r="EH185" i="19"/>
  <c r="EH184" i="19"/>
  <c r="EH183" i="19"/>
  <c r="EH182" i="19"/>
  <c r="EH181" i="19"/>
  <c r="EH180" i="19"/>
  <c r="EH179" i="19"/>
  <c r="EH178" i="19"/>
  <c r="EH177" i="19"/>
  <c r="EH176" i="19"/>
  <c r="EH175" i="19"/>
  <c r="EH174" i="19"/>
  <c r="EH173" i="19"/>
  <c r="EH172" i="19"/>
  <c r="EH171" i="19"/>
  <c r="EH170" i="19"/>
  <c r="EH169" i="19"/>
  <c r="EH168" i="19"/>
  <c r="EH167" i="19"/>
  <c r="EH166" i="19"/>
  <c r="EH165" i="19"/>
  <c r="EH164" i="19"/>
  <c r="EH163" i="19"/>
  <c r="EH162" i="19"/>
  <c r="EH161" i="19"/>
  <c r="EH160" i="19"/>
  <c r="EH159" i="19"/>
  <c r="EH158" i="19"/>
  <c r="EH157" i="19"/>
  <c r="EH156" i="19"/>
  <c r="EH155" i="19"/>
  <c r="EH154" i="19"/>
  <c r="EH153" i="19"/>
  <c r="EH152" i="19"/>
  <c r="EH151" i="19"/>
  <c r="EH150" i="19"/>
  <c r="EH149" i="19"/>
  <c r="EH148" i="19"/>
  <c r="EH147" i="19"/>
  <c r="EH146" i="19"/>
  <c r="EH145" i="19"/>
  <c r="EH144" i="19"/>
  <c r="EH143" i="19"/>
  <c r="EH142" i="19"/>
  <c r="EH141" i="19"/>
  <c r="EH140" i="19"/>
  <c r="EH139" i="19"/>
  <c r="EH138" i="19"/>
  <c r="EH137" i="19"/>
  <c r="EH136" i="19"/>
  <c r="EH135" i="19"/>
  <c r="EH134" i="19"/>
  <c r="EH133" i="19"/>
  <c r="EH132" i="19"/>
  <c r="EH131" i="19"/>
  <c r="EH130" i="19"/>
  <c r="EH129" i="19"/>
  <c r="EH128" i="19"/>
  <c r="EH127" i="19"/>
  <c r="EH126" i="19"/>
  <c r="EH125" i="19"/>
  <c r="EH124" i="19"/>
  <c r="EH123" i="19"/>
  <c r="EH122" i="19"/>
  <c r="EH121" i="19"/>
  <c r="EH120" i="19"/>
  <c r="EH118" i="19"/>
  <c r="EH117" i="19"/>
  <c r="EH116" i="19"/>
  <c r="EH115" i="19"/>
  <c r="EH114" i="19"/>
  <c r="EH113" i="19"/>
  <c r="EH112" i="19"/>
  <c r="EH111" i="19"/>
  <c r="EH110" i="19"/>
  <c r="EH109" i="19"/>
  <c r="EH108" i="19"/>
  <c r="EH107" i="19"/>
  <c r="EH106" i="19"/>
  <c r="EH105" i="19"/>
  <c r="EH104" i="19"/>
  <c r="EH103" i="19"/>
  <c r="EH102" i="19"/>
  <c r="EH101" i="19"/>
  <c r="EH100" i="19"/>
  <c r="EH99" i="19"/>
  <c r="EH98" i="19"/>
  <c r="EH97" i="19"/>
  <c r="EH96" i="19"/>
  <c r="EH95" i="19"/>
  <c r="EH94" i="19"/>
  <c r="EH93" i="19"/>
  <c r="EH92" i="19"/>
  <c r="EH91" i="19"/>
  <c r="EH90" i="19"/>
  <c r="EH89" i="19"/>
  <c r="EH88" i="19"/>
  <c r="EH87" i="19"/>
  <c r="EH86" i="19"/>
  <c r="EH85" i="19"/>
  <c r="EH84" i="19"/>
  <c r="EH83" i="19"/>
  <c r="EH82" i="19"/>
  <c r="EH81" i="19"/>
  <c r="EH80" i="19"/>
  <c r="EH79" i="19"/>
  <c r="EH78" i="19"/>
  <c r="EH77" i="19"/>
  <c r="EH76" i="19"/>
  <c r="EH75" i="19"/>
  <c r="EH74" i="19"/>
  <c r="EH73" i="19"/>
  <c r="EH72" i="19"/>
  <c r="EH71" i="19"/>
  <c r="EH70" i="19"/>
  <c r="EH69" i="19"/>
  <c r="EH68" i="19"/>
  <c r="EH67" i="19"/>
  <c r="EH66" i="19"/>
  <c r="EH65" i="19"/>
  <c r="EH64" i="19"/>
  <c r="EH63" i="19"/>
  <c r="EH62" i="19"/>
  <c r="EH61" i="19"/>
  <c r="EH60" i="19"/>
  <c r="EH59" i="19"/>
  <c r="EH58" i="19"/>
  <c r="EH57" i="19"/>
  <c r="EH56" i="19"/>
  <c r="EH55" i="19"/>
  <c r="EH54" i="19"/>
  <c r="EH53" i="19"/>
  <c r="EH52" i="19"/>
  <c r="EH51" i="19"/>
  <c r="EH50" i="19"/>
  <c r="EH49" i="19"/>
  <c r="EH48" i="19"/>
  <c r="EH47" i="19"/>
  <c r="EH46" i="19"/>
  <c r="EH45" i="19"/>
  <c r="EH44" i="19"/>
  <c r="EH43" i="19"/>
  <c r="EH42" i="19"/>
  <c r="EH41" i="19"/>
  <c r="EH40" i="19"/>
  <c r="EH39" i="19"/>
  <c r="EH38" i="19"/>
  <c r="EH37" i="19"/>
  <c r="EH36" i="19"/>
  <c r="EH35" i="19"/>
  <c r="EH34" i="19"/>
  <c r="EH33" i="19"/>
  <c r="EH32" i="19"/>
  <c r="EH31" i="19"/>
  <c r="EH30" i="19"/>
  <c r="EH29" i="19"/>
  <c r="EH28" i="19"/>
  <c r="EH27" i="19"/>
  <c r="EH26" i="19"/>
  <c r="EH25" i="19"/>
  <c r="EH24" i="19"/>
  <c r="EH23" i="19"/>
  <c r="EH22" i="19"/>
  <c r="EH21" i="19"/>
  <c r="EH20" i="19"/>
  <c r="EH19" i="19"/>
  <c r="EH18" i="19"/>
  <c r="EH17" i="19"/>
  <c r="EH16" i="19"/>
  <c r="EH15" i="19"/>
  <c r="EH14" i="19"/>
  <c r="EH13" i="19"/>
  <c r="EH12" i="19"/>
  <c r="EH11" i="19"/>
  <c r="EH10" i="19"/>
  <c r="EH9" i="19"/>
  <c r="EH8" i="19"/>
  <c r="EH7" i="19"/>
  <c r="EH6" i="19"/>
  <c r="EH5" i="19"/>
  <c r="EH4" i="19"/>
  <c r="EC196" i="19"/>
  <c r="EC195" i="19"/>
  <c r="EC194" i="19"/>
  <c r="EC193" i="19"/>
  <c r="EC192" i="19"/>
  <c r="EC191" i="19"/>
  <c r="EC190" i="19"/>
  <c r="EC189" i="19"/>
  <c r="EC188" i="19"/>
  <c r="EC187" i="19"/>
  <c r="EC186" i="19"/>
  <c r="EC185" i="19"/>
  <c r="EC184" i="19"/>
  <c r="EC183" i="19"/>
  <c r="EC182" i="19"/>
  <c r="EC181" i="19"/>
  <c r="EC180" i="19"/>
  <c r="EC179" i="19"/>
  <c r="EC178" i="19"/>
  <c r="EC177" i="19"/>
  <c r="EC176" i="19"/>
  <c r="EC175" i="19"/>
  <c r="EC174" i="19"/>
  <c r="EC173" i="19"/>
  <c r="EC172" i="19"/>
  <c r="EC171" i="19"/>
  <c r="EC170" i="19"/>
  <c r="EC169" i="19"/>
  <c r="EC168" i="19"/>
  <c r="EC167" i="19"/>
  <c r="EC166" i="19"/>
  <c r="EC165" i="19"/>
  <c r="EC164" i="19"/>
  <c r="EC163" i="19"/>
  <c r="EC162" i="19"/>
  <c r="EC161" i="19"/>
  <c r="EC160" i="19"/>
  <c r="EC159" i="19"/>
  <c r="EC158" i="19"/>
  <c r="EC157" i="19"/>
  <c r="EC156" i="19"/>
  <c r="EC155" i="19"/>
  <c r="EC154" i="19"/>
  <c r="EC153" i="19"/>
  <c r="EC152" i="19"/>
  <c r="EC151" i="19"/>
  <c r="EC150" i="19"/>
  <c r="EC149" i="19"/>
  <c r="EC148" i="19"/>
  <c r="EC147" i="19"/>
  <c r="EC146" i="19"/>
  <c r="EC145" i="19"/>
  <c r="EC144" i="19"/>
  <c r="EC143" i="19"/>
  <c r="EC142" i="19"/>
  <c r="EC141" i="19"/>
  <c r="EC140" i="19"/>
  <c r="EC139" i="19"/>
  <c r="EC138" i="19"/>
  <c r="EC137" i="19"/>
  <c r="EC136" i="19"/>
  <c r="EC135" i="19"/>
  <c r="EC134" i="19"/>
  <c r="EC133" i="19"/>
  <c r="EC132" i="19"/>
  <c r="EC131" i="19"/>
  <c r="EC130" i="19"/>
  <c r="EC129" i="19"/>
  <c r="EC128" i="19"/>
  <c r="EC127" i="19"/>
  <c r="EC126" i="19"/>
  <c r="EC125" i="19"/>
  <c r="EC124" i="19"/>
  <c r="EC123" i="19"/>
  <c r="EC122" i="19"/>
  <c r="EC121" i="19"/>
  <c r="EC120" i="19"/>
  <c r="EC118" i="19"/>
  <c r="EC117" i="19"/>
  <c r="EC115" i="19"/>
  <c r="EC114" i="19"/>
  <c r="EC113" i="19"/>
  <c r="EC112" i="19"/>
  <c r="EC111" i="19"/>
  <c r="EC110" i="19"/>
  <c r="EC109" i="19"/>
  <c r="EC108" i="19"/>
  <c r="EC107" i="19"/>
  <c r="EC106" i="19"/>
  <c r="EC105" i="19"/>
  <c r="EC104" i="19"/>
  <c r="EC103" i="19"/>
  <c r="EC102" i="19"/>
  <c r="EC101" i="19"/>
  <c r="EC100" i="19"/>
  <c r="EC99" i="19"/>
  <c r="EC98" i="19"/>
  <c r="EC97" i="19"/>
  <c r="EC96" i="19"/>
  <c r="EC95" i="19"/>
  <c r="EC94" i="19"/>
  <c r="EC93" i="19"/>
  <c r="EC92" i="19"/>
  <c r="EC91" i="19"/>
  <c r="EC90" i="19"/>
  <c r="EC89" i="19"/>
  <c r="EC88" i="19"/>
  <c r="EC87" i="19"/>
  <c r="EC86" i="19"/>
  <c r="EC85" i="19"/>
  <c r="EC84" i="19"/>
  <c r="EC83" i="19"/>
  <c r="EC82" i="19"/>
  <c r="EC81" i="19"/>
  <c r="EC80" i="19"/>
  <c r="EC79" i="19"/>
  <c r="EC78" i="19"/>
  <c r="EC77" i="19"/>
  <c r="EC76" i="19"/>
  <c r="EC75" i="19"/>
  <c r="EC74" i="19"/>
  <c r="EC73" i="19"/>
  <c r="EC72" i="19"/>
  <c r="EC71" i="19"/>
  <c r="EC70" i="19"/>
  <c r="EC69" i="19"/>
  <c r="EC68" i="19"/>
  <c r="EC67" i="19"/>
  <c r="EC66" i="19"/>
  <c r="EC65" i="19"/>
  <c r="EC64" i="19"/>
  <c r="EC63" i="19"/>
  <c r="EC62" i="19"/>
  <c r="EC61" i="19"/>
  <c r="EC60" i="19"/>
  <c r="EC59" i="19"/>
  <c r="EC58" i="19"/>
  <c r="EC57" i="19"/>
  <c r="EC56" i="19"/>
  <c r="EC55" i="19"/>
  <c r="EC54" i="19"/>
  <c r="EC53" i="19"/>
  <c r="EC52" i="19"/>
  <c r="EC51" i="19"/>
  <c r="EC50" i="19"/>
  <c r="EC49" i="19"/>
  <c r="EC48" i="19"/>
  <c r="EC47" i="19"/>
  <c r="EC46" i="19"/>
  <c r="EC45" i="19"/>
  <c r="EC44" i="19"/>
  <c r="EC43" i="19"/>
  <c r="EC42" i="19"/>
  <c r="EC41" i="19"/>
  <c r="EC40" i="19"/>
  <c r="EC39" i="19"/>
  <c r="EC38" i="19"/>
  <c r="EC37" i="19"/>
  <c r="EC36" i="19"/>
  <c r="EC35" i="19"/>
  <c r="EC34" i="19"/>
  <c r="EC33" i="19"/>
  <c r="EC32" i="19"/>
  <c r="EC31" i="19"/>
  <c r="EC30" i="19"/>
  <c r="EC29" i="19"/>
  <c r="EC28" i="19"/>
  <c r="EC27" i="19"/>
  <c r="EC26" i="19"/>
  <c r="EC25" i="19"/>
  <c r="EC24" i="19"/>
  <c r="EC23" i="19"/>
  <c r="EC22" i="19"/>
  <c r="EC21" i="19"/>
  <c r="EC20" i="19"/>
  <c r="EC19" i="19"/>
  <c r="EC18" i="19"/>
  <c r="EC17" i="19"/>
  <c r="EC16" i="19"/>
  <c r="EC15" i="19"/>
  <c r="EC14" i="19"/>
  <c r="EC13" i="19"/>
  <c r="EC12" i="19"/>
  <c r="EC11" i="19"/>
  <c r="EC10" i="19"/>
  <c r="EC9" i="19"/>
  <c r="EC8" i="19"/>
  <c r="EC7" i="19"/>
  <c r="EC6" i="19"/>
  <c r="EC5" i="19"/>
  <c r="EC4" i="19"/>
  <c r="DX196" i="19"/>
  <c r="DX195" i="19"/>
  <c r="DX194" i="19"/>
  <c r="DX193" i="19"/>
  <c r="DX192" i="19"/>
  <c r="DX191" i="19"/>
  <c r="DX190" i="19"/>
  <c r="DX189" i="19"/>
  <c r="DX188" i="19"/>
  <c r="DX187" i="19"/>
  <c r="DX186" i="19"/>
  <c r="DX185" i="19"/>
  <c r="DX184" i="19"/>
  <c r="DX182" i="19"/>
  <c r="DX180" i="19"/>
  <c r="DX179" i="19"/>
  <c r="DX178" i="19"/>
  <c r="DX177" i="19"/>
  <c r="DX176" i="19"/>
  <c r="DX175" i="19"/>
  <c r="DX174" i="19"/>
  <c r="DX173" i="19"/>
  <c r="DX172" i="19"/>
  <c r="DX171" i="19"/>
  <c r="DX170" i="19"/>
  <c r="DX168" i="19"/>
  <c r="DX167" i="19"/>
  <c r="DX164" i="19"/>
  <c r="DX163" i="19"/>
  <c r="DX161" i="19"/>
  <c r="DX160" i="19"/>
  <c r="DX159" i="19"/>
  <c r="DX158" i="19"/>
  <c r="DX157" i="19"/>
  <c r="DX156" i="19"/>
  <c r="DX155" i="19"/>
  <c r="DX154" i="19"/>
  <c r="DX153" i="19"/>
  <c r="DX152" i="19"/>
  <c r="DX151" i="19"/>
  <c r="DX149" i="19"/>
  <c r="DX148" i="19"/>
  <c r="DX147" i="19"/>
  <c r="DX146" i="19"/>
  <c r="DX145" i="19"/>
  <c r="DX144" i="19"/>
  <c r="DX143" i="19"/>
  <c r="DX142" i="19"/>
  <c r="DX141" i="19"/>
  <c r="DX140" i="19"/>
  <c r="DX139" i="19"/>
  <c r="DX138" i="19"/>
  <c r="DX137" i="19"/>
  <c r="DX136" i="19"/>
  <c r="DX135" i="19"/>
  <c r="DX134" i="19"/>
  <c r="DX133" i="19"/>
  <c r="DX132" i="19"/>
  <c r="DX131" i="19"/>
  <c r="DX130" i="19"/>
  <c r="DX129" i="19"/>
  <c r="DX128" i="19"/>
  <c r="DX127" i="19"/>
  <c r="DX126" i="19"/>
  <c r="DX125" i="19"/>
  <c r="DX123" i="19"/>
  <c r="DX122" i="19"/>
  <c r="DX121" i="19"/>
  <c r="DX120" i="19"/>
  <c r="DX118" i="19"/>
  <c r="DX117" i="19"/>
  <c r="DX116" i="19"/>
  <c r="DX115" i="19"/>
  <c r="DX114" i="19"/>
  <c r="DX113" i="19"/>
  <c r="DX112" i="19"/>
  <c r="DX111" i="19"/>
  <c r="DX110" i="19"/>
  <c r="DX109" i="19"/>
  <c r="DX108" i="19"/>
  <c r="DX107" i="19"/>
  <c r="DX106" i="19"/>
  <c r="DX105" i="19"/>
  <c r="DX104" i="19"/>
  <c r="DX103" i="19"/>
  <c r="DX102" i="19"/>
  <c r="DX101" i="19"/>
  <c r="DX100" i="19"/>
  <c r="DX99" i="19"/>
  <c r="DX98" i="19"/>
  <c r="DX97" i="19"/>
  <c r="DX96" i="19"/>
  <c r="DX95" i="19"/>
  <c r="DX94" i="19"/>
  <c r="DX93" i="19"/>
  <c r="DX92" i="19"/>
  <c r="DX91" i="19"/>
  <c r="DX90" i="19"/>
  <c r="DX89" i="19"/>
  <c r="DX88" i="19"/>
  <c r="DX87" i="19"/>
  <c r="DX86" i="19"/>
  <c r="DX85" i="19"/>
  <c r="DX84" i="19"/>
  <c r="DX83" i="19"/>
  <c r="DX82" i="19"/>
  <c r="DX81" i="19"/>
  <c r="DX80" i="19"/>
  <c r="DX79" i="19"/>
  <c r="DX78" i="19"/>
  <c r="DX77" i="19"/>
  <c r="DX76" i="19"/>
  <c r="DX75" i="19"/>
  <c r="DX74" i="19"/>
  <c r="DX73" i="19"/>
  <c r="DX72" i="19"/>
  <c r="DX71" i="19"/>
  <c r="DX70" i="19"/>
  <c r="DX69" i="19"/>
  <c r="DX68" i="19"/>
  <c r="DX66" i="19"/>
  <c r="DX65" i="19"/>
  <c r="DX64" i="19"/>
  <c r="DX63" i="19"/>
  <c r="DX62" i="19"/>
  <c r="DX61" i="19"/>
  <c r="DX60" i="19"/>
  <c r="DX59" i="19"/>
  <c r="DX58" i="19"/>
  <c r="DX57" i="19"/>
  <c r="DX56" i="19"/>
  <c r="DX55" i="19"/>
  <c r="DX54" i="19"/>
  <c r="DX53" i="19"/>
  <c r="DX52" i="19"/>
  <c r="DX51" i="19"/>
  <c r="DX50" i="19"/>
  <c r="DX49" i="19"/>
  <c r="DX48" i="19"/>
  <c r="DX47" i="19"/>
  <c r="DX46" i="19"/>
  <c r="DX45" i="19"/>
  <c r="DX44" i="19"/>
  <c r="DX43" i="19"/>
  <c r="DX42" i="19"/>
  <c r="DX41" i="19"/>
  <c r="DX40" i="19"/>
  <c r="DX39" i="19"/>
  <c r="DX38" i="19"/>
  <c r="DX37" i="19"/>
  <c r="DX36" i="19"/>
  <c r="DX35" i="19"/>
  <c r="DX34" i="19"/>
  <c r="DX32" i="19"/>
  <c r="DX31" i="19"/>
  <c r="DX30" i="19"/>
  <c r="DX29" i="19"/>
  <c r="DX28" i="19"/>
  <c r="DX27" i="19"/>
  <c r="DX26" i="19"/>
  <c r="DX25" i="19"/>
  <c r="DX24" i="19"/>
  <c r="DX23" i="19"/>
  <c r="DX22" i="19"/>
  <c r="DX21" i="19"/>
  <c r="DX20" i="19"/>
  <c r="DX18" i="19"/>
  <c r="DX17" i="19"/>
  <c r="DX16" i="19"/>
  <c r="DX15" i="19"/>
  <c r="DX14" i="19"/>
  <c r="DX13" i="19"/>
  <c r="DX12" i="19"/>
  <c r="DX11" i="19"/>
  <c r="DX10" i="19"/>
  <c r="DX9" i="19"/>
  <c r="DX8" i="19"/>
  <c r="DX7" i="19"/>
  <c r="DX6" i="19"/>
  <c r="DX5" i="19"/>
  <c r="DX4" i="19"/>
  <c r="DS196" i="19"/>
  <c r="DS195" i="19"/>
  <c r="DS194" i="19"/>
  <c r="DS193" i="19"/>
  <c r="DS192" i="19"/>
  <c r="DS191" i="19"/>
  <c r="DS190" i="19"/>
  <c r="DS189" i="19"/>
  <c r="DS188" i="19"/>
  <c r="DS187" i="19"/>
  <c r="DS186" i="19"/>
  <c r="DS185" i="19"/>
  <c r="DS184" i="19"/>
  <c r="DS183" i="19"/>
  <c r="DS182" i="19"/>
  <c r="DS181" i="19"/>
  <c r="DS180" i="19"/>
  <c r="DS179" i="19"/>
  <c r="DS178" i="19"/>
  <c r="DS177" i="19"/>
  <c r="DS176" i="19"/>
  <c r="DS175" i="19"/>
  <c r="DS174" i="19"/>
  <c r="DS173" i="19"/>
  <c r="DS172" i="19"/>
  <c r="DS171" i="19"/>
  <c r="DS170" i="19"/>
  <c r="DS169" i="19"/>
  <c r="DS168" i="19"/>
  <c r="DS167" i="19"/>
  <c r="DS166" i="19"/>
  <c r="DS165" i="19"/>
  <c r="DS164" i="19"/>
  <c r="DS163" i="19"/>
  <c r="DS162" i="19"/>
  <c r="DS161" i="19"/>
  <c r="DS160" i="19"/>
  <c r="DS158" i="19"/>
  <c r="DS157" i="19"/>
  <c r="DS156" i="19"/>
  <c r="DS155" i="19"/>
  <c r="DS154" i="19"/>
  <c r="DS153" i="19"/>
  <c r="DS152" i="19"/>
  <c r="DS151" i="19"/>
  <c r="DS149" i="19"/>
  <c r="DS148" i="19"/>
  <c r="DS147" i="19"/>
  <c r="DS146" i="19"/>
  <c r="DS145" i="19"/>
  <c r="DS144" i="19"/>
  <c r="DS143" i="19"/>
  <c r="DS142" i="19"/>
  <c r="DS141" i="19"/>
  <c r="DS140" i="19"/>
  <c r="DS139" i="19"/>
  <c r="DS138" i="19"/>
  <c r="DS137" i="19"/>
  <c r="DS136" i="19"/>
  <c r="DS135" i="19"/>
  <c r="DS134" i="19"/>
  <c r="DS133" i="19"/>
  <c r="DS132" i="19"/>
  <c r="DS130" i="19"/>
  <c r="DS129" i="19"/>
  <c r="DS128" i="19"/>
  <c r="DS127" i="19"/>
  <c r="DS125" i="19"/>
  <c r="DS123" i="19"/>
  <c r="DS122" i="19"/>
  <c r="DS121" i="19"/>
  <c r="DS120" i="19"/>
  <c r="DS118" i="19"/>
  <c r="DS117" i="19"/>
  <c r="DS116" i="19"/>
  <c r="DS115" i="19"/>
  <c r="DS114" i="19"/>
  <c r="DS113" i="19"/>
  <c r="DS112" i="19"/>
  <c r="DS111" i="19"/>
  <c r="DS110" i="19"/>
  <c r="DS109" i="19"/>
  <c r="DS108" i="19"/>
  <c r="DS107" i="19"/>
  <c r="DS106" i="19"/>
  <c r="DS105" i="19"/>
  <c r="DS104" i="19"/>
  <c r="DS103" i="19"/>
  <c r="DS102" i="19"/>
  <c r="DS101" i="19"/>
  <c r="DS100" i="19"/>
  <c r="DS99" i="19"/>
  <c r="DS98" i="19"/>
  <c r="DS97" i="19"/>
  <c r="DS96" i="19"/>
  <c r="DS95" i="19"/>
  <c r="DS94" i="19"/>
  <c r="DS93" i="19"/>
  <c r="DS92" i="19"/>
  <c r="DS91" i="19"/>
  <c r="DS90" i="19"/>
  <c r="DS89" i="19"/>
  <c r="DS88" i="19"/>
  <c r="DS87" i="19"/>
  <c r="DS86" i="19"/>
  <c r="DS85" i="19"/>
  <c r="DS84" i="19"/>
  <c r="DS83" i="19"/>
  <c r="DS82" i="19"/>
  <c r="DS81" i="19"/>
  <c r="DS80" i="19"/>
  <c r="DS79" i="19"/>
  <c r="DS78" i="19"/>
  <c r="DS77" i="19"/>
  <c r="DS76" i="19"/>
  <c r="DS75" i="19"/>
  <c r="DS74" i="19"/>
  <c r="DS73" i="19"/>
  <c r="DS72" i="19"/>
  <c r="DS71" i="19"/>
  <c r="DS70" i="19"/>
  <c r="DS69" i="19"/>
  <c r="DS68" i="19"/>
  <c r="DS66" i="19"/>
  <c r="DS65" i="19"/>
  <c r="DS64" i="19"/>
  <c r="DS63" i="19"/>
  <c r="DS62" i="19"/>
  <c r="DS61" i="19"/>
  <c r="DS60" i="19"/>
  <c r="DS59" i="19"/>
  <c r="DS58" i="19"/>
  <c r="DS57" i="19"/>
  <c r="DS56" i="19"/>
  <c r="DS55" i="19"/>
  <c r="DS54" i="19"/>
  <c r="DS53" i="19"/>
  <c r="DS52" i="19"/>
  <c r="DS51" i="19"/>
  <c r="DS50" i="19"/>
  <c r="DS49" i="19"/>
  <c r="DS48" i="19"/>
  <c r="DS47" i="19"/>
  <c r="DS46" i="19"/>
  <c r="DS45" i="19"/>
  <c r="DS44" i="19"/>
  <c r="DS43" i="19"/>
  <c r="DS42" i="19"/>
  <c r="DS41" i="19"/>
  <c r="DS40" i="19"/>
  <c r="DS39" i="19"/>
  <c r="DS38" i="19"/>
  <c r="DS37" i="19"/>
  <c r="DS36" i="19"/>
  <c r="DS35" i="19"/>
  <c r="DS34" i="19"/>
  <c r="DS33" i="19"/>
  <c r="DS32" i="19"/>
  <c r="DS31" i="19"/>
  <c r="DS30" i="19"/>
  <c r="DS29" i="19"/>
  <c r="DS28" i="19"/>
  <c r="DS27" i="19"/>
  <c r="DS26" i="19"/>
  <c r="DS25" i="19"/>
  <c r="DS24" i="19"/>
  <c r="DS23" i="19"/>
  <c r="DS22" i="19"/>
  <c r="DS21" i="19"/>
  <c r="DS20" i="19"/>
  <c r="DS19" i="19"/>
  <c r="DS17" i="19"/>
  <c r="DS16" i="19"/>
  <c r="DS15" i="19"/>
  <c r="DS14" i="19"/>
  <c r="DS13" i="19"/>
  <c r="DS12" i="19"/>
  <c r="DS11" i="19"/>
  <c r="DS10" i="19"/>
  <c r="DS9" i="19"/>
  <c r="DS8" i="19"/>
  <c r="DS7" i="19"/>
  <c r="DS6" i="19"/>
  <c r="DS5" i="19"/>
  <c r="DS4" i="19"/>
  <c r="DN196" i="19"/>
  <c r="DN195" i="19"/>
  <c r="DN194" i="19"/>
  <c r="DN193" i="19"/>
  <c r="DN192" i="19"/>
  <c r="DN191" i="19"/>
  <c r="DN190" i="19"/>
  <c r="DN189" i="19"/>
  <c r="DN188" i="19"/>
  <c r="DN187" i="19"/>
  <c r="DN186" i="19"/>
  <c r="DN185" i="19"/>
  <c r="DN184" i="19"/>
  <c r="DN183" i="19"/>
  <c r="DN182" i="19"/>
  <c r="DN181" i="19"/>
  <c r="DN180" i="19"/>
  <c r="DN179" i="19"/>
  <c r="DN178" i="19"/>
  <c r="DN177" i="19"/>
  <c r="DN176" i="19"/>
  <c r="DN175" i="19"/>
  <c r="DN174" i="19"/>
  <c r="DN173" i="19"/>
  <c r="DN172" i="19"/>
  <c r="DN171" i="19"/>
  <c r="DN170" i="19"/>
  <c r="DN168" i="19"/>
  <c r="DN167" i="19"/>
  <c r="DN166" i="19"/>
  <c r="DN164" i="19"/>
  <c r="DN163" i="19"/>
  <c r="DN161" i="19"/>
  <c r="DN160" i="19"/>
  <c r="DN159" i="19"/>
  <c r="DN158" i="19"/>
  <c r="DN157" i="19"/>
  <c r="DN156" i="19"/>
  <c r="DN155" i="19"/>
  <c r="DN153" i="19"/>
  <c r="DN152" i="19"/>
  <c r="DN151" i="19"/>
  <c r="DN149" i="19"/>
  <c r="DN148" i="19"/>
  <c r="DN147" i="19"/>
  <c r="DN146" i="19"/>
  <c r="DN145" i="19"/>
  <c r="DN144" i="19"/>
  <c r="DN143" i="19"/>
  <c r="DN142" i="19"/>
  <c r="DN141" i="19"/>
  <c r="DN139" i="19"/>
  <c r="DN138" i="19"/>
  <c r="DN137" i="19"/>
  <c r="DN136" i="19"/>
  <c r="DN135" i="19"/>
  <c r="DN134" i="19"/>
  <c r="DN133" i="19"/>
  <c r="DN131" i="19"/>
  <c r="DN130" i="19"/>
  <c r="DN129" i="19"/>
  <c r="DN128" i="19"/>
  <c r="DN127" i="19"/>
  <c r="DN125" i="19"/>
  <c r="DN122" i="19"/>
  <c r="DN121" i="19"/>
  <c r="DN120" i="19"/>
  <c r="DN118" i="19"/>
  <c r="DN117" i="19"/>
  <c r="DN116" i="19"/>
  <c r="DN115" i="19"/>
  <c r="DN114" i="19"/>
  <c r="DN113" i="19"/>
  <c r="DN112" i="19"/>
  <c r="DN111" i="19"/>
  <c r="DN110" i="19"/>
  <c r="DN109" i="19"/>
  <c r="DN108" i="19"/>
  <c r="DN107" i="19"/>
  <c r="DN106" i="19"/>
  <c r="DN105" i="19"/>
  <c r="DN104" i="19"/>
  <c r="DN103" i="19"/>
  <c r="DN102" i="19"/>
  <c r="DN101" i="19"/>
  <c r="DN100" i="19"/>
  <c r="DN99" i="19"/>
  <c r="DN98" i="19"/>
  <c r="DN97" i="19"/>
  <c r="DN96" i="19"/>
  <c r="DN95" i="19"/>
  <c r="DN94" i="19"/>
  <c r="DN93" i="19"/>
  <c r="DN92" i="19"/>
  <c r="DN91" i="19"/>
  <c r="DN90" i="19"/>
  <c r="DN89" i="19"/>
  <c r="DN88" i="19"/>
  <c r="DN87" i="19"/>
  <c r="DN86" i="19"/>
  <c r="DN85" i="19"/>
  <c r="DN84" i="19"/>
  <c r="DN83" i="19"/>
  <c r="DN82" i="19"/>
  <c r="DN81" i="19"/>
  <c r="DN80" i="19"/>
  <c r="DN79" i="19"/>
  <c r="DN78" i="19"/>
  <c r="DN77" i="19"/>
  <c r="DN76" i="19"/>
  <c r="DN75" i="19"/>
  <c r="DN74" i="19"/>
  <c r="DN73" i="19"/>
  <c r="DN72" i="19"/>
  <c r="DN71" i="19"/>
  <c r="DN70" i="19"/>
  <c r="DN69" i="19"/>
  <c r="DN68" i="19"/>
  <c r="DN66" i="19"/>
  <c r="DN65" i="19"/>
  <c r="DN64" i="19"/>
  <c r="DN63" i="19"/>
  <c r="DN62" i="19"/>
  <c r="DN61" i="19"/>
  <c r="DN60" i="19"/>
  <c r="DN59" i="19"/>
  <c r="DN58" i="19"/>
  <c r="DN57" i="19"/>
  <c r="DN56" i="19"/>
  <c r="DN55" i="19"/>
  <c r="DN54" i="19"/>
  <c r="DN53" i="19"/>
  <c r="DN52" i="19"/>
  <c r="DN51" i="19"/>
  <c r="DN50" i="19"/>
  <c r="DN49" i="19"/>
  <c r="DN48" i="19"/>
  <c r="DN47" i="19"/>
  <c r="DN46" i="19"/>
  <c r="DN45" i="19"/>
  <c r="DN44" i="19"/>
  <c r="DN43" i="19"/>
  <c r="DN42" i="19"/>
  <c r="DN41" i="19"/>
  <c r="DN40" i="19"/>
  <c r="DN39" i="19"/>
  <c r="DN38" i="19"/>
  <c r="DN37" i="19"/>
  <c r="DN36" i="19"/>
  <c r="DN35" i="19"/>
  <c r="DN34" i="19"/>
  <c r="DN33" i="19"/>
  <c r="DN32" i="19"/>
  <c r="DN31" i="19"/>
  <c r="DN30" i="19"/>
  <c r="DN29" i="19"/>
  <c r="DN28" i="19"/>
  <c r="DN27" i="19"/>
  <c r="DN26" i="19"/>
  <c r="DN25" i="19"/>
  <c r="DN24" i="19"/>
  <c r="DN23" i="19"/>
  <c r="DN22" i="19"/>
  <c r="DN21" i="19"/>
  <c r="DN20" i="19"/>
  <c r="DN19" i="19"/>
  <c r="DN18" i="19"/>
  <c r="DN17" i="19"/>
  <c r="DN16" i="19"/>
  <c r="DN15" i="19"/>
  <c r="DN14" i="19"/>
  <c r="DN13" i="19"/>
  <c r="DN12" i="19"/>
  <c r="DN11" i="19"/>
  <c r="DN10" i="19"/>
  <c r="DN9" i="19"/>
  <c r="DN8" i="19"/>
  <c r="DN7" i="19"/>
  <c r="DN6" i="19"/>
  <c r="DN5" i="19"/>
  <c r="DN4" i="19"/>
  <c r="DI196" i="19"/>
  <c r="DI195" i="19"/>
  <c r="DI194" i="19"/>
  <c r="DI193" i="19"/>
  <c r="DI192" i="19"/>
  <c r="DI191" i="19"/>
  <c r="DI190" i="19"/>
  <c r="DI189" i="19"/>
  <c r="DI188" i="19"/>
  <c r="DI187" i="19"/>
  <c r="DI186" i="19"/>
  <c r="DI185" i="19"/>
  <c r="DI184" i="19"/>
  <c r="DI183" i="19"/>
  <c r="DI182" i="19"/>
  <c r="DI181" i="19"/>
  <c r="DI180" i="19"/>
  <c r="DI179" i="19"/>
  <c r="DI178" i="19"/>
  <c r="DI177" i="19"/>
  <c r="DI176" i="19"/>
  <c r="DI175" i="19"/>
  <c r="DI174" i="19"/>
  <c r="DI173" i="19"/>
  <c r="DI172" i="19"/>
  <c r="DI171" i="19"/>
  <c r="DI170" i="19"/>
  <c r="DI168" i="19"/>
  <c r="DI167" i="19"/>
  <c r="DI164" i="19"/>
  <c r="DI163" i="19"/>
  <c r="DI161" i="19"/>
  <c r="DI160" i="19"/>
  <c r="DI158" i="19"/>
  <c r="DI157" i="19"/>
  <c r="DI156" i="19"/>
  <c r="DI155" i="19"/>
  <c r="DI154" i="19"/>
  <c r="DI153" i="19"/>
  <c r="DI152" i="19"/>
  <c r="DI151" i="19"/>
  <c r="DI149" i="19"/>
  <c r="DI148" i="19"/>
  <c r="DI147" i="19"/>
  <c r="DI146" i="19"/>
  <c r="DI145" i="19"/>
  <c r="DI144" i="19"/>
  <c r="DI143" i="19"/>
  <c r="DI142" i="19"/>
  <c r="DI141" i="19"/>
  <c r="DI139" i="19"/>
  <c r="DI138" i="19"/>
  <c r="DI137" i="19"/>
  <c r="DI136" i="19"/>
  <c r="DI135" i="19"/>
  <c r="DI134" i="19"/>
  <c r="DI133" i="19"/>
  <c r="DI132" i="19"/>
  <c r="DI131" i="19"/>
  <c r="DI130" i="19"/>
  <c r="DI129" i="19"/>
  <c r="DI128" i="19"/>
  <c r="DI127" i="19"/>
  <c r="DI126" i="19"/>
  <c r="DI125" i="19"/>
  <c r="DI124" i="19"/>
  <c r="DI122" i="19"/>
  <c r="DI121" i="19"/>
  <c r="DI120" i="19"/>
  <c r="DI118" i="19"/>
  <c r="DI117" i="19"/>
  <c r="DI116" i="19"/>
  <c r="DI115" i="19"/>
  <c r="DI114" i="19"/>
  <c r="DI113" i="19"/>
  <c r="DI112" i="19"/>
  <c r="DI111" i="19"/>
  <c r="DI110" i="19"/>
  <c r="DI109" i="19"/>
  <c r="DI108" i="19"/>
  <c r="DI107" i="19"/>
  <c r="DI106" i="19"/>
  <c r="DI105" i="19"/>
  <c r="DI104" i="19"/>
  <c r="DI103" i="19"/>
  <c r="DI102" i="19"/>
  <c r="DI101" i="19"/>
  <c r="DI100" i="19"/>
  <c r="DI99" i="19"/>
  <c r="DI98" i="19"/>
  <c r="DI97" i="19"/>
  <c r="DI96" i="19"/>
  <c r="DI95" i="19"/>
  <c r="DI94" i="19"/>
  <c r="DI93" i="19"/>
  <c r="DI92" i="19"/>
  <c r="DI91" i="19"/>
  <c r="DI90" i="19"/>
  <c r="DI89" i="19"/>
  <c r="DI88" i="19"/>
  <c r="DI87" i="19"/>
  <c r="DI86" i="19"/>
  <c r="DI85" i="19"/>
  <c r="DI84" i="19"/>
  <c r="DI83" i="19"/>
  <c r="DI82" i="19"/>
  <c r="DI81" i="19"/>
  <c r="DI80" i="19"/>
  <c r="DI79" i="19"/>
  <c r="DI78" i="19"/>
  <c r="DI77" i="19"/>
  <c r="DI76" i="19"/>
  <c r="DI75" i="19"/>
  <c r="DI74" i="19"/>
  <c r="DI73" i="19"/>
  <c r="DI72" i="19"/>
  <c r="DI71" i="19"/>
  <c r="DI70" i="19"/>
  <c r="DI69" i="19"/>
  <c r="DI68" i="19"/>
  <c r="DI66" i="19"/>
  <c r="DI65" i="19"/>
  <c r="DI64" i="19"/>
  <c r="DI63" i="19"/>
  <c r="DI62" i="19"/>
  <c r="DI61" i="19"/>
  <c r="DI60" i="19"/>
  <c r="DI59" i="19"/>
  <c r="DI58" i="19"/>
  <c r="DI57" i="19"/>
  <c r="DI56" i="19"/>
  <c r="DI55" i="19"/>
  <c r="DI54" i="19"/>
  <c r="DI53" i="19"/>
  <c r="DI52" i="19"/>
  <c r="DI51" i="19"/>
  <c r="DI50" i="19"/>
  <c r="DI49" i="19"/>
  <c r="DI48" i="19"/>
  <c r="DI47" i="19"/>
  <c r="DI46" i="19"/>
  <c r="DI45" i="19"/>
  <c r="DI44" i="19"/>
  <c r="DI43" i="19"/>
  <c r="DI42" i="19"/>
  <c r="DI41" i="19"/>
  <c r="DI40" i="19"/>
  <c r="DI39" i="19"/>
  <c r="DI38" i="19"/>
  <c r="DI37" i="19"/>
  <c r="DI36" i="19"/>
  <c r="DI35" i="19"/>
  <c r="DI34" i="19"/>
  <c r="DI33" i="19"/>
  <c r="DI32" i="19"/>
  <c r="DI31" i="19"/>
  <c r="DI30" i="19"/>
  <c r="DI29" i="19"/>
  <c r="DI28" i="19"/>
  <c r="DI27" i="19"/>
  <c r="DI26" i="19"/>
  <c r="DI25" i="19"/>
  <c r="DI24" i="19"/>
  <c r="DI23" i="19"/>
  <c r="DI22" i="19"/>
  <c r="DI21" i="19"/>
  <c r="DI20" i="19"/>
  <c r="DI19" i="19"/>
  <c r="DI18" i="19"/>
  <c r="DI17" i="19"/>
  <c r="DI16" i="19"/>
  <c r="DI15" i="19"/>
  <c r="DI14" i="19"/>
  <c r="DI13" i="19"/>
  <c r="DI12" i="19"/>
  <c r="DI11" i="19"/>
  <c r="DI10" i="19"/>
  <c r="DI9" i="19"/>
  <c r="DI8" i="19"/>
  <c r="DI7" i="19"/>
  <c r="DI6" i="19"/>
  <c r="DI5" i="19"/>
  <c r="DI4" i="19"/>
  <c r="DD196" i="19"/>
  <c r="DD195" i="19"/>
  <c r="DD194" i="19"/>
  <c r="DD193" i="19"/>
  <c r="DD192" i="19"/>
  <c r="DD191" i="19"/>
  <c r="DD190" i="19"/>
  <c r="DD189" i="19"/>
  <c r="DD188" i="19"/>
  <c r="DD187" i="19"/>
  <c r="DD186" i="19"/>
  <c r="DD185" i="19"/>
  <c r="DD184" i="19"/>
  <c r="DD183" i="19"/>
  <c r="DD182" i="19"/>
  <c r="DD181" i="19"/>
  <c r="DD180" i="19"/>
  <c r="DD179" i="19"/>
  <c r="DD178" i="19"/>
  <c r="DD177" i="19"/>
  <c r="DD176" i="19"/>
  <c r="DD175" i="19"/>
  <c r="DD174" i="19"/>
  <c r="DD173" i="19"/>
  <c r="DD172" i="19"/>
  <c r="DD171" i="19"/>
  <c r="DD170" i="19"/>
  <c r="DD168" i="19"/>
  <c r="DD167" i="19"/>
  <c r="DD164" i="19"/>
  <c r="DD163" i="19"/>
  <c r="DD162" i="19"/>
  <c r="DD161" i="19"/>
  <c r="DD160" i="19"/>
  <c r="DD159" i="19"/>
  <c r="DD158" i="19"/>
  <c r="DD157" i="19"/>
  <c r="DD156" i="19"/>
  <c r="DD155" i="19"/>
  <c r="DD154" i="19"/>
  <c r="DD153" i="19"/>
  <c r="DD152" i="19"/>
  <c r="DD150" i="19"/>
  <c r="DD149" i="19"/>
  <c r="DD148" i="19"/>
  <c r="DD147" i="19"/>
  <c r="DD146" i="19"/>
  <c r="DD145" i="19"/>
  <c r="DD144" i="19"/>
  <c r="DD143" i="19"/>
  <c r="DD142" i="19"/>
  <c r="DD141" i="19"/>
  <c r="DD140" i="19"/>
  <c r="DD139" i="19"/>
  <c r="DD138" i="19"/>
  <c r="DD137" i="19"/>
  <c r="DD136" i="19"/>
  <c r="DD135" i="19"/>
  <c r="DD134" i="19"/>
  <c r="DD133" i="19"/>
  <c r="DD132" i="19"/>
  <c r="DD131" i="19"/>
  <c r="DD130" i="19"/>
  <c r="DD129" i="19"/>
  <c r="DD128" i="19"/>
  <c r="DD127" i="19"/>
  <c r="DD126" i="19"/>
  <c r="DD125" i="19"/>
  <c r="DD124" i="19"/>
  <c r="DD122" i="19"/>
  <c r="DD121" i="19"/>
  <c r="DD120" i="19"/>
  <c r="DD118" i="19"/>
  <c r="DD117" i="19"/>
  <c r="DD116" i="19"/>
  <c r="DD115" i="19"/>
  <c r="DD114" i="19"/>
  <c r="DD113" i="19"/>
  <c r="DD112" i="19"/>
  <c r="DD111" i="19"/>
  <c r="DD110" i="19"/>
  <c r="DD109" i="19"/>
  <c r="DD108" i="19"/>
  <c r="DD107" i="19"/>
  <c r="DD106" i="19"/>
  <c r="DD105" i="19"/>
  <c r="DD104" i="19"/>
  <c r="DD103" i="19"/>
  <c r="DD102" i="19"/>
  <c r="DD101" i="19"/>
  <c r="DD100" i="19"/>
  <c r="DD99" i="19"/>
  <c r="DD98" i="19"/>
  <c r="DD97" i="19"/>
  <c r="DD96" i="19"/>
  <c r="DD95" i="19"/>
  <c r="DD94" i="19"/>
  <c r="DD93" i="19"/>
  <c r="DD92" i="19"/>
  <c r="DD91" i="19"/>
  <c r="DD90" i="19"/>
  <c r="DD89" i="19"/>
  <c r="DD88" i="19"/>
  <c r="DD87" i="19"/>
  <c r="DD86" i="19"/>
  <c r="DD85" i="19"/>
  <c r="DD84" i="19"/>
  <c r="DD83" i="19"/>
  <c r="DD82" i="19"/>
  <c r="DD81" i="19"/>
  <c r="DD80" i="19"/>
  <c r="DD79" i="19"/>
  <c r="DD78" i="19"/>
  <c r="DD77" i="19"/>
  <c r="DD76" i="19"/>
  <c r="DD75" i="19"/>
  <c r="DD74" i="19"/>
  <c r="DD73" i="19"/>
  <c r="DD72" i="19"/>
  <c r="DD71" i="19"/>
  <c r="DD70" i="19"/>
  <c r="DD69" i="19"/>
  <c r="DD68" i="19"/>
  <c r="DD66" i="19"/>
  <c r="DD65" i="19"/>
  <c r="DD64" i="19"/>
  <c r="DD63" i="19"/>
  <c r="DD62" i="19"/>
  <c r="DD61" i="19"/>
  <c r="DD60" i="19"/>
  <c r="DD59" i="19"/>
  <c r="DD58" i="19"/>
  <c r="DD57" i="19"/>
  <c r="DD56" i="19"/>
  <c r="DD55" i="19"/>
  <c r="DD54" i="19"/>
  <c r="DD53" i="19"/>
  <c r="DD52" i="19"/>
  <c r="DD51" i="19"/>
  <c r="DD50" i="19"/>
  <c r="DD49" i="19"/>
  <c r="DD48" i="19"/>
  <c r="DD47" i="19"/>
  <c r="DD46" i="19"/>
  <c r="DD45" i="19"/>
  <c r="DD44" i="19"/>
  <c r="DD43" i="19"/>
  <c r="DD42" i="19"/>
  <c r="DD41" i="19"/>
  <c r="DD40" i="19"/>
  <c r="DD39" i="19"/>
  <c r="DD38" i="19"/>
  <c r="DD37" i="19"/>
  <c r="DD36" i="19"/>
  <c r="DD35" i="19"/>
  <c r="DD34" i="19"/>
  <c r="DD33" i="19"/>
  <c r="DD32" i="19"/>
  <c r="DD31" i="19"/>
  <c r="DD30" i="19"/>
  <c r="DD29" i="19"/>
  <c r="DD28" i="19"/>
  <c r="DD27" i="19"/>
  <c r="DD26" i="19"/>
  <c r="DD25" i="19"/>
  <c r="DD24" i="19"/>
  <c r="DD23" i="19"/>
  <c r="DD22" i="19"/>
  <c r="DD21" i="19"/>
  <c r="DD20" i="19"/>
  <c r="DD19" i="19"/>
  <c r="DD18" i="19"/>
  <c r="DD17" i="19"/>
  <c r="DD16" i="19"/>
  <c r="DD15" i="19"/>
  <c r="DD14" i="19"/>
  <c r="DD13" i="19"/>
  <c r="DD12" i="19"/>
  <c r="DD11" i="19"/>
  <c r="DD10" i="19"/>
  <c r="DD9" i="19"/>
  <c r="DD8" i="19"/>
  <c r="DD7" i="19"/>
  <c r="DD6" i="19"/>
  <c r="DD5" i="19"/>
  <c r="DD4" i="19"/>
  <c r="CY196" i="19"/>
  <c r="CY195" i="19"/>
  <c r="CY194" i="19"/>
  <c r="CY193" i="19"/>
  <c r="CY192" i="19"/>
  <c r="CY191" i="19"/>
  <c r="CY190" i="19"/>
  <c r="CY189" i="19"/>
  <c r="CY188" i="19"/>
  <c r="CY187" i="19"/>
  <c r="CY186" i="19"/>
  <c r="CY185" i="19"/>
  <c r="CY184" i="19"/>
  <c r="CY182" i="19"/>
  <c r="CY181" i="19"/>
  <c r="CY180" i="19"/>
  <c r="CY179" i="19"/>
  <c r="CY178" i="19"/>
  <c r="CY177" i="19"/>
  <c r="CY176" i="19"/>
  <c r="CY175" i="19"/>
  <c r="CY174" i="19"/>
  <c r="CY173" i="19"/>
  <c r="CY172" i="19"/>
  <c r="CY171" i="19"/>
  <c r="CY170" i="19"/>
  <c r="CY169" i="19"/>
  <c r="CY168" i="19"/>
  <c r="CY167" i="19"/>
  <c r="CY166" i="19"/>
  <c r="CY165" i="19"/>
  <c r="CY163" i="19"/>
  <c r="CY162" i="19"/>
  <c r="CY161" i="19"/>
  <c r="CY160" i="19"/>
  <c r="CY159" i="19"/>
  <c r="CY158" i="19"/>
  <c r="CY157" i="19"/>
  <c r="CY156" i="19"/>
  <c r="CY155" i="19"/>
  <c r="CY154" i="19"/>
  <c r="CY153" i="19"/>
  <c r="CY152" i="19"/>
  <c r="CY151" i="19"/>
  <c r="CY150" i="19"/>
  <c r="CY148" i="19"/>
  <c r="CY147" i="19"/>
  <c r="CY146" i="19"/>
  <c r="CY145" i="19"/>
  <c r="CY144" i="19"/>
  <c r="CY143" i="19"/>
  <c r="CY142" i="19"/>
  <c r="CY141" i="19"/>
  <c r="CY140" i="19"/>
  <c r="CY139" i="19"/>
  <c r="CY138" i="19"/>
  <c r="CY137" i="19"/>
  <c r="CY136" i="19"/>
  <c r="CY135" i="19"/>
  <c r="CY134" i="19"/>
  <c r="CY133" i="19"/>
  <c r="CY132" i="19"/>
  <c r="CY131" i="19"/>
  <c r="CY130" i="19"/>
  <c r="CY129" i="19"/>
  <c r="CY128" i="19"/>
  <c r="CY127" i="19"/>
  <c r="CY125" i="19"/>
  <c r="CY123" i="19"/>
  <c r="CY122" i="19"/>
  <c r="CY121" i="19"/>
  <c r="CY120" i="19"/>
  <c r="CY118" i="19"/>
  <c r="CY117" i="19"/>
  <c r="CY116" i="19"/>
  <c r="CY115" i="19"/>
  <c r="CY114" i="19"/>
  <c r="CY113" i="19"/>
  <c r="CY112" i="19"/>
  <c r="CY111" i="19"/>
  <c r="CY110" i="19"/>
  <c r="CY109" i="19"/>
  <c r="CY108" i="19"/>
  <c r="CY107" i="19"/>
  <c r="CY106" i="19"/>
  <c r="CY105" i="19"/>
  <c r="CY104" i="19"/>
  <c r="CY103" i="19"/>
  <c r="CY102" i="19"/>
  <c r="CY101" i="19"/>
  <c r="CY100" i="19"/>
  <c r="CY99" i="19"/>
  <c r="CY98" i="19"/>
  <c r="CY97" i="19"/>
  <c r="CY96" i="19"/>
  <c r="CY95" i="19"/>
  <c r="CY94" i="19"/>
  <c r="CY93" i="19"/>
  <c r="CY92" i="19"/>
  <c r="CY91" i="19"/>
  <c r="CY90" i="19"/>
  <c r="CY89" i="19"/>
  <c r="CY88" i="19"/>
  <c r="CY87" i="19"/>
  <c r="CY86" i="19"/>
  <c r="CY85" i="19"/>
  <c r="CY84" i="19"/>
  <c r="CY83" i="19"/>
  <c r="CY82" i="19"/>
  <c r="CY81" i="19"/>
  <c r="CY80" i="19"/>
  <c r="CY79" i="19"/>
  <c r="CY78" i="19"/>
  <c r="CY77" i="19"/>
  <c r="CY76" i="19"/>
  <c r="CY75" i="19"/>
  <c r="CY74" i="19"/>
  <c r="CY73" i="19"/>
  <c r="CY72" i="19"/>
  <c r="CY71" i="19"/>
  <c r="CY70" i="19"/>
  <c r="CY69" i="19"/>
  <c r="CY68" i="19"/>
  <c r="CY67" i="19"/>
  <c r="CY66" i="19"/>
  <c r="CY65" i="19"/>
  <c r="CY64" i="19"/>
  <c r="CY63" i="19"/>
  <c r="CY62" i="19"/>
  <c r="CY61" i="19"/>
  <c r="CY60" i="19"/>
  <c r="CY59" i="19"/>
  <c r="CY58" i="19"/>
  <c r="CY57" i="19"/>
  <c r="CY56" i="19"/>
  <c r="CY55" i="19"/>
  <c r="CY54" i="19"/>
  <c r="CY53" i="19"/>
  <c r="CY52" i="19"/>
  <c r="CY51" i="19"/>
  <c r="CY50" i="19"/>
  <c r="CY49" i="19"/>
  <c r="CY48" i="19"/>
  <c r="CY47" i="19"/>
  <c r="CY46" i="19"/>
  <c r="CY45" i="19"/>
  <c r="CY44" i="19"/>
  <c r="CY43" i="19"/>
  <c r="CY42" i="19"/>
  <c r="CY41" i="19"/>
  <c r="CY40" i="19"/>
  <c r="CY39" i="19"/>
  <c r="CY38" i="19"/>
  <c r="CY37" i="19"/>
  <c r="CY36" i="19"/>
  <c r="CY35" i="19"/>
  <c r="CY33" i="19"/>
  <c r="CY32" i="19"/>
  <c r="CY31" i="19"/>
  <c r="CY30" i="19"/>
  <c r="CY29" i="19"/>
  <c r="CY28" i="19"/>
  <c r="CY27" i="19"/>
  <c r="CY26" i="19"/>
  <c r="CY25" i="19"/>
  <c r="CY24" i="19"/>
  <c r="CY23" i="19"/>
  <c r="CY22" i="19"/>
  <c r="CY21" i="19"/>
  <c r="CY20" i="19"/>
  <c r="CY19" i="19"/>
  <c r="CY18" i="19"/>
  <c r="CY17" i="19"/>
  <c r="CY16" i="19"/>
  <c r="CY15" i="19"/>
  <c r="CY14" i="19"/>
  <c r="CY13" i="19"/>
  <c r="CY12" i="19"/>
  <c r="CY11" i="19"/>
  <c r="CY10" i="19"/>
  <c r="CY9" i="19"/>
  <c r="CY8" i="19"/>
  <c r="CY7" i="19"/>
  <c r="CY6" i="19"/>
  <c r="CY5" i="19"/>
  <c r="CY4" i="19"/>
  <c r="CT196" i="19"/>
  <c r="CT195" i="19"/>
  <c r="CT194" i="19"/>
  <c r="CT193" i="19"/>
  <c r="CT192" i="19"/>
  <c r="CT191" i="19"/>
  <c r="CT190" i="19"/>
  <c r="CT189" i="19"/>
  <c r="CT188" i="19"/>
  <c r="CT187" i="19"/>
  <c r="CT186" i="19"/>
  <c r="CT185" i="19"/>
  <c r="CT184" i="19"/>
  <c r="CT183" i="19"/>
  <c r="CT182" i="19"/>
  <c r="CT181" i="19"/>
  <c r="CT180" i="19"/>
  <c r="CT179" i="19"/>
  <c r="CT178" i="19"/>
  <c r="CT177" i="19"/>
  <c r="CT176" i="19"/>
  <c r="CT175" i="19"/>
  <c r="CT174" i="19"/>
  <c r="CT173" i="19"/>
  <c r="CT172" i="19"/>
  <c r="CT171" i="19"/>
  <c r="CT170" i="19"/>
  <c r="CT169" i="19"/>
  <c r="CT168" i="19"/>
  <c r="CT167" i="19"/>
  <c r="CT166" i="19"/>
  <c r="CT165" i="19"/>
  <c r="CT164" i="19"/>
  <c r="CT163" i="19"/>
  <c r="CT162" i="19"/>
  <c r="CT161" i="19"/>
  <c r="CT160" i="19"/>
  <c r="CT159" i="19"/>
  <c r="CT158" i="19"/>
  <c r="CT157" i="19"/>
  <c r="CT156" i="19"/>
  <c r="CT155" i="19"/>
  <c r="CT154" i="19"/>
  <c r="CT153" i="19"/>
  <c r="CT152" i="19"/>
  <c r="CT151" i="19"/>
  <c r="CT149" i="19"/>
  <c r="CT148" i="19"/>
  <c r="CT147" i="19"/>
  <c r="CT146" i="19"/>
  <c r="CT145" i="19"/>
  <c r="CT144" i="19"/>
  <c r="CT143" i="19"/>
  <c r="CT142" i="19"/>
  <c r="CT141" i="19"/>
  <c r="CT140" i="19"/>
  <c r="CT139" i="19"/>
  <c r="CT138" i="19"/>
  <c r="CT137" i="19"/>
  <c r="CT136" i="19"/>
  <c r="CT135" i="19"/>
  <c r="CT134" i="19"/>
  <c r="CT133" i="19"/>
  <c r="CT132" i="19"/>
  <c r="CT131" i="19"/>
  <c r="CT130" i="19"/>
  <c r="CT129" i="19"/>
  <c r="CT128" i="19"/>
  <c r="CT127" i="19"/>
  <c r="CT126" i="19"/>
  <c r="CT125" i="19"/>
  <c r="CT124" i="19"/>
  <c r="CT123" i="19"/>
  <c r="CT122" i="19"/>
  <c r="CT121" i="19"/>
  <c r="CT120" i="19"/>
  <c r="CT118" i="19"/>
  <c r="CT117" i="19"/>
  <c r="CT116" i="19"/>
  <c r="CT115" i="19"/>
  <c r="CT114" i="19"/>
  <c r="CT113" i="19"/>
  <c r="CT112" i="19"/>
  <c r="CT111" i="19"/>
  <c r="CT110" i="19"/>
  <c r="CT109" i="19"/>
  <c r="CT108" i="19"/>
  <c r="CT107" i="19"/>
  <c r="CT106" i="19"/>
  <c r="CT105" i="19"/>
  <c r="CT104" i="19"/>
  <c r="CT103" i="19"/>
  <c r="CT102" i="19"/>
  <c r="CT101" i="19"/>
  <c r="CT100" i="19"/>
  <c r="CT99" i="19"/>
  <c r="CT98" i="19"/>
  <c r="CT97" i="19"/>
  <c r="CT96" i="19"/>
  <c r="CT95" i="19"/>
  <c r="CT94" i="19"/>
  <c r="CT93" i="19"/>
  <c r="CT92" i="19"/>
  <c r="CT91" i="19"/>
  <c r="CT90" i="19"/>
  <c r="CT89" i="19"/>
  <c r="CT88" i="19"/>
  <c r="CT87" i="19"/>
  <c r="CT86" i="19"/>
  <c r="CT85" i="19"/>
  <c r="CT84" i="19"/>
  <c r="CT83" i="19"/>
  <c r="CT82" i="19"/>
  <c r="CT81" i="19"/>
  <c r="CT80" i="19"/>
  <c r="CT79" i="19"/>
  <c r="CT78" i="19"/>
  <c r="CT77" i="19"/>
  <c r="CT76" i="19"/>
  <c r="CT75" i="19"/>
  <c r="CT74" i="19"/>
  <c r="CT73" i="19"/>
  <c r="CT72" i="19"/>
  <c r="CT71" i="19"/>
  <c r="CT70" i="19"/>
  <c r="CT69" i="19"/>
  <c r="CT68" i="19"/>
  <c r="CT67" i="19"/>
  <c r="CT66" i="19"/>
  <c r="CT65" i="19"/>
  <c r="CT64" i="19"/>
  <c r="CT63" i="19"/>
  <c r="CT62" i="19"/>
  <c r="CT61" i="19"/>
  <c r="CT60" i="19"/>
  <c r="CT59" i="19"/>
  <c r="CT58" i="19"/>
  <c r="CT57" i="19"/>
  <c r="CT56" i="19"/>
  <c r="CT55" i="19"/>
  <c r="CT54" i="19"/>
  <c r="CT53" i="19"/>
  <c r="CT52" i="19"/>
  <c r="CT51" i="19"/>
  <c r="CT50" i="19"/>
  <c r="CT49" i="19"/>
  <c r="CT48" i="19"/>
  <c r="CT47" i="19"/>
  <c r="CT46" i="19"/>
  <c r="CT45" i="19"/>
  <c r="CT44" i="19"/>
  <c r="CT43" i="19"/>
  <c r="CT42" i="19"/>
  <c r="CT41" i="19"/>
  <c r="CT40" i="19"/>
  <c r="CT39" i="19"/>
  <c r="CT38" i="19"/>
  <c r="CT37" i="19"/>
  <c r="CT36" i="19"/>
  <c r="CT35" i="19"/>
  <c r="CT34" i="19"/>
  <c r="CT33" i="19"/>
  <c r="CT32" i="19"/>
  <c r="CT31" i="19"/>
  <c r="CT30" i="19"/>
  <c r="CT29" i="19"/>
  <c r="CT28" i="19"/>
  <c r="CT27" i="19"/>
  <c r="CT26" i="19"/>
  <c r="CT25" i="19"/>
  <c r="CT24" i="19"/>
  <c r="CT23" i="19"/>
  <c r="CT22" i="19"/>
  <c r="CT21" i="19"/>
  <c r="CT20" i="19"/>
  <c r="CT19" i="19"/>
  <c r="CT18" i="19"/>
  <c r="CT17" i="19"/>
  <c r="CT16" i="19"/>
  <c r="CT15" i="19"/>
  <c r="CT14" i="19"/>
  <c r="CT13" i="19"/>
  <c r="CT12" i="19"/>
  <c r="CT11" i="19"/>
  <c r="CT10" i="19"/>
  <c r="CT9" i="19"/>
  <c r="CT8" i="19"/>
  <c r="CT7" i="19"/>
  <c r="CT6" i="19"/>
  <c r="CT5" i="19"/>
  <c r="CT4" i="19"/>
  <c r="CO196" i="19"/>
  <c r="CO195" i="19"/>
  <c r="CO194" i="19"/>
  <c r="CO193" i="19"/>
  <c r="CO192" i="19"/>
  <c r="CO191" i="19"/>
  <c r="CO190" i="19"/>
  <c r="CO189" i="19"/>
  <c r="CO188" i="19"/>
  <c r="CO187" i="19"/>
  <c r="CO186" i="19"/>
  <c r="CO185" i="19"/>
  <c r="CO184" i="19"/>
  <c r="CO183" i="19"/>
  <c r="CO182" i="19"/>
  <c r="CO181" i="19"/>
  <c r="CO180" i="19"/>
  <c r="CO179" i="19"/>
  <c r="CO178" i="19"/>
  <c r="CO177" i="19"/>
  <c r="CO176" i="19"/>
  <c r="CO175" i="19"/>
  <c r="CO174" i="19"/>
  <c r="CO173" i="19"/>
  <c r="CO172" i="19"/>
  <c r="CO171" i="19"/>
  <c r="CO170" i="19"/>
  <c r="CO169" i="19"/>
  <c r="CO168" i="19"/>
  <c r="CO167" i="19"/>
  <c r="CO166" i="19"/>
  <c r="CO164" i="19"/>
  <c r="CO163" i="19"/>
  <c r="CO162" i="19"/>
  <c r="CO161" i="19"/>
  <c r="CO160" i="19"/>
  <c r="CO159" i="19"/>
  <c r="CO158" i="19"/>
  <c r="CO157" i="19"/>
  <c r="CO156" i="19"/>
  <c r="CO155" i="19"/>
  <c r="CO154" i="19"/>
  <c r="CO153" i="19"/>
  <c r="CO152" i="19"/>
  <c r="CO151" i="19"/>
  <c r="CO150" i="19"/>
  <c r="CO149" i="19"/>
  <c r="CO148" i="19"/>
  <c r="CO147" i="19"/>
  <c r="CO146" i="19"/>
  <c r="CO145" i="19"/>
  <c r="CO144" i="19"/>
  <c r="CO143" i="19"/>
  <c r="CO142" i="19"/>
  <c r="CO141" i="19"/>
  <c r="CO140" i="19"/>
  <c r="CO139" i="19"/>
  <c r="CO138" i="19"/>
  <c r="CO137" i="19"/>
  <c r="CO136" i="19"/>
  <c r="CO135" i="19"/>
  <c r="CO134" i="19"/>
  <c r="CO133" i="19"/>
  <c r="CO132" i="19"/>
  <c r="CO131" i="19"/>
  <c r="CO130" i="19"/>
  <c r="CO129" i="19"/>
  <c r="CO128" i="19"/>
  <c r="CO127" i="19"/>
  <c r="CO126" i="19"/>
  <c r="CO125" i="19"/>
  <c r="CO124" i="19"/>
  <c r="CO123" i="19"/>
  <c r="CO122" i="19"/>
  <c r="CO121" i="19"/>
  <c r="CO120" i="19"/>
  <c r="CO118" i="19"/>
  <c r="CO117" i="19"/>
  <c r="CO116" i="19"/>
  <c r="CO115" i="19"/>
  <c r="CO114" i="19"/>
  <c r="CO113" i="19"/>
  <c r="CO112" i="19"/>
  <c r="CO111" i="19"/>
  <c r="CO110" i="19"/>
  <c r="CO109" i="19"/>
  <c r="CO108" i="19"/>
  <c r="CO107" i="19"/>
  <c r="CO106" i="19"/>
  <c r="CO105" i="19"/>
  <c r="CO104" i="19"/>
  <c r="CO103" i="19"/>
  <c r="CO102" i="19"/>
  <c r="CO101" i="19"/>
  <c r="CO100" i="19"/>
  <c r="CO99" i="19"/>
  <c r="CO98" i="19"/>
  <c r="CO97" i="19"/>
  <c r="CO96" i="19"/>
  <c r="CO95" i="19"/>
  <c r="CO94" i="19"/>
  <c r="CO93" i="19"/>
  <c r="CO92" i="19"/>
  <c r="CO91" i="19"/>
  <c r="CO90" i="19"/>
  <c r="CO89" i="19"/>
  <c r="CO88" i="19"/>
  <c r="CO87" i="19"/>
  <c r="CO86" i="19"/>
  <c r="CO85" i="19"/>
  <c r="CO84" i="19"/>
  <c r="CO83" i="19"/>
  <c r="CO82" i="19"/>
  <c r="CO81" i="19"/>
  <c r="CO80" i="19"/>
  <c r="CO79" i="19"/>
  <c r="CO78" i="19"/>
  <c r="CO77" i="19"/>
  <c r="CO76" i="19"/>
  <c r="CO75" i="19"/>
  <c r="CO74" i="19"/>
  <c r="CO73" i="19"/>
  <c r="CO72" i="19"/>
  <c r="CO71" i="19"/>
  <c r="CO70" i="19"/>
  <c r="CO69" i="19"/>
  <c r="CO68" i="19"/>
  <c r="CO67" i="19"/>
  <c r="CO66" i="19"/>
  <c r="CO65" i="19"/>
  <c r="CO64" i="19"/>
  <c r="CO63" i="19"/>
  <c r="CO62" i="19"/>
  <c r="CO61" i="19"/>
  <c r="CO60" i="19"/>
  <c r="CO59" i="19"/>
  <c r="CO58" i="19"/>
  <c r="CO57" i="19"/>
  <c r="CO56" i="19"/>
  <c r="CO55" i="19"/>
  <c r="CO54" i="19"/>
  <c r="CO53" i="19"/>
  <c r="CO52" i="19"/>
  <c r="CO51" i="19"/>
  <c r="CO50" i="19"/>
  <c r="CO49" i="19"/>
  <c r="CO48" i="19"/>
  <c r="CO47" i="19"/>
  <c r="CO46" i="19"/>
  <c r="CO45" i="19"/>
  <c r="CO44" i="19"/>
  <c r="CO43" i="19"/>
  <c r="CO42" i="19"/>
  <c r="CO41" i="19"/>
  <c r="CO40" i="19"/>
  <c r="CO39" i="19"/>
  <c r="CO38" i="19"/>
  <c r="CO37" i="19"/>
  <c r="CO36" i="19"/>
  <c r="CO35" i="19"/>
  <c r="CO34" i="19"/>
  <c r="CO33" i="19"/>
  <c r="CO32" i="19"/>
  <c r="CO31" i="19"/>
  <c r="CO30" i="19"/>
  <c r="CO29" i="19"/>
  <c r="CO28" i="19"/>
  <c r="CO27" i="19"/>
  <c r="CO26" i="19"/>
  <c r="CO25" i="19"/>
  <c r="CO24" i="19"/>
  <c r="CO23" i="19"/>
  <c r="CO22" i="19"/>
  <c r="CO21" i="19"/>
  <c r="CO20" i="19"/>
  <c r="CO19" i="19"/>
  <c r="CO18" i="19"/>
  <c r="CO17" i="19"/>
  <c r="CO16" i="19"/>
  <c r="CO15" i="19"/>
  <c r="CO14" i="19"/>
  <c r="CO13" i="19"/>
  <c r="CO12" i="19"/>
  <c r="CO11" i="19"/>
  <c r="CO10" i="19"/>
  <c r="CO9" i="19"/>
  <c r="CO8" i="19"/>
  <c r="CO7" i="19"/>
  <c r="CO6" i="19"/>
  <c r="CO5" i="19"/>
  <c r="CO4" i="19"/>
  <c r="CJ196" i="19"/>
  <c r="CJ195" i="19"/>
  <c r="CJ194" i="19"/>
  <c r="CJ193" i="19"/>
  <c r="CJ192" i="19"/>
  <c r="CJ191" i="19"/>
  <c r="CJ190" i="19"/>
  <c r="CJ189" i="19"/>
  <c r="CJ188" i="19"/>
  <c r="CJ187" i="19"/>
  <c r="CJ186" i="19"/>
  <c r="CJ185" i="19"/>
  <c r="CJ184" i="19"/>
  <c r="CJ183" i="19"/>
  <c r="CJ182" i="19"/>
  <c r="CJ181" i="19"/>
  <c r="CJ180" i="19"/>
  <c r="CJ179" i="19"/>
  <c r="CJ178" i="19"/>
  <c r="CJ177" i="19"/>
  <c r="CJ176" i="19"/>
  <c r="CJ175" i="19"/>
  <c r="CJ174" i="19"/>
  <c r="CJ173" i="19"/>
  <c r="CJ172" i="19"/>
  <c r="CJ171" i="19"/>
  <c r="CJ170" i="19"/>
  <c r="CJ167" i="19"/>
  <c r="CJ164" i="19"/>
  <c r="CJ163" i="19"/>
  <c r="CJ162" i="19"/>
  <c r="CJ161" i="19"/>
  <c r="CJ160" i="19"/>
  <c r="CJ159" i="19"/>
  <c r="CJ158" i="19"/>
  <c r="CJ157" i="19"/>
  <c r="CJ156" i="19"/>
  <c r="CJ155" i="19"/>
  <c r="CJ154" i="19"/>
  <c r="CJ153" i="19"/>
  <c r="CJ152" i="19"/>
  <c r="CJ151" i="19"/>
  <c r="CJ150" i="19"/>
  <c r="CJ149" i="19"/>
  <c r="CJ148" i="19"/>
  <c r="CJ147" i="19"/>
  <c r="CJ146" i="19"/>
  <c r="CJ145" i="19"/>
  <c r="CJ144" i="19"/>
  <c r="CJ143" i="19"/>
  <c r="CJ142" i="19"/>
  <c r="CJ141" i="19"/>
  <c r="CJ140" i="19"/>
  <c r="CJ139" i="19"/>
  <c r="CJ138" i="19"/>
  <c r="CJ137" i="19"/>
  <c r="CJ136" i="19"/>
  <c r="CJ135" i="19"/>
  <c r="CJ134" i="19"/>
  <c r="CJ133" i="19"/>
  <c r="CJ132" i="19"/>
  <c r="CJ131" i="19"/>
  <c r="CJ130" i="19"/>
  <c r="CJ129" i="19"/>
  <c r="CJ128" i="19"/>
  <c r="CJ127" i="19"/>
  <c r="CJ126" i="19"/>
  <c r="CJ125" i="19"/>
  <c r="CJ124" i="19"/>
  <c r="CJ123" i="19"/>
  <c r="CJ122" i="19"/>
  <c r="CJ121" i="19"/>
  <c r="CJ120" i="19"/>
  <c r="CJ118" i="19"/>
  <c r="CJ117" i="19"/>
  <c r="CJ116" i="19"/>
  <c r="CJ115" i="19"/>
  <c r="CJ114" i="19"/>
  <c r="CJ113" i="19"/>
  <c r="CJ112" i="19"/>
  <c r="CJ111" i="19"/>
  <c r="CJ110" i="19"/>
  <c r="CJ109" i="19"/>
  <c r="CJ108" i="19"/>
  <c r="CJ107" i="19"/>
  <c r="CJ106" i="19"/>
  <c r="CJ105" i="19"/>
  <c r="CJ104" i="19"/>
  <c r="CJ103" i="19"/>
  <c r="CJ102" i="19"/>
  <c r="CJ101" i="19"/>
  <c r="CJ100" i="19"/>
  <c r="CJ99" i="19"/>
  <c r="CJ98" i="19"/>
  <c r="CJ97" i="19"/>
  <c r="CJ96" i="19"/>
  <c r="CJ95" i="19"/>
  <c r="CJ94" i="19"/>
  <c r="CJ93" i="19"/>
  <c r="CJ92" i="19"/>
  <c r="CJ91" i="19"/>
  <c r="CJ90" i="19"/>
  <c r="CJ89" i="19"/>
  <c r="CJ88" i="19"/>
  <c r="CJ87" i="19"/>
  <c r="CJ86" i="19"/>
  <c r="CJ85" i="19"/>
  <c r="CJ84" i="19"/>
  <c r="CJ83" i="19"/>
  <c r="CJ82" i="19"/>
  <c r="CJ81" i="19"/>
  <c r="CJ80" i="19"/>
  <c r="CJ79" i="19"/>
  <c r="CJ78" i="19"/>
  <c r="CJ77" i="19"/>
  <c r="CJ76" i="19"/>
  <c r="CJ75" i="19"/>
  <c r="CJ74" i="19"/>
  <c r="CJ73" i="19"/>
  <c r="CJ72" i="19"/>
  <c r="CJ71" i="19"/>
  <c r="CJ70" i="19"/>
  <c r="CJ69" i="19"/>
  <c r="CJ68" i="19"/>
  <c r="CJ67" i="19"/>
  <c r="CJ66" i="19"/>
  <c r="CJ65" i="19"/>
  <c r="CJ64" i="19"/>
  <c r="CJ63" i="19"/>
  <c r="CJ62" i="19"/>
  <c r="CJ61" i="19"/>
  <c r="CJ60" i="19"/>
  <c r="CJ59" i="19"/>
  <c r="CJ58" i="19"/>
  <c r="CJ57" i="19"/>
  <c r="CJ56" i="19"/>
  <c r="CJ55" i="19"/>
  <c r="CJ54" i="19"/>
  <c r="CJ53" i="19"/>
  <c r="CJ52" i="19"/>
  <c r="CJ51" i="19"/>
  <c r="CJ50" i="19"/>
  <c r="CJ49" i="19"/>
  <c r="CJ48" i="19"/>
  <c r="CJ47" i="19"/>
  <c r="CJ46" i="19"/>
  <c r="CJ45" i="19"/>
  <c r="CJ44" i="19"/>
  <c r="CJ43" i="19"/>
  <c r="CJ42" i="19"/>
  <c r="CJ41" i="19"/>
  <c r="CJ40" i="19"/>
  <c r="CJ39" i="19"/>
  <c r="CJ38" i="19"/>
  <c r="CJ37" i="19"/>
  <c r="CJ36" i="19"/>
  <c r="CJ35" i="19"/>
  <c r="CJ34" i="19"/>
  <c r="CJ33" i="19"/>
  <c r="CJ32" i="19"/>
  <c r="CJ31" i="19"/>
  <c r="CJ30" i="19"/>
  <c r="CJ29" i="19"/>
  <c r="CJ28" i="19"/>
  <c r="CJ27" i="19"/>
  <c r="CJ26" i="19"/>
  <c r="CJ25" i="19"/>
  <c r="CJ24" i="19"/>
  <c r="CJ23" i="19"/>
  <c r="CJ22" i="19"/>
  <c r="CJ21" i="19"/>
  <c r="CJ20" i="19"/>
  <c r="CJ19" i="19"/>
  <c r="CJ18" i="19"/>
  <c r="CJ17" i="19"/>
  <c r="CJ16" i="19"/>
  <c r="CJ15" i="19"/>
  <c r="CJ14" i="19"/>
  <c r="CJ13" i="19"/>
  <c r="CJ12" i="19"/>
  <c r="CJ11" i="19"/>
  <c r="CJ10" i="19"/>
  <c r="CJ9" i="19"/>
  <c r="CJ8" i="19"/>
  <c r="CJ7" i="19"/>
  <c r="CJ6" i="19"/>
  <c r="CJ5" i="19"/>
  <c r="CJ4" i="19"/>
  <c r="CE196" i="19"/>
  <c r="CE195" i="19"/>
  <c r="CE194" i="19"/>
  <c r="CE193" i="19"/>
  <c r="CE192" i="19"/>
  <c r="CE191" i="19"/>
  <c r="CE190" i="19"/>
  <c r="CE189" i="19"/>
  <c r="CE188" i="19"/>
  <c r="CE187" i="19"/>
  <c r="CE186" i="19"/>
  <c r="CE185" i="19"/>
  <c r="CE184" i="19"/>
  <c r="CE183" i="19"/>
  <c r="CE182" i="19"/>
  <c r="CE181" i="19"/>
  <c r="CE180" i="19"/>
  <c r="CE179" i="19"/>
  <c r="CE178" i="19"/>
  <c r="CE177" i="19"/>
  <c r="CE176" i="19"/>
  <c r="CE175" i="19"/>
  <c r="CE174" i="19"/>
  <c r="CE173" i="19"/>
  <c r="CE172" i="19"/>
  <c r="CE171" i="19"/>
  <c r="CE170" i="19"/>
  <c r="CE169" i="19"/>
  <c r="CE167" i="19"/>
  <c r="CE166" i="19"/>
  <c r="CE164" i="19"/>
  <c r="CE163" i="19"/>
  <c r="CE162" i="19"/>
  <c r="CE161" i="19"/>
  <c r="CE160" i="19"/>
  <c r="CE159" i="19"/>
  <c r="CE158" i="19"/>
  <c r="CE157" i="19"/>
  <c r="CE156" i="19"/>
  <c r="CE155" i="19"/>
  <c r="CE154" i="19"/>
  <c r="CE153" i="19"/>
  <c r="CE152" i="19"/>
  <c r="CE151" i="19"/>
  <c r="CE150" i="19"/>
  <c r="CE149" i="19"/>
  <c r="CE148" i="19"/>
  <c r="CE147" i="19"/>
  <c r="CE146" i="19"/>
  <c r="CE145" i="19"/>
  <c r="CE144" i="19"/>
  <c r="CE143" i="19"/>
  <c r="CE142" i="19"/>
  <c r="CE141" i="19"/>
  <c r="CE140" i="19"/>
  <c r="CE139" i="19"/>
  <c r="CE138" i="19"/>
  <c r="CE137" i="19"/>
  <c r="CE136" i="19"/>
  <c r="CE135" i="19"/>
  <c r="CE134" i="19"/>
  <c r="CE133" i="19"/>
  <c r="CE132" i="19"/>
  <c r="CE131" i="19"/>
  <c r="CE130" i="19"/>
  <c r="CE129" i="19"/>
  <c r="CE128" i="19"/>
  <c r="CE127" i="19"/>
  <c r="CE126" i="19"/>
  <c r="CE125" i="19"/>
  <c r="CE123" i="19"/>
  <c r="CE122" i="19"/>
  <c r="CE121" i="19"/>
  <c r="CE120" i="19"/>
  <c r="CE118" i="19"/>
  <c r="CE117" i="19"/>
  <c r="CE116" i="19"/>
  <c r="CE115" i="19"/>
  <c r="CE114" i="19"/>
  <c r="CE113" i="19"/>
  <c r="CE112" i="19"/>
  <c r="CE111" i="19"/>
  <c r="CE110" i="19"/>
  <c r="CE109" i="19"/>
  <c r="CE108" i="19"/>
  <c r="CE107" i="19"/>
  <c r="CE106" i="19"/>
  <c r="CE105" i="19"/>
  <c r="CE104" i="19"/>
  <c r="CE103" i="19"/>
  <c r="CE102" i="19"/>
  <c r="CE101" i="19"/>
  <c r="CE100" i="19"/>
  <c r="CE99" i="19"/>
  <c r="CE98" i="19"/>
  <c r="CE97" i="19"/>
  <c r="CE96" i="19"/>
  <c r="CE95" i="19"/>
  <c r="CE94" i="19"/>
  <c r="CE93" i="19"/>
  <c r="CE92" i="19"/>
  <c r="CE91" i="19"/>
  <c r="CE90" i="19"/>
  <c r="CE89" i="19"/>
  <c r="CE88" i="19"/>
  <c r="CE87" i="19"/>
  <c r="CE86" i="19"/>
  <c r="CE85" i="19"/>
  <c r="CE84" i="19"/>
  <c r="CE83" i="19"/>
  <c r="CE82" i="19"/>
  <c r="CE81" i="19"/>
  <c r="CE80" i="19"/>
  <c r="CE79" i="19"/>
  <c r="CE78" i="19"/>
  <c r="CE77" i="19"/>
  <c r="CE76" i="19"/>
  <c r="CE75" i="19"/>
  <c r="CE74" i="19"/>
  <c r="CE73" i="19"/>
  <c r="CE72" i="19"/>
  <c r="CE71" i="19"/>
  <c r="CE70" i="19"/>
  <c r="CE69" i="19"/>
  <c r="CE68" i="19"/>
  <c r="CE67" i="19"/>
  <c r="CE66" i="19"/>
  <c r="CE65" i="19"/>
  <c r="CE64" i="19"/>
  <c r="CE63" i="19"/>
  <c r="CE62" i="19"/>
  <c r="CE61" i="19"/>
  <c r="CE60" i="19"/>
  <c r="CE59" i="19"/>
  <c r="CE58" i="19"/>
  <c r="CE57" i="19"/>
  <c r="CE56" i="19"/>
  <c r="CE55" i="19"/>
  <c r="CE54" i="19"/>
  <c r="CE53" i="19"/>
  <c r="CE52" i="19"/>
  <c r="CE51" i="19"/>
  <c r="CE50" i="19"/>
  <c r="CE49" i="19"/>
  <c r="CE48" i="19"/>
  <c r="CE47" i="19"/>
  <c r="CE46" i="19"/>
  <c r="CE45" i="19"/>
  <c r="CE44" i="19"/>
  <c r="CE43" i="19"/>
  <c r="CE42" i="19"/>
  <c r="CE41" i="19"/>
  <c r="CE40" i="19"/>
  <c r="CE39" i="19"/>
  <c r="CE38" i="19"/>
  <c r="CE37" i="19"/>
  <c r="CE36" i="19"/>
  <c r="CE35" i="19"/>
  <c r="CE34" i="19"/>
  <c r="CE33" i="19"/>
  <c r="CE32" i="19"/>
  <c r="CE31" i="19"/>
  <c r="CE30" i="19"/>
  <c r="CE29" i="19"/>
  <c r="CE28" i="19"/>
  <c r="CE27" i="19"/>
  <c r="CE26" i="19"/>
  <c r="CE25" i="19"/>
  <c r="CE24" i="19"/>
  <c r="CE23" i="19"/>
  <c r="CE22" i="19"/>
  <c r="CE21" i="19"/>
  <c r="CE20" i="19"/>
  <c r="CE19" i="19"/>
  <c r="CE18" i="19"/>
  <c r="CE17" i="19"/>
  <c r="CE16" i="19"/>
  <c r="CE15" i="19"/>
  <c r="CE14" i="19"/>
  <c r="CE13" i="19"/>
  <c r="CE12" i="19"/>
  <c r="CE11" i="19"/>
  <c r="CE10" i="19"/>
  <c r="CE9" i="19"/>
  <c r="CE8" i="19"/>
  <c r="CE7" i="19"/>
  <c r="CE6" i="19"/>
  <c r="CE5" i="19"/>
  <c r="CE4" i="19"/>
  <c r="BZ196" i="19"/>
  <c r="BZ195" i="19"/>
  <c r="BZ194" i="19"/>
  <c r="BZ193" i="19"/>
  <c r="BZ192" i="19"/>
  <c r="BZ191" i="19"/>
  <c r="BZ190" i="19"/>
  <c r="BZ189" i="19"/>
  <c r="BZ188" i="19"/>
  <c r="BZ187" i="19"/>
  <c r="BZ186" i="19"/>
  <c r="BZ185" i="19"/>
  <c r="BZ184" i="19"/>
  <c r="BZ183" i="19"/>
  <c r="BZ181" i="19"/>
  <c r="BZ180" i="19"/>
  <c r="BZ179" i="19"/>
  <c r="BZ178" i="19"/>
  <c r="BZ177" i="19"/>
  <c r="BZ176" i="19"/>
  <c r="BZ175" i="19"/>
  <c r="BZ174" i="19"/>
  <c r="BZ173" i="19"/>
  <c r="BZ172" i="19"/>
  <c r="BZ171" i="19"/>
  <c r="BZ170" i="19"/>
  <c r="BZ169" i="19"/>
  <c r="BZ168" i="19"/>
  <c r="BZ167" i="19"/>
  <c r="BZ164" i="19"/>
  <c r="BZ163" i="19"/>
  <c r="BZ162" i="19"/>
  <c r="BZ161" i="19"/>
  <c r="BZ160" i="19"/>
  <c r="BZ159" i="19"/>
  <c r="BZ158" i="19"/>
  <c r="BZ157" i="19"/>
  <c r="BZ156" i="19"/>
  <c r="BZ155" i="19"/>
  <c r="BZ154" i="19"/>
  <c r="BZ153" i="19"/>
  <c r="BZ152" i="19"/>
  <c r="BZ151" i="19"/>
  <c r="BZ150" i="19"/>
  <c r="BZ149" i="19"/>
  <c r="BZ148" i="19"/>
  <c r="BZ147" i="19"/>
  <c r="BZ146" i="19"/>
  <c r="BZ145" i="19"/>
  <c r="BZ144" i="19"/>
  <c r="BZ143" i="19"/>
  <c r="BZ142" i="19"/>
  <c r="BZ141" i="19"/>
  <c r="BZ140" i="19"/>
  <c r="BZ139" i="19"/>
  <c r="BZ138" i="19"/>
  <c r="BZ137" i="19"/>
  <c r="BZ136" i="19"/>
  <c r="BZ135" i="19"/>
  <c r="BZ134" i="19"/>
  <c r="BZ133" i="19"/>
  <c r="BZ132" i="19"/>
  <c r="BZ131" i="19"/>
  <c r="BZ130" i="19"/>
  <c r="BZ129" i="19"/>
  <c r="BZ128" i="19"/>
  <c r="BZ127" i="19"/>
  <c r="BZ126" i="19"/>
  <c r="BZ125" i="19"/>
  <c r="BZ124" i="19"/>
  <c r="BZ123" i="19"/>
  <c r="BZ122" i="19"/>
  <c r="BZ121" i="19"/>
  <c r="BZ120" i="19"/>
  <c r="BZ118" i="19"/>
  <c r="BZ117" i="19"/>
  <c r="BZ116" i="19"/>
  <c r="BZ115" i="19"/>
  <c r="BZ114" i="19"/>
  <c r="BZ113" i="19"/>
  <c r="BZ112" i="19"/>
  <c r="BZ111" i="19"/>
  <c r="BZ110" i="19"/>
  <c r="BZ109" i="19"/>
  <c r="BZ108" i="19"/>
  <c r="BZ107" i="19"/>
  <c r="BZ106" i="19"/>
  <c r="BZ105" i="19"/>
  <c r="BZ104" i="19"/>
  <c r="BZ103" i="19"/>
  <c r="BZ102" i="19"/>
  <c r="BZ101" i="19"/>
  <c r="BZ100" i="19"/>
  <c r="BZ99" i="19"/>
  <c r="BZ98" i="19"/>
  <c r="BZ97" i="19"/>
  <c r="BZ96" i="19"/>
  <c r="BZ95" i="19"/>
  <c r="BZ94" i="19"/>
  <c r="BZ93" i="19"/>
  <c r="BZ92" i="19"/>
  <c r="BZ91" i="19"/>
  <c r="BZ90" i="19"/>
  <c r="BZ89" i="19"/>
  <c r="BZ88" i="19"/>
  <c r="BZ87" i="19"/>
  <c r="BZ86" i="19"/>
  <c r="BZ85" i="19"/>
  <c r="BZ84" i="19"/>
  <c r="BZ83" i="19"/>
  <c r="BZ82" i="19"/>
  <c r="BZ81" i="19"/>
  <c r="BZ80" i="19"/>
  <c r="BZ79" i="19"/>
  <c r="BZ78" i="19"/>
  <c r="BZ77" i="19"/>
  <c r="BZ76" i="19"/>
  <c r="BZ75" i="19"/>
  <c r="BZ74" i="19"/>
  <c r="BZ73" i="19"/>
  <c r="BZ72" i="19"/>
  <c r="BZ71" i="19"/>
  <c r="BZ70" i="19"/>
  <c r="BZ69" i="19"/>
  <c r="BZ68" i="19"/>
  <c r="BZ67" i="19"/>
  <c r="BZ66" i="19"/>
  <c r="BZ65" i="19"/>
  <c r="BZ64" i="19"/>
  <c r="BZ63" i="19"/>
  <c r="BZ62" i="19"/>
  <c r="BZ61" i="19"/>
  <c r="BZ60" i="19"/>
  <c r="BZ59" i="19"/>
  <c r="BZ58" i="19"/>
  <c r="BZ57" i="19"/>
  <c r="BZ56" i="19"/>
  <c r="BZ55" i="19"/>
  <c r="BZ54" i="19"/>
  <c r="BZ53" i="19"/>
  <c r="BZ52" i="19"/>
  <c r="BZ51" i="19"/>
  <c r="BZ50" i="19"/>
  <c r="BZ49" i="19"/>
  <c r="BZ48" i="19"/>
  <c r="BZ47" i="19"/>
  <c r="BZ46" i="19"/>
  <c r="BZ45" i="19"/>
  <c r="BZ44" i="19"/>
  <c r="BZ43" i="19"/>
  <c r="BZ42" i="19"/>
  <c r="BZ41" i="19"/>
  <c r="BZ40" i="19"/>
  <c r="BZ39" i="19"/>
  <c r="BZ38" i="19"/>
  <c r="BZ37" i="19"/>
  <c r="BZ36" i="19"/>
  <c r="BZ35" i="19"/>
  <c r="BZ34" i="19"/>
  <c r="BZ33" i="19"/>
  <c r="BZ32" i="19"/>
  <c r="BZ31" i="19"/>
  <c r="BZ30" i="19"/>
  <c r="BZ29" i="19"/>
  <c r="BZ28" i="19"/>
  <c r="BZ27" i="19"/>
  <c r="BZ26" i="19"/>
  <c r="BZ25" i="19"/>
  <c r="BZ24" i="19"/>
  <c r="BZ23" i="19"/>
  <c r="BZ22" i="19"/>
  <c r="BZ21" i="19"/>
  <c r="BZ20" i="19"/>
  <c r="BZ19" i="19"/>
  <c r="BZ18" i="19"/>
  <c r="BZ17" i="19"/>
  <c r="BZ16" i="19"/>
  <c r="BZ15" i="19"/>
  <c r="BZ14" i="19"/>
  <c r="BZ13" i="19"/>
  <c r="BZ12" i="19"/>
  <c r="BZ11" i="19"/>
  <c r="BZ10" i="19"/>
  <c r="BZ9" i="19"/>
  <c r="BZ8" i="19"/>
  <c r="BZ7" i="19"/>
  <c r="BZ6" i="19"/>
  <c r="BZ5" i="19"/>
  <c r="BZ4" i="19"/>
  <c r="BU196" i="19"/>
  <c r="BU195" i="19"/>
  <c r="BU194" i="19"/>
  <c r="BU193" i="19"/>
  <c r="BU192" i="19"/>
  <c r="BU191" i="19"/>
  <c r="BU190" i="19"/>
  <c r="BU189" i="19"/>
  <c r="BU188" i="19"/>
  <c r="BU187" i="19"/>
  <c r="BU186" i="19"/>
  <c r="BU185" i="19"/>
  <c r="BU184" i="19"/>
  <c r="BU183" i="19"/>
  <c r="BU182" i="19"/>
  <c r="BU181" i="19"/>
  <c r="BU180" i="19"/>
  <c r="BU179" i="19"/>
  <c r="BU178" i="19"/>
  <c r="BU177" i="19"/>
  <c r="BU176" i="19"/>
  <c r="BU175" i="19"/>
  <c r="BU174" i="19"/>
  <c r="BU173" i="19"/>
  <c r="BU172" i="19"/>
  <c r="BU171" i="19"/>
  <c r="BU170" i="19"/>
  <c r="BU169" i="19"/>
  <c r="BU168" i="19"/>
  <c r="BU164" i="19"/>
  <c r="BU163" i="19"/>
  <c r="BU162" i="19"/>
  <c r="BU161" i="19"/>
  <c r="BU160" i="19"/>
  <c r="BU159" i="19"/>
  <c r="BU158" i="19"/>
  <c r="BU157" i="19"/>
  <c r="BU156" i="19"/>
  <c r="BU155" i="19"/>
  <c r="BU154" i="19"/>
  <c r="BU153" i="19"/>
  <c r="BU152" i="19"/>
  <c r="BU151" i="19"/>
  <c r="BU150" i="19"/>
  <c r="BU149" i="19"/>
  <c r="BU148" i="19"/>
  <c r="BU147" i="19"/>
  <c r="BU146" i="19"/>
  <c r="BU145" i="19"/>
  <c r="BU144" i="19"/>
  <c r="BU143" i="19"/>
  <c r="BU142" i="19"/>
  <c r="BU141" i="19"/>
  <c r="BU140" i="19"/>
  <c r="BU139" i="19"/>
  <c r="BU138" i="19"/>
  <c r="BU137" i="19"/>
  <c r="BU136" i="19"/>
  <c r="BU135" i="19"/>
  <c r="BU134" i="19"/>
  <c r="BU133" i="19"/>
  <c r="BU132" i="19"/>
  <c r="BU131" i="19"/>
  <c r="BU130" i="19"/>
  <c r="BU129" i="19"/>
  <c r="BU128" i="19"/>
  <c r="BU127" i="19"/>
  <c r="BU126" i="19"/>
  <c r="BU125" i="19"/>
  <c r="BU124" i="19"/>
  <c r="BU123" i="19"/>
  <c r="BU122" i="19"/>
  <c r="BU121" i="19"/>
  <c r="BU120" i="19"/>
  <c r="BU118" i="19"/>
  <c r="BU117" i="19"/>
  <c r="BU116" i="19"/>
  <c r="BU115" i="19"/>
  <c r="BU114" i="19"/>
  <c r="BU113" i="19"/>
  <c r="BU112" i="19"/>
  <c r="BU111" i="19"/>
  <c r="BU110" i="19"/>
  <c r="BU109" i="19"/>
  <c r="BU108" i="19"/>
  <c r="BU107" i="19"/>
  <c r="BU106" i="19"/>
  <c r="BU105" i="19"/>
  <c r="BU104" i="19"/>
  <c r="BU103" i="19"/>
  <c r="BU102" i="19"/>
  <c r="BU101" i="19"/>
  <c r="BU100" i="19"/>
  <c r="BU99" i="19"/>
  <c r="BU98" i="19"/>
  <c r="BU97" i="19"/>
  <c r="BU96" i="19"/>
  <c r="BU95" i="19"/>
  <c r="BU94" i="19"/>
  <c r="BU93" i="19"/>
  <c r="BU92" i="19"/>
  <c r="BU91" i="19"/>
  <c r="BU90" i="19"/>
  <c r="BU89" i="19"/>
  <c r="BU88" i="19"/>
  <c r="BU87" i="19"/>
  <c r="BU86" i="19"/>
  <c r="BU85" i="19"/>
  <c r="BU84" i="19"/>
  <c r="BU83" i="19"/>
  <c r="BU82" i="19"/>
  <c r="BU81" i="19"/>
  <c r="BU80" i="19"/>
  <c r="BU79" i="19"/>
  <c r="BU78" i="19"/>
  <c r="BU77" i="19"/>
  <c r="BU76" i="19"/>
  <c r="BU75" i="19"/>
  <c r="BU74" i="19"/>
  <c r="BU73" i="19"/>
  <c r="BU72" i="19"/>
  <c r="BU71" i="19"/>
  <c r="BU70" i="19"/>
  <c r="BU69" i="19"/>
  <c r="BU68" i="19"/>
  <c r="BU67" i="19"/>
  <c r="BU64" i="19"/>
  <c r="BU63" i="19"/>
  <c r="BU62" i="19"/>
  <c r="BU61" i="19"/>
  <c r="BU60" i="19"/>
  <c r="BU59" i="19"/>
  <c r="BU58" i="19"/>
  <c r="BU57" i="19"/>
  <c r="BU56" i="19"/>
  <c r="BU55" i="19"/>
  <c r="BU54" i="19"/>
  <c r="BU53" i="19"/>
  <c r="BU52" i="19"/>
  <c r="BU51" i="19"/>
  <c r="BU50" i="19"/>
  <c r="BU49" i="19"/>
  <c r="BU48" i="19"/>
  <c r="BU47" i="19"/>
  <c r="BU46" i="19"/>
  <c r="BU45" i="19"/>
  <c r="BU44" i="19"/>
  <c r="BU43" i="19"/>
  <c r="BU42" i="19"/>
  <c r="BU41" i="19"/>
  <c r="BU40" i="19"/>
  <c r="BU39" i="19"/>
  <c r="BU38" i="19"/>
  <c r="BU37" i="19"/>
  <c r="BU36" i="19"/>
  <c r="BU35" i="19"/>
  <c r="BU34" i="19"/>
  <c r="BU33" i="19"/>
  <c r="BU32" i="19"/>
  <c r="BU31" i="19"/>
  <c r="BU30" i="19"/>
  <c r="BU29" i="19"/>
  <c r="BU28" i="19"/>
  <c r="BU27" i="19"/>
  <c r="BU26" i="19"/>
  <c r="BU25" i="19"/>
  <c r="BU24" i="19"/>
  <c r="BU23" i="19"/>
  <c r="BU22" i="19"/>
  <c r="BU21" i="19"/>
  <c r="BU20" i="19"/>
  <c r="BU19" i="19"/>
  <c r="BU18" i="19"/>
  <c r="BU17" i="19"/>
  <c r="BU16" i="19"/>
  <c r="BU15" i="19"/>
  <c r="BU14" i="19"/>
  <c r="BU13" i="19"/>
  <c r="BU12" i="19"/>
  <c r="BU11" i="19"/>
  <c r="BU10" i="19"/>
  <c r="BU9" i="19"/>
  <c r="BU8" i="19"/>
  <c r="BU7" i="19"/>
  <c r="BU6" i="19"/>
  <c r="BU5" i="19"/>
  <c r="BU4"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70" i="19"/>
  <c r="BP169" i="19"/>
  <c r="BP168" i="19"/>
  <c r="BP167" i="19"/>
  <c r="BP164" i="19"/>
  <c r="BP163" i="19"/>
  <c r="BP162" i="19"/>
  <c r="BP161" i="19"/>
  <c r="BP160" i="19"/>
  <c r="BP159" i="19"/>
  <c r="BP158" i="19"/>
  <c r="BP157" i="19"/>
  <c r="BP156" i="19"/>
  <c r="BP155" i="19"/>
  <c r="BP154" i="19"/>
  <c r="BP153" i="19"/>
  <c r="BP152" i="19"/>
  <c r="BP151" i="19"/>
  <c r="BP150" i="19"/>
  <c r="BP149" i="19"/>
  <c r="BP148" i="19"/>
  <c r="BP147" i="19"/>
  <c r="BP146" i="19"/>
  <c r="BP145" i="19"/>
  <c r="BP144" i="19"/>
  <c r="BP143" i="19"/>
  <c r="BP142" i="19"/>
  <c r="BP141" i="19"/>
  <c r="BP140" i="19"/>
  <c r="BP139" i="19"/>
  <c r="BP138" i="19"/>
  <c r="BP137" i="19"/>
  <c r="BP136" i="19"/>
  <c r="BP135" i="19"/>
  <c r="BP134" i="19"/>
  <c r="BP133" i="19"/>
  <c r="BP132" i="19"/>
  <c r="BP131" i="19"/>
  <c r="BP130" i="19"/>
  <c r="BP129" i="19"/>
  <c r="BP128" i="19"/>
  <c r="BP127" i="19"/>
  <c r="BP126" i="19"/>
  <c r="BP125" i="19"/>
  <c r="BP124" i="19"/>
  <c r="BP123" i="19"/>
  <c r="BP122" i="19"/>
  <c r="BP121" i="19"/>
  <c r="BP120" i="19"/>
  <c r="BP118" i="19"/>
  <c r="BP117" i="19"/>
  <c r="BP116" i="19"/>
  <c r="BP115" i="19"/>
  <c r="BP114" i="19"/>
  <c r="BP113" i="19"/>
  <c r="BP112" i="19"/>
  <c r="BP111" i="19"/>
  <c r="BP110" i="19"/>
  <c r="BP109" i="19"/>
  <c r="BP108" i="19"/>
  <c r="BP107" i="19"/>
  <c r="BP106" i="19"/>
  <c r="BP105" i="19"/>
  <c r="BP104" i="19"/>
  <c r="BP103" i="19"/>
  <c r="BP102" i="19"/>
  <c r="BP101" i="19"/>
  <c r="BP100" i="19"/>
  <c r="BP99" i="19"/>
  <c r="BP98" i="19"/>
  <c r="BP97" i="19"/>
  <c r="BP96" i="19"/>
  <c r="BP95"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BP24" i="19"/>
  <c r="BP23" i="19"/>
  <c r="BP22" i="19"/>
  <c r="BP21" i="19"/>
  <c r="BP20" i="19"/>
  <c r="BP19" i="19"/>
  <c r="BP18" i="19"/>
  <c r="BP17" i="19"/>
  <c r="BP16" i="19"/>
  <c r="BP15" i="19"/>
  <c r="BP14" i="19"/>
  <c r="BP13" i="19"/>
  <c r="BP12" i="19"/>
  <c r="BP11" i="19"/>
  <c r="BP10" i="19"/>
  <c r="BP9" i="19"/>
  <c r="BP8" i="19"/>
  <c r="BP7" i="19"/>
  <c r="BP6" i="19"/>
  <c r="BP5" i="19"/>
  <c r="BP4" i="19"/>
  <c r="BK49" i="19"/>
  <c r="BK50" i="19"/>
  <c r="BK51" i="19"/>
  <c r="BK52" i="19"/>
  <c r="BK53" i="19"/>
  <c r="BK54" i="19"/>
  <c r="BK55" i="19"/>
  <c r="BK56" i="19"/>
  <c r="BK57" i="19"/>
  <c r="BK58" i="19"/>
  <c r="BK59" i="19"/>
  <c r="BK60" i="19"/>
  <c r="BK61" i="19"/>
  <c r="BK62" i="19"/>
  <c r="BK63" i="19"/>
  <c r="BK64" i="19"/>
  <c r="BK65" i="19"/>
  <c r="BK66" i="19"/>
  <c r="BK67" i="19"/>
  <c r="BK68" i="19"/>
  <c r="BK69" i="19"/>
  <c r="BK70" i="19"/>
  <c r="BK71" i="19"/>
  <c r="BK72" i="19"/>
  <c r="BK73" i="19"/>
  <c r="BK74" i="19"/>
  <c r="BK75" i="19"/>
  <c r="BK76" i="19"/>
  <c r="BK77" i="19"/>
  <c r="BK78" i="19"/>
  <c r="BK79" i="19"/>
  <c r="BK80" i="19"/>
  <c r="BK81" i="19"/>
  <c r="BK82" i="19"/>
  <c r="BK83" i="19"/>
  <c r="BK84" i="19"/>
  <c r="BK85" i="19"/>
  <c r="BK86" i="19"/>
  <c r="BK87" i="19"/>
  <c r="BK88" i="19"/>
  <c r="BK89" i="19"/>
  <c r="BK90" i="19"/>
  <c r="BK91" i="19"/>
  <c r="BK92" i="19"/>
  <c r="BK93" i="19"/>
  <c r="BK94" i="19"/>
  <c r="BK95" i="19"/>
  <c r="BK96" i="19"/>
  <c r="BK97" i="19"/>
  <c r="BK98" i="19"/>
  <c r="BK99" i="19"/>
  <c r="BK100" i="19"/>
  <c r="BK101" i="19"/>
  <c r="BK102" i="19"/>
  <c r="BK103" i="19"/>
  <c r="BK104" i="19"/>
  <c r="BK105" i="19"/>
  <c r="BK106" i="19"/>
  <c r="BK107" i="19"/>
  <c r="BK108" i="19"/>
  <c r="BK109" i="19"/>
  <c r="BK110" i="19"/>
  <c r="BK111" i="19"/>
  <c r="BK112" i="19"/>
  <c r="BK113" i="19"/>
  <c r="BK114" i="19"/>
  <c r="BK115" i="19"/>
  <c r="BK116" i="19"/>
  <c r="BK117" i="19"/>
  <c r="BK118" i="19"/>
  <c r="BK120" i="19"/>
  <c r="BK121" i="19"/>
  <c r="BK122" i="19"/>
  <c r="BK123" i="19"/>
  <c r="BK124" i="19"/>
  <c r="BK125" i="19"/>
  <c r="BK126" i="19"/>
  <c r="BK127" i="19"/>
  <c r="BK128" i="19"/>
  <c r="BK129" i="19"/>
  <c r="BK130" i="19"/>
  <c r="BK131" i="19"/>
  <c r="BK132" i="19"/>
  <c r="BK133" i="19"/>
  <c r="BK134" i="19"/>
  <c r="BK135" i="19"/>
  <c r="BK136" i="19"/>
  <c r="BK137" i="19"/>
  <c r="BK138" i="19"/>
  <c r="BK139" i="19"/>
  <c r="BK140" i="19"/>
  <c r="BK141" i="19"/>
  <c r="BK142" i="19"/>
  <c r="BK143" i="19"/>
  <c r="BK144" i="19"/>
  <c r="BK145" i="19"/>
  <c r="BK146" i="19"/>
  <c r="BK147" i="19"/>
  <c r="BK148" i="19"/>
  <c r="BK149" i="19"/>
  <c r="BK150" i="19"/>
  <c r="BK151" i="19"/>
  <c r="BK152" i="19"/>
  <c r="BK153" i="19"/>
  <c r="BK154" i="19"/>
  <c r="BK155" i="19"/>
  <c r="BK156" i="19"/>
  <c r="BK157" i="19"/>
  <c r="BK158" i="19"/>
  <c r="BK159" i="19"/>
  <c r="BK160" i="19"/>
  <c r="BK161" i="19"/>
  <c r="BK162" i="19"/>
  <c r="BK163" i="19"/>
  <c r="BK164" i="19"/>
  <c r="BK165" i="19"/>
  <c r="BK166" i="19"/>
  <c r="BK167" i="19"/>
  <c r="BK168" i="19"/>
  <c r="BK169" i="19"/>
  <c r="BK170" i="19"/>
  <c r="BK171" i="19"/>
  <c r="BK172" i="19"/>
  <c r="BK173" i="19"/>
  <c r="BK174" i="19"/>
  <c r="BK175" i="19"/>
  <c r="BK176" i="19"/>
  <c r="BK177" i="19"/>
  <c r="BK178" i="19"/>
  <c r="BK179" i="19"/>
  <c r="BK180" i="19"/>
  <c r="BK181" i="19"/>
  <c r="BK182" i="19"/>
  <c r="BK183" i="19"/>
  <c r="BK184" i="19"/>
  <c r="BK185" i="19"/>
  <c r="BK186" i="19"/>
  <c r="BK187" i="19"/>
  <c r="BK188" i="19"/>
  <c r="BK189" i="19"/>
  <c r="BK190" i="19"/>
  <c r="BK191" i="19"/>
  <c r="BK192" i="19"/>
  <c r="BK193" i="19"/>
  <c r="BK194" i="19"/>
  <c r="BK195" i="19"/>
  <c r="BK196" i="19"/>
  <c r="BK4" i="19"/>
  <c r="BK5" i="19"/>
  <c r="BK6" i="19"/>
  <c r="BK7" i="19"/>
  <c r="BK8" i="19"/>
  <c r="BK9" i="19"/>
  <c r="BK10" i="19"/>
  <c r="BK11" i="19"/>
  <c r="BK12" i="19"/>
  <c r="BK13" i="19"/>
  <c r="BK14" i="19"/>
  <c r="BK15" i="19"/>
  <c r="BK16" i="19"/>
  <c r="BK17" i="19"/>
  <c r="BK18" i="19"/>
  <c r="BK19" i="19"/>
  <c r="BK20" i="19"/>
  <c r="BK21" i="19"/>
  <c r="BK22" i="19"/>
  <c r="BK23" i="19"/>
  <c r="BK24" i="19"/>
  <c r="BK25" i="19"/>
  <c r="BK26" i="19"/>
  <c r="BK27" i="19"/>
  <c r="BK28" i="19"/>
  <c r="BK29" i="19"/>
  <c r="BK30" i="19"/>
  <c r="BK31" i="19"/>
  <c r="BK32" i="19"/>
  <c r="BK33" i="19"/>
  <c r="BK34" i="19"/>
  <c r="BK35" i="19"/>
  <c r="BK36" i="19"/>
  <c r="BK37" i="19"/>
  <c r="BK38" i="19"/>
  <c r="BK39" i="19"/>
  <c r="BK40" i="19"/>
  <c r="BK41" i="19"/>
  <c r="BK42" i="19"/>
  <c r="BK43" i="19"/>
  <c r="BK44" i="19"/>
  <c r="BK45" i="19"/>
  <c r="BK46" i="19"/>
  <c r="BK47" i="19"/>
  <c r="BK48" i="19"/>
  <c r="BF4" i="19"/>
  <c r="BF5" i="19"/>
  <c r="BF6" i="19"/>
  <c r="BF7" i="19"/>
  <c r="BF8" i="19"/>
  <c r="BF9" i="19"/>
  <c r="BF10" i="19"/>
  <c r="BF11" i="19"/>
  <c r="BF12" i="19"/>
  <c r="BF13" i="19"/>
  <c r="BF14" i="19"/>
  <c r="BF15" i="19"/>
  <c r="BF16" i="19"/>
  <c r="BF17" i="19"/>
  <c r="BF18" i="19"/>
  <c r="BF19" i="19"/>
  <c r="BF20" i="19"/>
  <c r="BF21" i="19"/>
  <c r="BF22" i="19"/>
  <c r="BF23" i="19"/>
  <c r="BF24" i="19"/>
  <c r="BF25" i="19"/>
  <c r="BF26" i="19"/>
  <c r="BF27" i="19"/>
  <c r="BF28" i="19"/>
  <c r="BF29" i="19"/>
  <c r="BF30" i="19"/>
  <c r="BF31" i="19"/>
  <c r="BF32" i="19"/>
  <c r="BF33" i="19"/>
  <c r="BF34" i="19"/>
  <c r="BF35" i="19"/>
  <c r="BF36" i="19"/>
  <c r="BF37" i="19"/>
  <c r="BF38" i="19"/>
  <c r="BF39" i="19"/>
  <c r="BF40" i="19"/>
  <c r="BF41" i="19"/>
  <c r="BF42" i="19"/>
  <c r="BF43" i="19"/>
  <c r="BF44" i="19"/>
  <c r="BF45" i="19"/>
  <c r="BF46" i="19"/>
  <c r="BF47" i="19"/>
  <c r="BF48" i="19"/>
  <c r="BF49" i="19"/>
  <c r="BF50" i="19"/>
  <c r="BF51" i="19"/>
  <c r="BF52" i="19"/>
  <c r="BF53" i="19"/>
  <c r="BF54" i="19"/>
  <c r="BF55" i="19"/>
  <c r="BF56" i="19"/>
  <c r="BF57" i="19"/>
  <c r="BF58" i="19"/>
  <c r="BF59" i="19"/>
  <c r="BF60" i="19"/>
  <c r="BF61" i="19"/>
  <c r="BF62" i="19"/>
  <c r="BF63" i="19"/>
  <c r="BF64"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20" i="19"/>
  <c r="BF121" i="19"/>
  <c r="BF122" i="19"/>
  <c r="BF123" i="19"/>
  <c r="BF124" i="19"/>
  <c r="BF125" i="19"/>
  <c r="BF126" i="19"/>
  <c r="BF127" i="19"/>
  <c r="BF128" i="19"/>
  <c r="BF129" i="19"/>
  <c r="BF130" i="19"/>
  <c r="BF131" i="19"/>
  <c r="BF132" i="19"/>
  <c r="BF133" i="19"/>
  <c r="BF134" i="19"/>
  <c r="BF135" i="19"/>
  <c r="BF136" i="19"/>
  <c r="BF137" i="19"/>
  <c r="BF139" i="19"/>
  <c r="BF140" i="19"/>
  <c r="BF141" i="19"/>
  <c r="BF142" i="19"/>
  <c r="BF143" i="19"/>
  <c r="BF144" i="19"/>
  <c r="BF145" i="19"/>
  <c r="BF146" i="19"/>
  <c r="BF147" i="19"/>
  <c r="BF148" i="19"/>
  <c r="BF149"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AZ4" i="19"/>
  <c r="AZ5" i="19"/>
  <c r="AZ6" i="19"/>
  <c r="AZ7" i="19"/>
  <c r="AZ8" i="19"/>
  <c r="AZ9" i="19"/>
  <c r="AZ1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6" i="19"/>
  <c r="AZ37" i="19"/>
  <c r="AZ38" i="19"/>
  <c r="AZ39" i="19"/>
  <c r="AZ40" i="19"/>
  <c r="AZ41" i="19"/>
  <c r="AZ42" i="19"/>
  <c r="AZ43" i="19"/>
  <c r="AZ44" i="19"/>
  <c r="AZ45" i="19"/>
  <c r="AZ46" i="19"/>
  <c r="AZ47" i="19"/>
  <c r="AZ48" i="19"/>
  <c r="AZ49" i="19"/>
  <c r="AZ50"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8" i="19"/>
  <c r="AZ79" i="19"/>
  <c r="AZ80" i="19"/>
  <c r="AZ81" i="19"/>
  <c r="AZ82" i="19"/>
  <c r="AZ83" i="19"/>
  <c r="AZ84" i="19"/>
  <c r="AZ85" i="19"/>
  <c r="AZ86" i="19"/>
  <c r="AZ87" i="19"/>
  <c r="AZ88" i="19"/>
  <c r="AZ90" i="19"/>
  <c r="AZ91"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20" i="19"/>
  <c r="AZ121"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BX51" i="18"/>
  <c r="BX50" i="18"/>
  <c r="BX8" i="18"/>
  <c r="BS28" i="18"/>
  <c r="BS15" i="18"/>
  <c r="CC8" i="18"/>
  <c r="AW196" i="19"/>
  <c r="AW195" i="19"/>
  <c r="AW194" i="19"/>
  <c r="AW193" i="19"/>
  <c r="AW192" i="19"/>
  <c r="AW191" i="19"/>
  <c r="AW190" i="19"/>
  <c r="AW189" i="19"/>
  <c r="AW188" i="19"/>
  <c r="AW187" i="19"/>
  <c r="AW186" i="19"/>
  <c r="AW185" i="19"/>
  <c r="AW184" i="19"/>
  <c r="AW183" i="19"/>
  <c r="AW182" i="19"/>
  <c r="AW181" i="19"/>
  <c r="AW180" i="19"/>
  <c r="AW179" i="19"/>
  <c r="AW178" i="19"/>
  <c r="AW177" i="19"/>
  <c r="AW176" i="19"/>
  <c r="AW175" i="19"/>
  <c r="AW174" i="19"/>
  <c r="AW173" i="19"/>
  <c r="AW172" i="19"/>
  <c r="AW171" i="19"/>
  <c r="AW170" i="19"/>
  <c r="AW169" i="19"/>
  <c r="AW168" i="19"/>
  <c r="AW167" i="19"/>
  <c r="AW166" i="19"/>
  <c r="AW165" i="19"/>
  <c r="AW163" i="19"/>
  <c r="AW162" i="19"/>
  <c r="AW161" i="19"/>
  <c r="AW160" i="19"/>
  <c r="AW159" i="19"/>
  <c r="AW158" i="19"/>
  <c r="AW157" i="19"/>
  <c r="AW156" i="19"/>
  <c r="AW155" i="19"/>
  <c r="AW154" i="19"/>
  <c r="AW153" i="19"/>
  <c r="AW152" i="19"/>
  <c r="AW151" i="19"/>
  <c r="AW150" i="19"/>
  <c r="AW149" i="19"/>
  <c r="AW148" i="19"/>
  <c r="AW147" i="19"/>
  <c r="AW146" i="19"/>
  <c r="AW145" i="19"/>
  <c r="AW144" i="19"/>
  <c r="AW143" i="19"/>
  <c r="AW142" i="19"/>
  <c r="AW141" i="19"/>
  <c r="AW140" i="19"/>
  <c r="AW139" i="19"/>
  <c r="AW138" i="19"/>
  <c r="AW137" i="19"/>
  <c r="AW136" i="19"/>
  <c r="AW135" i="19"/>
  <c r="AW134" i="19"/>
  <c r="AW133" i="19"/>
  <c r="AW132" i="19"/>
  <c r="AW131" i="19"/>
  <c r="AW130" i="19"/>
  <c r="AW129" i="19"/>
  <c r="AW128" i="19"/>
  <c r="AW127" i="19"/>
  <c r="AW126" i="19"/>
  <c r="AW125" i="19"/>
  <c r="AW124" i="19"/>
  <c r="AW123" i="19"/>
  <c r="AW122" i="19"/>
  <c r="AW121" i="19"/>
  <c r="AW120" i="19"/>
  <c r="AW118" i="19"/>
  <c r="AW117" i="19"/>
  <c r="AW116" i="19"/>
  <c r="AW115" i="19"/>
  <c r="AW114" i="19"/>
  <c r="AW113" i="19"/>
  <c r="AW112" i="19"/>
  <c r="AW111" i="19"/>
  <c r="AW110" i="19"/>
  <c r="AW109" i="19"/>
  <c r="AW108" i="19"/>
  <c r="AW107" i="19"/>
  <c r="AW106" i="19"/>
  <c r="AW105" i="19"/>
  <c r="AW104" i="19"/>
  <c r="AW103" i="19"/>
  <c r="AW102" i="19"/>
  <c r="AW101" i="19"/>
  <c r="AW100" i="19"/>
  <c r="AW99" i="19"/>
  <c r="AW98" i="19"/>
  <c r="AW97" i="19"/>
  <c r="AW96" i="19"/>
  <c r="AW95" i="19"/>
  <c r="AW94" i="19"/>
  <c r="AW93" i="19"/>
  <c r="AW92" i="19"/>
  <c r="AW91" i="19"/>
  <c r="AW90" i="19"/>
  <c r="AW89" i="19"/>
  <c r="AW88" i="19"/>
  <c r="AW87" i="19"/>
  <c r="AW86" i="19"/>
  <c r="AW85" i="19"/>
  <c r="AW84" i="19"/>
  <c r="AW83" i="19"/>
  <c r="AW82" i="19"/>
  <c r="AW81" i="19"/>
  <c r="AW80" i="19"/>
  <c r="AW79" i="19"/>
  <c r="AW78" i="19"/>
  <c r="AW77" i="19"/>
  <c r="AW76" i="19"/>
  <c r="AW75" i="19"/>
  <c r="AW74" i="19"/>
  <c r="AW73" i="19"/>
  <c r="AW72" i="19"/>
  <c r="AW71" i="19"/>
  <c r="AW70" i="19"/>
  <c r="AW69" i="19"/>
  <c r="AW68" i="19"/>
  <c r="AW67" i="19"/>
  <c r="AW66" i="19"/>
  <c r="AW65" i="19"/>
  <c r="AW64" i="19"/>
  <c r="AW63" i="19"/>
  <c r="AW62" i="19"/>
  <c r="AW61" i="19"/>
  <c r="AW60" i="19"/>
  <c r="AW59" i="19"/>
  <c r="AW58" i="19"/>
  <c r="AW57" i="19"/>
  <c r="AW56" i="19"/>
  <c r="AW55" i="19"/>
  <c r="AW54" i="19"/>
  <c r="AW53" i="19"/>
  <c r="AW52" i="19"/>
  <c r="AW51" i="19"/>
  <c r="AW50" i="19"/>
  <c r="AW49" i="19"/>
  <c r="AW48" i="19"/>
  <c r="AW47" i="19"/>
  <c r="AW46" i="19"/>
  <c r="AW45" i="19"/>
  <c r="AW44" i="19"/>
  <c r="AW43" i="19"/>
  <c r="AW42" i="19"/>
  <c r="AW41" i="19"/>
  <c r="AW40" i="19"/>
  <c r="AW39" i="19"/>
  <c r="AW38" i="19"/>
  <c r="AW37" i="19"/>
  <c r="AW36" i="19"/>
  <c r="AW34" i="19"/>
  <c r="AW33" i="19"/>
  <c r="AW32" i="19"/>
  <c r="AW31" i="19"/>
  <c r="AW30" i="19"/>
  <c r="AW29" i="19"/>
  <c r="AW28" i="19"/>
  <c r="AW27" i="19"/>
  <c r="AW26" i="19"/>
  <c r="AW25" i="19"/>
  <c r="AW24" i="19"/>
  <c r="AW23" i="19"/>
  <c r="AW22" i="19"/>
  <c r="AW21" i="19"/>
  <c r="AW20" i="19"/>
  <c r="AW19" i="19"/>
  <c r="AW18" i="19"/>
  <c r="AW17" i="19"/>
  <c r="AW16" i="19"/>
  <c r="AW15" i="19"/>
  <c r="AW14" i="19"/>
  <c r="AW13" i="19"/>
  <c r="AW12" i="19"/>
  <c r="AW11" i="19"/>
  <c r="AW10" i="19"/>
  <c r="AW9" i="19"/>
  <c r="AW8" i="19"/>
  <c r="AW7" i="19"/>
  <c r="AW6" i="19"/>
  <c r="AW5" i="19"/>
  <c r="AW4" i="19"/>
  <c r="AR28" i="19"/>
  <c r="AR20" i="19"/>
  <c r="AR4" i="19"/>
  <c r="AR5" i="19"/>
  <c r="AR6" i="19"/>
  <c r="AR7" i="19"/>
  <c r="AR8" i="19"/>
  <c r="AR9" i="19"/>
  <c r="AR10" i="19"/>
  <c r="AR11" i="19"/>
  <c r="AR12" i="19"/>
  <c r="AR13" i="19"/>
  <c r="AR14" i="19"/>
  <c r="AR15" i="19"/>
  <c r="AR16" i="19"/>
  <c r="AR17" i="19"/>
  <c r="AR18" i="19"/>
  <c r="AR19" i="19"/>
  <c r="AR21" i="19"/>
  <c r="AR22" i="19"/>
  <c r="AR23" i="19"/>
  <c r="AR24" i="19"/>
  <c r="AR25" i="19"/>
  <c r="AR26" i="19"/>
  <c r="AR27" i="19"/>
  <c r="AR29" i="19"/>
  <c r="AR30" i="19"/>
  <c r="AR31" i="19"/>
  <c r="AR32" i="19"/>
  <c r="AR33" i="19"/>
  <c r="AR34" i="19"/>
  <c r="AR36" i="19"/>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3"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M196" i="19"/>
  <c r="AM195" i="19"/>
  <c r="AM194" i="19"/>
  <c r="AM193" i="19"/>
  <c r="AM192" i="19"/>
  <c r="AM191" i="19"/>
  <c r="AM190" i="19"/>
  <c r="AM189" i="19"/>
  <c r="AM188" i="19"/>
  <c r="AM187" i="19"/>
  <c r="AM186" i="19"/>
  <c r="AM185" i="19"/>
  <c r="AM184" i="19"/>
  <c r="AM183" i="19"/>
  <c r="AM182" i="19"/>
  <c r="AM181" i="19"/>
  <c r="AM180" i="19"/>
  <c r="AM179" i="19"/>
  <c r="AM178" i="19"/>
  <c r="AM177" i="19"/>
  <c r="AM176" i="19"/>
  <c r="AM175" i="19"/>
  <c r="AM174" i="19"/>
  <c r="AM173" i="19"/>
  <c r="AM172" i="19"/>
  <c r="AM171" i="19"/>
  <c r="AM170" i="19"/>
  <c r="AM169" i="19"/>
  <c r="AM168" i="19"/>
  <c r="AM167" i="19"/>
  <c r="AM166" i="19"/>
  <c r="AM165" i="19"/>
  <c r="AM164" i="19"/>
  <c r="AM163" i="19"/>
  <c r="AM162" i="19"/>
  <c r="AM161" i="19"/>
  <c r="AM160" i="19"/>
  <c r="AM159" i="19"/>
  <c r="AM158" i="19"/>
  <c r="AM157" i="19"/>
  <c r="AM156" i="19"/>
  <c r="AM155" i="19"/>
  <c r="AM154" i="19"/>
  <c r="AM153" i="19"/>
  <c r="AM152" i="19"/>
  <c r="AM151" i="19"/>
  <c r="AM150" i="19"/>
  <c r="AM149" i="19"/>
  <c r="AM148" i="19"/>
  <c r="AM147" i="19"/>
  <c r="AM146" i="19"/>
  <c r="AM145" i="19"/>
  <c r="AM144" i="19"/>
  <c r="AM143" i="19"/>
  <c r="AM142" i="19"/>
  <c r="AM141" i="19"/>
  <c r="AM140" i="19"/>
  <c r="AM139" i="19"/>
  <c r="AM138" i="19"/>
  <c r="AM137" i="19"/>
  <c r="AM136" i="19"/>
  <c r="AM135" i="19"/>
  <c r="AM134" i="19"/>
  <c r="AM133" i="19"/>
  <c r="AM132" i="19"/>
  <c r="AM131" i="19"/>
  <c r="AM130" i="19"/>
  <c r="AM129" i="19"/>
  <c r="AM128" i="19"/>
  <c r="AM127" i="19"/>
  <c r="AM126" i="19"/>
  <c r="AM125" i="19"/>
  <c r="AM124" i="19"/>
  <c r="AM123" i="19"/>
  <c r="AM122" i="19"/>
  <c r="AM121" i="19"/>
  <c r="AM120" i="19"/>
  <c r="AM118" i="19"/>
  <c r="AM117" i="19"/>
  <c r="AM116" i="19"/>
  <c r="AM115" i="19"/>
  <c r="AM114" i="19"/>
  <c r="AM113" i="19"/>
  <c r="AM112" i="19"/>
  <c r="AM111" i="19"/>
  <c r="AM110" i="19"/>
  <c r="AM109" i="19"/>
  <c r="AM108" i="19"/>
  <c r="AM107" i="19"/>
  <c r="AM106" i="19"/>
  <c r="AM105" i="19"/>
  <c r="AM104" i="19"/>
  <c r="AM103" i="19"/>
  <c r="AM102" i="19"/>
  <c r="AM101" i="19"/>
  <c r="AM100" i="19"/>
  <c r="AM99" i="19"/>
  <c r="AM98" i="19"/>
  <c r="AM97" i="19"/>
  <c r="AM96" i="19"/>
  <c r="AM95" i="19"/>
  <c r="AM94" i="19"/>
  <c r="AM93" i="19"/>
  <c r="AM92" i="19"/>
  <c r="AM91" i="19"/>
  <c r="AM90" i="19"/>
  <c r="AM89" i="19"/>
  <c r="AM88" i="19"/>
  <c r="AM87" i="19"/>
  <c r="AM86" i="19"/>
  <c r="AM85" i="19"/>
  <c r="AM84" i="19"/>
  <c r="AM83" i="19"/>
  <c r="AM82" i="19"/>
  <c r="AM81" i="19"/>
  <c r="AM80" i="19"/>
  <c r="AM79" i="19"/>
  <c r="AM78" i="19"/>
  <c r="AM77" i="19"/>
  <c r="AM76" i="19"/>
  <c r="AM75" i="19"/>
  <c r="AM74" i="19"/>
  <c r="AM73" i="19"/>
  <c r="AM72" i="19"/>
  <c r="AM71" i="19"/>
  <c r="AM70" i="19"/>
  <c r="AM69" i="19"/>
  <c r="AM68" i="19"/>
  <c r="AM67" i="19"/>
  <c r="AM66" i="19"/>
  <c r="AM64" i="19"/>
  <c r="AM63" i="19"/>
  <c r="AM62" i="19"/>
  <c r="AM61" i="19"/>
  <c r="AM60" i="19"/>
  <c r="AM59" i="19"/>
  <c r="AM58" i="19"/>
  <c r="AM57" i="19"/>
  <c r="AM56" i="19"/>
  <c r="AM55" i="19"/>
  <c r="AM54" i="19"/>
  <c r="AM53" i="19"/>
  <c r="AM52" i="19"/>
  <c r="AM51" i="19"/>
  <c r="AM50" i="19"/>
  <c r="AM49" i="19"/>
  <c r="AM48" i="19"/>
  <c r="AM47" i="19"/>
  <c r="AM46" i="19"/>
  <c r="AM45" i="19"/>
  <c r="AM44" i="19"/>
  <c r="AM43" i="19"/>
  <c r="AM42" i="19"/>
  <c r="AM41" i="19"/>
  <c r="AM40" i="19"/>
  <c r="AM39" i="19"/>
  <c r="AM38" i="19"/>
  <c r="AM37" i="19"/>
  <c r="AM36" i="19"/>
  <c r="AM35" i="19"/>
  <c r="AM34" i="19"/>
  <c r="AM33" i="19"/>
  <c r="AM32" i="19"/>
  <c r="AM31" i="19"/>
  <c r="AM30" i="19"/>
  <c r="AM29" i="19"/>
  <c r="AM28" i="19"/>
  <c r="AM27" i="19"/>
  <c r="AM26" i="19"/>
  <c r="AM25" i="19"/>
  <c r="AM24" i="19"/>
  <c r="AM23" i="19"/>
  <c r="AM22" i="19"/>
  <c r="AM21" i="19"/>
  <c r="AM20" i="19"/>
  <c r="AM19" i="19"/>
  <c r="AM18" i="19"/>
  <c r="AM17" i="19"/>
  <c r="AM16" i="19"/>
  <c r="AM15" i="19"/>
  <c r="AM14" i="19"/>
  <c r="AM13" i="19"/>
  <c r="AM12" i="19"/>
  <c r="AM11" i="19"/>
  <c r="AM10" i="19"/>
  <c r="AM9" i="19"/>
  <c r="AM8" i="19"/>
  <c r="AM7" i="19"/>
  <c r="AM6" i="19"/>
  <c r="AM5" i="19"/>
  <c r="AM4" i="19"/>
  <c r="AD196" i="19"/>
  <c r="AD195" i="19"/>
  <c r="AD194" i="19"/>
  <c r="AD193" i="19"/>
  <c r="AD192" i="19"/>
  <c r="AD191" i="19"/>
  <c r="AD190" i="19"/>
  <c r="AD189" i="19"/>
  <c r="AD188" i="19"/>
  <c r="AD187" i="19"/>
  <c r="AD186" i="19"/>
  <c r="AD185" i="19"/>
  <c r="AD184" i="19"/>
  <c r="AD183" i="19"/>
  <c r="AD182" i="19"/>
  <c r="AD181" i="19"/>
  <c r="AD180" i="19"/>
  <c r="AD179" i="19"/>
  <c r="AD178" i="19"/>
  <c r="AD177" i="19"/>
  <c r="AD176" i="19"/>
  <c r="AD175" i="19"/>
  <c r="AD174" i="19"/>
  <c r="AD173" i="19"/>
  <c r="AD172" i="19"/>
  <c r="AD171" i="19"/>
  <c r="AD170" i="19"/>
  <c r="AD169" i="19"/>
  <c r="AD168" i="19"/>
  <c r="AD167" i="19"/>
  <c r="AD166" i="19"/>
  <c r="AD165" i="19"/>
  <c r="AD164" i="19"/>
  <c r="AD163" i="19"/>
  <c r="AD162" i="19"/>
  <c r="AD161" i="19"/>
  <c r="AD160" i="19"/>
  <c r="AD159" i="19"/>
  <c r="AD158" i="19"/>
  <c r="AD157" i="19"/>
  <c r="AD156" i="19"/>
  <c r="AD155" i="19"/>
  <c r="AD154" i="19"/>
  <c r="AD153" i="19"/>
  <c r="AD152" i="19"/>
  <c r="AD151" i="19"/>
  <c r="AD150" i="19"/>
  <c r="AD149" i="19"/>
  <c r="AD148" i="19"/>
  <c r="AD147" i="19"/>
  <c r="AD146" i="19"/>
  <c r="AD145" i="19"/>
  <c r="AD144" i="19"/>
  <c r="AD143" i="19"/>
  <c r="AD142" i="19"/>
  <c r="AD141" i="19"/>
  <c r="AD140" i="19"/>
  <c r="AD139" i="19"/>
  <c r="AD138" i="19"/>
  <c r="AD137" i="19"/>
  <c r="AD136" i="19"/>
  <c r="AD135" i="19"/>
  <c r="AD134" i="19"/>
  <c r="AD133" i="19"/>
  <c r="AD132" i="19"/>
  <c r="AD131" i="19"/>
  <c r="AD130" i="19"/>
  <c r="AD129" i="19"/>
  <c r="AD128" i="19"/>
  <c r="AD127" i="19"/>
  <c r="AD126" i="19"/>
  <c r="AD125" i="19"/>
  <c r="AD122" i="19"/>
  <c r="AD121" i="19"/>
  <c r="AD120" i="19"/>
  <c r="AD118" i="19"/>
  <c r="AD117" i="19"/>
  <c r="AD116" i="19"/>
  <c r="AD115" i="19"/>
  <c r="AD114" i="19"/>
  <c r="AD113" i="19"/>
  <c r="AD112" i="19"/>
  <c r="AD111" i="19"/>
  <c r="AD110" i="19"/>
  <c r="AD109" i="19"/>
  <c r="AD108" i="19"/>
  <c r="AD107" i="19"/>
  <c r="AD106" i="19"/>
  <c r="AD105" i="19"/>
  <c r="AD104" i="19"/>
  <c r="AD103" i="19"/>
  <c r="AD102" i="19"/>
  <c r="AD101" i="19"/>
  <c r="AD100" i="19"/>
  <c r="AD99" i="19"/>
  <c r="AD98" i="19"/>
  <c r="AD97" i="19"/>
  <c r="AD96" i="19"/>
  <c r="AD95" i="19"/>
  <c r="AD94" i="19"/>
  <c r="AD91" i="19"/>
  <c r="AD88" i="19"/>
  <c r="AD87" i="19"/>
  <c r="AD86" i="19"/>
  <c r="AD85" i="19"/>
  <c r="AD84" i="19"/>
  <c r="AD83" i="19"/>
  <c r="AD82" i="19"/>
  <c r="AD81" i="19"/>
  <c r="AD78" i="19"/>
  <c r="AD77" i="19"/>
  <c r="AD76" i="19"/>
  <c r="AD75" i="19"/>
  <c r="AD74" i="19"/>
  <c r="AD73" i="19"/>
  <c r="AD72" i="19"/>
  <c r="AD71" i="19"/>
  <c r="AD70" i="19"/>
  <c r="AD69" i="19"/>
  <c r="AD68" i="19"/>
  <c r="AD67" i="19"/>
  <c r="AD66" i="19"/>
  <c r="AD64" i="19"/>
  <c r="AD63" i="19"/>
  <c r="AD62" i="19"/>
  <c r="AD61" i="19"/>
  <c r="AD60" i="19"/>
  <c r="AD59" i="19"/>
  <c r="AD58" i="19"/>
  <c r="AD57" i="19"/>
  <c r="AD56" i="19"/>
  <c r="AD55" i="19"/>
  <c r="AD54" i="19"/>
  <c r="AD53" i="19"/>
  <c r="AD52" i="19"/>
  <c r="AD51" i="19"/>
  <c r="AD50" i="19"/>
  <c r="AD49" i="19"/>
  <c r="AD48" i="19"/>
  <c r="AD47" i="19"/>
  <c r="AD46" i="19"/>
  <c r="AD45" i="19"/>
  <c r="AD44" i="19"/>
  <c r="AD43" i="19"/>
  <c r="AD42" i="19"/>
  <c r="AD41" i="19"/>
  <c r="AD40" i="19"/>
  <c r="AD39" i="19"/>
  <c r="AD38" i="19"/>
  <c r="AD37" i="19"/>
  <c r="AD36" i="19"/>
  <c r="AD35" i="19"/>
  <c r="AD34" i="19"/>
  <c r="AD33" i="19"/>
  <c r="AD32" i="19"/>
  <c r="AD31" i="19"/>
  <c r="AD30" i="19"/>
  <c r="AD29" i="19"/>
  <c r="AD28" i="19"/>
  <c r="AD27" i="19"/>
  <c r="AD26" i="19"/>
  <c r="AD25" i="19"/>
  <c r="AD24" i="19"/>
  <c r="AD23" i="19"/>
  <c r="AD22" i="19"/>
  <c r="AD21" i="19"/>
  <c r="AD20" i="19"/>
  <c r="AD19" i="19"/>
  <c r="AD18" i="19"/>
  <c r="AD17" i="19"/>
  <c r="AD16" i="19"/>
  <c r="AD15" i="19"/>
  <c r="AD14" i="19"/>
  <c r="AD10" i="19"/>
  <c r="AD9" i="19"/>
  <c r="AD8" i="19"/>
  <c r="AD7" i="19"/>
  <c r="AD6" i="19"/>
  <c r="AD5" i="19"/>
  <c r="AD4" i="19"/>
  <c r="T4" i="19"/>
  <c r="T5" i="19"/>
  <c r="T6" i="19"/>
  <c r="T7" i="19"/>
  <c r="T8" i="19"/>
  <c r="T9" i="19"/>
  <c r="T10"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6" i="19"/>
  <c r="T67" i="19"/>
  <c r="T68" i="19"/>
  <c r="T69" i="19"/>
  <c r="T70" i="19"/>
  <c r="T71" i="19"/>
  <c r="T72" i="19"/>
  <c r="T73" i="19"/>
  <c r="T74" i="19"/>
  <c r="T75" i="19"/>
  <c r="T76" i="19"/>
  <c r="T77" i="19"/>
  <c r="T78" i="19"/>
  <c r="T81" i="19"/>
  <c r="T82" i="19"/>
  <c r="T83" i="19"/>
  <c r="T84" i="19"/>
  <c r="T85" i="19"/>
  <c r="T86" i="19"/>
  <c r="T87" i="19"/>
  <c r="T88" i="19"/>
  <c r="T91" i="19"/>
  <c r="T96" i="19"/>
  <c r="T97" i="19"/>
  <c r="T98" i="19"/>
  <c r="T99" i="19"/>
  <c r="T100" i="19"/>
  <c r="T101" i="19"/>
  <c r="T102" i="19"/>
  <c r="T103" i="19"/>
  <c r="T104" i="19"/>
  <c r="T105" i="19"/>
  <c r="T106" i="19"/>
  <c r="T107" i="19"/>
  <c r="T108" i="19"/>
  <c r="T109" i="19"/>
  <c r="T110" i="19"/>
  <c r="T111" i="19"/>
  <c r="T112" i="19"/>
  <c r="T113" i="19"/>
  <c r="T114" i="19"/>
  <c r="T115" i="19"/>
  <c r="T116" i="19"/>
  <c r="T117" i="19"/>
  <c r="T118" i="19"/>
  <c r="T120" i="19"/>
  <c r="T121" i="19"/>
  <c r="T122" i="19"/>
  <c r="T124" i="19"/>
  <c r="T125" i="19"/>
  <c r="T126" i="19"/>
  <c r="T127" i="19"/>
  <c r="T128" i="19"/>
  <c r="T129" i="19"/>
  <c r="T130" i="19"/>
  <c r="T131" i="19"/>
  <c r="T132" i="19"/>
  <c r="T133" i="19"/>
  <c r="T134" i="19"/>
  <c r="T135" i="19"/>
  <c r="T136" i="19"/>
  <c r="T137" i="19"/>
  <c r="T138" i="19"/>
  <c r="T139" i="19"/>
  <c r="T140" i="19"/>
  <c r="T141" i="19"/>
  <c r="T142" i="19"/>
  <c r="T143" i="19"/>
  <c r="T144" i="19"/>
  <c r="T145" i="19"/>
  <c r="T146" i="19"/>
  <c r="T147" i="19"/>
  <c r="T148" i="19"/>
  <c r="T149" i="19"/>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78" i="19"/>
  <c r="T179" i="19"/>
  <c r="T180" i="19"/>
  <c r="T181" i="19"/>
  <c r="T182" i="19"/>
  <c r="T183" i="19"/>
  <c r="T184" i="19"/>
  <c r="T185" i="19"/>
  <c r="T186" i="19"/>
  <c r="T187" i="19"/>
  <c r="T188" i="19"/>
  <c r="T189" i="19"/>
  <c r="T190" i="19"/>
  <c r="T191" i="19"/>
  <c r="T192" i="19"/>
  <c r="T193" i="19"/>
  <c r="T194" i="19"/>
  <c r="T195" i="19"/>
  <c r="T196" i="19"/>
  <c r="K4" i="19"/>
  <c r="K5" i="19"/>
  <c r="K6" i="19"/>
  <c r="K7" i="19"/>
  <c r="K8" i="19"/>
  <c r="K9" i="19"/>
  <c r="K10"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6" i="19"/>
  <c r="K67" i="19"/>
  <c r="K68" i="19"/>
  <c r="K69" i="19"/>
  <c r="K70" i="19"/>
  <c r="K71" i="19"/>
  <c r="K72" i="19"/>
  <c r="K73" i="19"/>
  <c r="K74" i="19"/>
  <c r="K75" i="19"/>
  <c r="K76" i="19"/>
  <c r="K77" i="19"/>
  <c r="K79" i="19"/>
  <c r="K81" i="19"/>
  <c r="K82" i="19"/>
  <c r="K83" i="19"/>
  <c r="K84" i="19"/>
  <c r="K85" i="19"/>
  <c r="K86" i="19"/>
  <c r="K87" i="19"/>
  <c r="K88" i="19"/>
  <c r="K90" i="19"/>
  <c r="K91"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20" i="19"/>
  <c r="K121" i="19"/>
  <c r="K122"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F233" i="19"/>
  <c r="H233" i="19" s="1"/>
  <c r="F230" i="19"/>
  <c r="F229" i="19"/>
  <c r="D227" i="19"/>
  <c r="D226" i="19"/>
  <c r="D216" i="19"/>
  <c r="D218" i="19" s="1"/>
  <c r="F215" i="19"/>
  <c r="F214" i="19"/>
  <c r="D213" i="19"/>
  <c r="D212" i="19"/>
  <c r="D208" i="19"/>
  <c r="AY93" i="19"/>
  <c r="AZ93" i="19" s="1"/>
  <c r="AY92" i="19"/>
  <c r="AZ92" i="19" s="1"/>
  <c r="AY89" i="19"/>
  <c r="AZ89" i="19" s="1"/>
  <c r="F91" i="18"/>
  <c r="BS38" i="18" s="1"/>
  <c r="EZ39" i="18"/>
  <c r="T39" i="18"/>
  <c r="AL43" i="18"/>
  <c r="AL42" i="18"/>
  <c r="DQ51" i="18"/>
  <c r="DQ50" i="18"/>
  <c r="EP49" i="18"/>
  <c r="EK48" i="18"/>
  <c r="F90" i="18"/>
  <c r="EP38" i="18" s="1"/>
  <c r="DQ37" i="18"/>
  <c r="CC35" i="18"/>
  <c r="EP34" i="18"/>
  <c r="EF34" i="18"/>
  <c r="BN28" i="18"/>
  <c r="BD28" i="18"/>
  <c r="FE19" i="18"/>
  <c r="F93" i="18"/>
  <c r="EA18" i="18" s="1"/>
  <c r="DZ18" i="7"/>
  <c r="BN15" i="18"/>
  <c r="BI15" i="18"/>
  <c r="EK14" i="18"/>
  <c r="EK13" i="18"/>
  <c r="EF11" i="18"/>
  <c r="DQ11" i="18"/>
  <c r="DV11" i="18"/>
  <c r="DL10" i="18"/>
  <c r="DB9" i="18"/>
  <c r="DQ8" i="18"/>
  <c r="CM8" i="18"/>
  <c r="CH8" i="18"/>
  <c r="D88" i="18"/>
  <c r="D87" i="18"/>
  <c r="D77" i="18"/>
  <c r="F77" i="18" s="1"/>
  <c r="F78" i="18" s="1"/>
  <c r="H78" i="18" s="1"/>
  <c r="F76" i="18"/>
  <c r="F75" i="18"/>
  <c r="F89" i="18" s="1"/>
  <c r="D74" i="18"/>
  <c r="D73" i="18"/>
  <c r="D69" i="18"/>
  <c r="FO57" i="18"/>
  <c r="FJ57" i="18"/>
  <c r="FE57" i="18"/>
  <c r="EZ57" i="18"/>
  <c r="EU57" i="18"/>
  <c r="EP57" i="18"/>
  <c r="EK57" i="18"/>
  <c r="EF57" i="18"/>
  <c r="EA57" i="18"/>
  <c r="DV57" i="18"/>
  <c r="DQ57" i="18"/>
  <c r="DL57" i="18"/>
  <c r="DG57" i="18"/>
  <c r="DB57" i="18"/>
  <c r="CW57" i="18"/>
  <c r="CR57" i="18"/>
  <c r="CM57" i="18"/>
  <c r="CH57" i="18"/>
  <c r="CC57" i="18"/>
  <c r="BX57" i="18"/>
  <c r="BS57" i="18"/>
  <c r="BN57" i="18"/>
  <c r="BI57" i="18"/>
  <c r="BD57" i="18"/>
  <c r="AU57" i="18"/>
  <c r="AL57" i="18"/>
  <c r="AC57" i="18"/>
  <c r="T57" i="18"/>
  <c r="K57" i="18"/>
  <c r="FO56" i="18"/>
  <c r="FJ56" i="18"/>
  <c r="FE56" i="18"/>
  <c r="EZ56" i="18"/>
  <c r="EU56" i="18"/>
  <c r="EP56" i="18"/>
  <c r="EK56" i="18"/>
  <c r="EF56" i="18"/>
  <c r="EA56" i="18"/>
  <c r="DV56" i="18"/>
  <c r="DQ56" i="18"/>
  <c r="DL56" i="18"/>
  <c r="DG56" i="18"/>
  <c r="DB56" i="18"/>
  <c r="CW56" i="18"/>
  <c r="CR56" i="18"/>
  <c r="CM56" i="18"/>
  <c r="CH56" i="18"/>
  <c r="CC56" i="18"/>
  <c r="BX56" i="18"/>
  <c r="BS56" i="18"/>
  <c r="BN56" i="18"/>
  <c r="BI56" i="18"/>
  <c r="BD56" i="18"/>
  <c r="AU56" i="18"/>
  <c r="AL56" i="18"/>
  <c r="AC56" i="18"/>
  <c r="T56" i="18"/>
  <c r="K56" i="18"/>
  <c r="FO55" i="18"/>
  <c r="FJ55" i="18"/>
  <c r="FE55" i="18"/>
  <c r="EZ55" i="18"/>
  <c r="EU55" i="18"/>
  <c r="EP55" i="18"/>
  <c r="EK55" i="18"/>
  <c r="EF55" i="18"/>
  <c r="EA55" i="18"/>
  <c r="DV55" i="18"/>
  <c r="DQ55" i="18"/>
  <c r="DL55" i="18"/>
  <c r="DG55" i="18"/>
  <c r="DB55" i="18"/>
  <c r="CW55" i="18"/>
  <c r="CR55" i="18"/>
  <c r="CM55" i="18"/>
  <c r="CH55" i="18"/>
  <c r="CC55" i="18"/>
  <c r="BX55" i="18"/>
  <c r="BS55" i="18"/>
  <c r="BN55" i="18"/>
  <c r="BI55" i="18"/>
  <c r="BD55" i="18"/>
  <c r="AU55" i="18"/>
  <c r="AL55" i="18"/>
  <c r="AC55" i="18"/>
  <c r="T55" i="18"/>
  <c r="K55" i="18"/>
  <c r="FO54" i="18"/>
  <c r="FJ54" i="18"/>
  <c r="FE54" i="18"/>
  <c r="EZ54" i="18"/>
  <c r="EU54" i="18"/>
  <c r="EP54" i="18"/>
  <c r="EK54" i="18"/>
  <c r="EF54" i="18"/>
  <c r="EA54" i="18"/>
  <c r="DV54" i="18"/>
  <c r="DQ54" i="18"/>
  <c r="DL54" i="18"/>
  <c r="DG54" i="18"/>
  <c r="DB54" i="18"/>
  <c r="CW54" i="18"/>
  <c r="CR54" i="18"/>
  <c r="CM54" i="18"/>
  <c r="CH54" i="18"/>
  <c r="CC54" i="18"/>
  <c r="BX54" i="18"/>
  <c r="BS54" i="18"/>
  <c r="BN54" i="18"/>
  <c r="BI54" i="18"/>
  <c r="BD54" i="18"/>
  <c r="AU54" i="18"/>
  <c r="AL54" i="18"/>
  <c r="AC54" i="18"/>
  <c r="T54" i="18"/>
  <c r="K54" i="18"/>
  <c r="FO53" i="18"/>
  <c r="FJ53" i="18"/>
  <c r="FE53" i="18"/>
  <c r="EZ53" i="18"/>
  <c r="EU53" i="18"/>
  <c r="EP53" i="18"/>
  <c r="EK53" i="18"/>
  <c r="EF53" i="18"/>
  <c r="EA53" i="18"/>
  <c r="DV53" i="18"/>
  <c r="DQ53" i="18"/>
  <c r="DL53" i="18"/>
  <c r="DB53" i="18"/>
  <c r="CW53" i="18"/>
  <c r="CR53" i="18"/>
  <c r="CM53" i="18"/>
  <c r="CH53" i="18"/>
  <c r="CC53" i="18"/>
  <c r="BX53" i="18"/>
  <c r="BS53" i="18"/>
  <c r="BN53" i="18"/>
  <c r="BI53" i="18"/>
  <c r="BD53" i="18"/>
  <c r="AU53" i="18"/>
  <c r="AL53" i="18"/>
  <c r="AC53" i="18"/>
  <c r="T53" i="18"/>
  <c r="K53" i="18"/>
  <c r="FO52" i="18"/>
  <c r="FJ52" i="18"/>
  <c r="FE52" i="18"/>
  <c r="EZ52" i="18"/>
  <c r="EU52" i="18"/>
  <c r="EP52" i="18"/>
  <c r="EK52" i="18"/>
  <c r="EF52" i="18"/>
  <c r="EA52" i="18"/>
  <c r="DV52" i="18"/>
  <c r="DQ52" i="18"/>
  <c r="DL52" i="18"/>
  <c r="DG52" i="18"/>
  <c r="DB52" i="18"/>
  <c r="CW52" i="18"/>
  <c r="CR52" i="18"/>
  <c r="CM52" i="18"/>
  <c r="CH52" i="18"/>
  <c r="CC52" i="18"/>
  <c r="BX52" i="18"/>
  <c r="BS52" i="18"/>
  <c r="BN52" i="18"/>
  <c r="BI52" i="18"/>
  <c r="BD52" i="18"/>
  <c r="AU52" i="18"/>
  <c r="AL52" i="18"/>
  <c r="AC52" i="18"/>
  <c r="T52" i="18"/>
  <c r="K52" i="18"/>
  <c r="FO51" i="18"/>
  <c r="FJ51" i="18"/>
  <c r="FE51" i="18"/>
  <c r="EZ51" i="18"/>
  <c r="EU51" i="18"/>
  <c r="EP51" i="18"/>
  <c r="EK51" i="18"/>
  <c r="EF51" i="18"/>
  <c r="EA51" i="18"/>
  <c r="DV51" i="18"/>
  <c r="DL51" i="18"/>
  <c r="DG51" i="18"/>
  <c r="DB51" i="18"/>
  <c r="CW51" i="18"/>
  <c r="CR51" i="18"/>
  <c r="CM51" i="18"/>
  <c r="CH51" i="18"/>
  <c r="CC51" i="18"/>
  <c r="BS51" i="18"/>
  <c r="BN51" i="18"/>
  <c r="BI51" i="18"/>
  <c r="BD51" i="18"/>
  <c r="AU51" i="18"/>
  <c r="AL51" i="18"/>
  <c r="AC51" i="18"/>
  <c r="T51" i="18"/>
  <c r="K51" i="18"/>
  <c r="FO50" i="18"/>
  <c r="FJ50" i="18"/>
  <c r="FE50" i="18"/>
  <c r="EZ50" i="18"/>
  <c r="EU50" i="18"/>
  <c r="EP50" i="18"/>
  <c r="EK50" i="18"/>
  <c r="EF50" i="18"/>
  <c r="EA50" i="18"/>
  <c r="DV50" i="18"/>
  <c r="DL50" i="18"/>
  <c r="DG50" i="18"/>
  <c r="DB50" i="18"/>
  <c r="CW50" i="18"/>
  <c r="CR50" i="18"/>
  <c r="CM50" i="18"/>
  <c r="CH50" i="18"/>
  <c r="CC50" i="18"/>
  <c r="BS50" i="18"/>
  <c r="BN50" i="18"/>
  <c r="BI50" i="18"/>
  <c r="BD50" i="18"/>
  <c r="AU50" i="18"/>
  <c r="AL50" i="18"/>
  <c r="AC50" i="18"/>
  <c r="T50" i="18"/>
  <c r="K50" i="18"/>
  <c r="FO49" i="18"/>
  <c r="FJ49" i="18"/>
  <c r="FE49" i="18"/>
  <c r="EZ49" i="18"/>
  <c r="EU49" i="18"/>
  <c r="EK49" i="18"/>
  <c r="EF49" i="18"/>
  <c r="EA49" i="18"/>
  <c r="DV49" i="18"/>
  <c r="DQ49" i="18"/>
  <c r="DL49" i="18"/>
  <c r="DG49" i="18"/>
  <c r="DB49" i="18"/>
  <c r="CW49" i="18"/>
  <c r="CR49" i="18"/>
  <c r="CM49" i="18"/>
  <c r="CH49" i="18"/>
  <c r="CC49" i="18"/>
  <c r="BX49" i="18"/>
  <c r="BS49" i="18"/>
  <c r="BN49" i="18"/>
  <c r="BI49" i="18"/>
  <c r="BD49" i="18"/>
  <c r="AU49" i="18"/>
  <c r="AL49" i="18"/>
  <c r="AC49" i="18"/>
  <c r="T49" i="18"/>
  <c r="K49" i="18"/>
  <c r="FO48" i="18"/>
  <c r="FJ48" i="18"/>
  <c r="FE48" i="18"/>
  <c r="EZ48" i="18"/>
  <c r="EU48" i="18"/>
  <c r="EP48" i="18"/>
  <c r="EA48" i="18"/>
  <c r="DV48" i="18"/>
  <c r="DQ48" i="18"/>
  <c r="DL48" i="18"/>
  <c r="DG48" i="18"/>
  <c r="DB48" i="18"/>
  <c r="CW48" i="18"/>
  <c r="CR48" i="18"/>
  <c r="CM48" i="18"/>
  <c r="CH48" i="18"/>
  <c r="CC48" i="18"/>
  <c r="BX48" i="18"/>
  <c r="BS48" i="18"/>
  <c r="BN48" i="18"/>
  <c r="BI48" i="18"/>
  <c r="BD48" i="18"/>
  <c r="AU48" i="18"/>
  <c r="AL48" i="18"/>
  <c r="AC48" i="18"/>
  <c r="T48" i="18"/>
  <c r="K48" i="18"/>
  <c r="FO47" i="18"/>
  <c r="FJ47" i="18"/>
  <c r="FE47" i="18"/>
  <c r="EZ47" i="18"/>
  <c r="EU47" i="18"/>
  <c r="EP47" i="18"/>
  <c r="EA47" i="18"/>
  <c r="DV47" i="18"/>
  <c r="DQ47" i="18"/>
  <c r="DL47" i="18"/>
  <c r="DG47" i="18"/>
  <c r="DB47" i="18"/>
  <c r="CW47" i="18"/>
  <c r="CR47" i="18"/>
  <c r="CM47" i="18"/>
  <c r="CH47" i="18"/>
  <c r="CC47" i="18"/>
  <c r="BX47" i="18"/>
  <c r="BS47" i="18"/>
  <c r="BN47" i="18"/>
  <c r="BI47" i="18"/>
  <c r="BD47" i="18"/>
  <c r="AU47" i="18"/>
  <c r="AL47" i="18"/>
  <c r="AC47" i="18"/>
  <c r="T47" i="18"/>
  <c r="K47" i="18"/>
  <c r="FO46" i="18"/>
  <c r="FJ46" i="18"/>
  <c r="FE46" i="18"/>
  <c r="EZ46" i="18"/>
  <c r="EU46" i="18"/>
  <c r="EA46" i="18"/>
  <c r="DV46" i="18"/>
  <c r="DQ46" i="18"/>
  <c r="DL46" i="18"/>
  <c r="DG46" i="18"/>
  <c r="DB46" i="18"/>
  <c r="CW46" i="18"/>
  <c r="CR46" i="18"/>
  <c r="CM46" i="18"/>
  <c r="CH46" i="18"/>
  <c r="CC46" i="18"/>
  <c r="BX46" i="18"/>
  <c r="BS46" i="18"/>
  <c r="BN46" i="18"/>
  <c r="BI46" i="18"/>
  <c r="BD46" i="18"/>
  <c r="AU46" i="18"/>
  <c r="AL46" i="18"/>
  <c r="AC46" i="18"/>
  <c r="T46" i="18"/>
  <c r="K46" i="18"/>
  <c r="FO45" i="18"/>
  <c r="FJ45" i="18"/>
  <c r="FE45" i="18"/>
  <c r="EZ45" i="18"/>
  <c r="EU45" i="18"/>
  <c r="EP45" i="18"/>
  <c r="EA45" i="18"/>
  <c r="DV45" i="18"/>
  <c r="DQ45" i="18"/>
  <c r="DL45" i="18"/>
  <c r="DG45" i="18"/>
  <c r="DB45" i="18"/>
  <c r="CW45" i="18"/>
  <c r="CR45" i="18"/>
  <c r="CM45" i="18"/>
  <c r="CH45" i="18"/>
  <c r="CC45" i="18"/>
  <c r="BX45" i="18"/>
  <c r="BS45" i="18"/>
  <c r="BN45" i="18"/>
  <c r="BI45" i="18"/>
  <c r="BD45" i="18"/>
  <c r="AU45" i="18"/>
  <c r="AC45" i="18"/>
  <c r="T45" i="18"/>
  <c r="K45" i="18"/>
  <c r="FO44" i="18"/>
  <c r="FJ44" i="18"/>
  <c r="FE44" i="18"/>
  <c r="EZ44" i="18"/>
  <c r="EU44" i="18"/>
  <c r="EP44" i="18"/>
  <c r="EK44" i="18"/>
  <c r="EF44" i="18"/>
  <c r="EA44" i="18"/>
  <c r="DV44" i="18"/>
  <c r="DQ44" i="18"/>
  <c r="DL44" i="18"/>
  <c r="DG44" i="18"/>
  <c r="DB44" i="18"/>
  <c r="CW44" i="18"/>
  <c r="CR44" i="18"/>
  <c r="CM44" i="18"/>
  <c r="CH44" i="18"/>
  <c r="CC44" i="18"/>
  <c r="BX44" i="18"/>
  <c r="BS44" i="18"/>
  <c r="BN44" i="18"/>
  <c r="BI44" i="18"/>
  <c r="BD44" i="18"/>
  <c r="AU44" i="18"/>
  <c r="AL44" i="18"/>
  <c r="AC44" i="18"/>
  <c r="T44" i="18"/>
  <c r="K44" i="18"/>
  <c r="FO43" i="18"/>
  <c r="FJ43" i="18"/>
  <c r="FE43" i="18"/>
  <c r="EZ43" i="18"/>
  <c r="EU43" i="18"/>
  <c r="EP43" i="18"/>
  <c r="EK43" i="18"/>
  <c r="EF43" i="18"/>
  <c r="EA43" i="18"/>
  <c r="DV43" i="18"/>
  <c r="DQ43" i="18"/>
  <c r="DL43" i="18"/>
  <c r="DG43" i="18"/>
  <c r="DB43" i="18"/>
  <c r="CW43" i="18"/>
  <c r="CR43" i="18"/>
  <c r="CM43" i="18"/>
  <c r="CH43" i="18"/>
  <c r="CC43" i="18"/>
  <c r="BX43" i="18"/>
  <c r="BS43" i="18"/>
  <c r="BN43" i="18"/>
  <c r="BI43" i="18"/>
  <c r="BD43" i="18"/>
  <c r="AU43" i="18"/>
  <c r="AC43" i="18"/>
  <c r="T43" i="18"/>
  <c r="K43" i="18"/>
  <c r="FO42" i="18"/>
  <c r="FJ42" i="18"/>
  <c r="FE42" i="18"/>
  <c r="EZ42" i="18"/>
  <c r="EU42" i="18"/>
  <c r="EP42" i="18"/>
  <c r="EK42" i="18"/>
  <c r="EF42" i="18"/>
  <c r="EA42" i="18"/>
  <c r="DV42" i="18"/>
  <c r="DQ42" i="18"/>
  <c r="DL42" i="18"/>
  <c r="DG42" i="18"/>
  <c r="DB42" i="18"/>
  <c r="CW42" i="18"/>
  <c r="CR42" i="18"/>
  <c r="CM42" i="18"/>
  <c r="CH42" i="18"/>
  <c r="CC42" i="18"/>
  <c r="BX42" i="18"/>
  <c r="BS42" i="18"/>
  <c r="BN42" i="18"/>
  <c r="BI42" i="18"/>
  <c r="BD42" i="18"/>
  <c r="AU42" i="18"/>
  <c r="AC42" i="18"/>
  <c r="T42" i="18"/>
  <c r="K42" i="18"/>
  <c r="FO41" i="18"/>
  <c r="FJ41" i="18"/>
  <c r="FE41" i="18"/>
  <c r="EZ41" i="18"/>
  <c r="EU41" i="18"/>
  <c r="EA41" i="18"/>
  <c r="DV41" i="18"/>
  <c r="DQ41" i="18"/>
  <c r="DL41" i="18"/>
  <c r="DG41" i="18"/>
  <c r="DB41" i="18"/>
  <c r="CW41" i="18"/>
  <c r="CR41" i="18"/>
  <c r="CM41" i="18"/>
  <c r="CH41" i="18"/>
  <c r="CC41" i="18"/>
  <c r="BX41" i="18"/>
  <c r="BS41" i="18"/>
  <c r="BN41" i="18"/>
  <c r="BI41" i="18"/>
  <c r="BD41" i="18"/>
  <c r="AU41" i="18"/>
  <c r="AL41" i="18"/>
  <c r="AC41" i="18"/>
  <c r="T41" i="18"/>
  <c r="K41" i="18"/>
  <c r="FO40" i="18"/>
  <c r="FJ40" i="18"/>
  <c r="FE40" i="18"/>
  <c r="EZ40" i="18"/>
  <c r="EU40" i="18"/>
  <c r="EA40" i="18"/>
  <c r="DV40" i="18"/>
  <c r="DQ40" i="18"/>
  <c r="DL40" i="18"/>
  <c r="DG40" i="18"/>
  <c r="DB40" i="18"/>
  <c r="CW40" i="18"/>
  <c r="CR40" i="18"/>
  <c r="CM40" i="18"/>
  <c r="CH40" i="18"/>
  <c r="CC40" i="18"/>
  <c r="BX40" i="18"/>
  <c r="BS40" i="18"/>
  <c r="BN40" i="18"/>
  <c r="BI40" i="18"/>
  <c r="BD40" i="18"/>
  <c r="AU40" i="18"/>
  <c r="AL40" i="18"/>
  <c r="AC40" i="18"/>
  <c r="T40" i="18"/>
  <c r="K40" i="18"/>
  <c r="FO39" i="18"/>
  <c r="FJ39" i="18"/>
  <c r="EU39" i="18"/>
  <c r="EP39" i="18"/>
  <c r="EK39" i="18"/>
  <c r="EF39" i="18"/>
  <c r="EA39" i="18"/>
  <c r="DV39" i="18"/>
  <c r="DQ39" i="18"/>
  <c r="DL39" i="18"/>
  <c r="DG39" i="18"/>
  <c r="DB39" i="18"/>
  <c r="CW39" i="18"/>
  <c r="CR39" i="18"/>
  <c r="CM39" i="18"/>
  <c r="CC39" i="18"/>
  <c r="BX39" i="18"/>
  <c r="BD39" i="18"/>
  <c r="AU39" i="18"/>
  <c r="AC39" i="18"/>
  <c r="K39" i="18"/>
  <c r="FO38" i="18"/>
  <c r="FJ38" i="18"/>
  <c r="FE38" i="18"/>
  <c r="EZ38" i="18"/>
  <c r="EU38" i="18"/>
  <c r="EA38" i="18"/>
  <c r="DV38" i="18"/>
  <c r="DQ38" i="18"/>
  <c r="DL38" i="18"/>
  <c r="DG38" i="18"/>
  <c r="DB38" i="18"/>
  <c r="CW38" i="18"/>
  <c r="CR38" i="18"/>
  <c r="CM38" i="18"/>
  <c r="CC38" i="18"/>
  <c r="BX38" i="18"/>
  <c r="BD38" i="18"/>
  <c r="AU38" i="18"/>
  <c r="AC38" i="18"/>
  <c r="K38" i="18"/>
  <c r="FO37" i="18"/>
  <c r="FJ37" i="18"/>
  <c r="FE37" i="18"/>
  <c r="EZ37" i="18"/>
  <c r="EU37" i="18"/>
  <c r="EK37" i="18"/>
  <c r="EF37" i="18"/>
  <c r="EA37" i="18"/>
  <c r="DV37" i="18"/>
  <c r="DL37" i="18"/>
  <c r="DG37" i="18"/>
  <c r="DB37" i="18"/>
  <c r="CW37" i="18"/>
  <c r="CR37" i="18"/>
  <c r="CM37" i="18"/>
  <c r="CH37" i="18"/>
  <c r="CC37" i="18"/>
  <c r="BX37" i="18"/>
  <c r="BS37" i="18"/>
  <c r="BN37" i="18"/>
  <c r="BI37" i="18"/>
  <c r="BD37" i="18"/>
  <c r="AU37" i="18"/>
  <c r="AL37" i="18"/>
  <c r="AC37" i="18"/>
  <c r="T37" i="18"/>
  <c r="K37" i="18"/>
  <c r="FO36" i="18"/>
  <c r="FJ36" i="18"/>
  <c r="FE36" i="18"/>
  <c r="EZ36" i="18"/>
  <c r="EU36" i="18"/>
  <c r="EP36" i="18"/>
  <c r="EK36" i="18"/>
  <c r="EF36" i="18"/>
  <c r="EA36" i="18"/>
  <c r="DV36" i="18"/>
  <c r="DQ36" i="18"/>
  <c r="DL36" i="18"/>
  <c r="DG36" i="18"/>
  <c r="DB36" i="18"/>
  <c r="CW36" i="18"/>
  <c r="CR36" i="18"/>
  <c r="CM36" i="18"/>
  <c r="CH36" i="18"/>
  <c r="CC36" i="18"/>
  <c r="BX36" i="18"/>
  <c r="BS36" i="18"/>
  <c r="BN36" i="18"/>
  <c r="BI36" i="18"/>
  <c r="BD36" i="18"/>
  <c r="AU36" i="18"/>
  <c r="AL36" i="18"/>
  <c r="AC36" i="18"/>
  <c r="T36" i="18"/>
  <c r="K36" i="18"/>
  <c r="FO35" i="18"/>
  <c r="FJ35" i="18"/>
  <c r="FE35" i="18"/>
  <c r="EZ35" i="18"/>
  <c r="EU35" i="18"/>
  <c r="EP35" i="18"/>
  <c r="EK35" i="18"/>
  <c r="EF35" i="18"/>
  <c r="EA35" i="18"/>
  <c r="DV35" i="18"/>
  <c r="DQ35" i="18"/>
  <c r="DL35" i="18"/>
  <c r="DG35" i="18"/>
  <c r="DB35" i="18"/>
  <c r="CW35" i="18"/>
  <c r="CR35" i="18"/>
  <c r="CM35" i="18"/>
  <c r="CH35" i="18"/>
  <c r="BX35" i="18"/>
  <c r="BD35" i="18"/>
  <c r="AU35" i="18"/>
  <c r="FO34" i="18"/>
  <c r="FJ34" i="18"/>
  <c r="FE34" i="18"/>
  <c r="EZ34" i="18"/>
  <c r="EU34" i="18"/>
  <c r="EK34" i="18"/>
  <c r="EA34" i="18"/>
  <c r="DV34" i="18"/>
  <c r="DQ34" i="18"/>
  <c r="DL34" i="18"/>
  <c r="DG34" i="18"/>
  <c r="DB34" i="18"/>
  <c r="CW34" i="18"/>
  <c r="CR34" i="18"/>
  <c r="CM34" i="18"/>
  <c r="CH34" i="18"/>
  <c r="CC34" i="18"/>
  <c r="BX34" i="18"/>
  <c r="BS34" i="18"/>
  <c r="BN34" i="18"/>
  <c r="BI34" i="18"/>
  <c r="BD34" i="18"/>
  <c r="AU34" i="18"/>
  <c r="AL34" i="18"/>
  <c r="AC34" i="18"/>
  <c r="T34" i="18"/>
  <c r="K34" i="18"/>
  <c r="FO33" i="18"/>
  <c r="FJ33" i="18"/>
  <c r="FE33" i="18"/>
  <c r="EZ33" i="18"/>
  <c r="EU33" i="18"/>
  <c r="EP33" i="18"/>
  <c r="EK33" i="18"/>
  <c r="EF33" i="18"/>
  <c r="EA33" i="18"/>
  <c r="DV33" i="18"/>
  <c r="DQ33" i="18"/>
  <c r="DL33" i="18"/>
  <c r="DG33" i="18"/>
  <c r="DB33" i="18"/>
  <c r="CW33" i="18"/>
  <c r="CR33" i="18"/>
  <c r="CM33" i="18"/>
  <c r="CH33" i="18"/>
  <c r="CC33" i="18"/>
  <c r="BX33" i="18"/>
  <c r="BS33" i="18"/>
  <c r="BN33" i="18"/>
  <c r="BI33" i="18"/>
  <c r="BD33" i="18"/>
  <c r="AU33" i="18"/>
  <c r="AL33" i="18"/>
  <c r="AC33" i="18"/>
  <c r="T33" i="18"/>
  <c r="K33" i="18"/>
  <c r="FO32" i="18"/>
  <c r="FJ32" i="18"/>
  <c r="FE32" i="18"/>
  <c r="EZ32" i="18"/>
  <c r="EU32" i="18"/>
  <c r="EP32" i="18"/>
  <c r="EK32" i="18"/>
  <c r="EF32" i="18"/>
  <c r="EA32" i="18"/>
  <c r="DV32" i="18"/>
  <c r="DQ32" i="18"/>
  <c r="DL32" i="18"/>
  <c r="DG32" i="18"/>
  <c r="DB32" i="18"/>
  <c r="CW32" i="18"/>
  <c r="CR32" i="18"/>
  <c r="CM32" i="18"/>
  <c r="CH32" i="18"/>
  <c r="CC32" i="18"/>
  <c r="BX32" i="18"/>
  <c r="BS32" i="18"/>
  <c r="BN32" i="18"/>
  <c r="BI32" i="18"/>
  <c r="BD32" i="18"/>
  <c r="AU32" i="18"/>
  <c r="AL32" i="18"/>
  <c r="AC32" i="18"/>
  <c r="T32" i="18"/>
  <c r="K32" i="18"/>
  <c r="FO31" i="18"/>
  <c r="FJ31" i="18"/>
  <c r="FE31" i="18"/>
  <c r="EZ31" i="18"/>
  <c r="EU31" i="18"/>
  <c r="EP31" i="18"/>
  <c r="EK31" i="18"/>
  <c r="EF31" i="18"/>
  <c r="EA31" i="18"/>
  <c r="DV31" i="18"/>
  <c r="DQ31" i="18"/>
  <c r="DL31" i="18"/>
  <c r="DG31" i="18"/>
  <c r="DB31" i="18"/>
  <c r="CW31" i="18"/>
  <c r="CR31" i="18"/>
  <c r="CM31" i="18"/>
  <c r="CH31" i="18"/>
  <c r="CC31" i="18"/>
  <c r="BX31" i="18"/>
  <c r="BS31" i="18"/>
  <c r="BN31" i="18"/>
  <c r="BI31" i="18"/>
  <c r="BD31" i="18"/>
  <c r="AU31" i="18"/>
  <c r="AL31" i="18"/>
  <c r="AC31" i="18"/>
  <c r="T31" i="18"/>
  <c r="K31" i="18"/>
  <c r="FO30" i="18"/>
  <c r="FJ30" i="18"/>
  <c r="FE30" i="18"/>
  <c r="EZ30" i="18"/>
  <c r="EU30" i="18"/>
  <c r="EP30" i="18"/>
  <c r="EK30" i="18"/>
  <c r="EF30" i="18"/>
  <c r="EA30" i="18"/>
  <c r="DV30" i="18"/>
  <c r="DQ30" i="18"/>
  <c r="DL30" i="18"/>
  <c r="DG30" i="18"/>
  <c r="DB30" i="18"/>
  <c r="CW30" i="18"/>
  <c r="CR30" i="18"/>
  <c r="CM30" i="18"/>
  <c r="CH30" i="18"/>
  <c r="CC30" i="18"/>
  <c r="BX30" i="18"/>
  <c r="BS30" i="18"/>
  <c r="BN30" i="18"/>
  <c r="BI30" i="18"/>
  <c r="BD30" i="18"/>
  <c r="AU30" i="18"/>
  <c r="AL30" i="18"/>
  <c r="AC30" i="18"/>
  <c r="T30" i="18"/>
  <c r="K30" i="18"/>
  <c r="FO29" i="18"/>
  <c r="FJ29" i="18"/>
  <c r="FE29" i="18"/>
  <c r="EZ29" i="18"/>
  <c r="EU29" i="18"/>
  <c r="EP29" i="18"/>
  <c r="EK29" i="18"/>
  <c r="EF29" i="18"/>
  <c r="EA29" i="18"/>
  <c r="DV29" i="18"/>
  <c r="DQ29" i="18"/>
  <c r="DL29" i="18"/>
  <c r="DG29" i="18"/>
  <c r="DB29" i="18"/>
  <c r="CW29" i="18"/>
  <c r="CR29" i="18"/>
  <c r="CM29" i="18"/>
  <c r="CH29" i="18"/>
  <c r="CC29" i="18"/>
  <c r="BX29" i="18"/>
  <c r="BS29" i="18"/>
  <c r="BN29" i="18"/>
  <c r="BI29" i="18"/>
  <c r="BD29" i="18"/>
  <c r="AU29" i="18"/>
  <c r="AL29" i="18"/>
  <c r="AC29" i="18"/>
  <c r="T29" i="18"/>
  <c r="K29" i="18"/>
  <c r="FO28" i="18"/>
  <c r="FJ28" i="18"/>
  <c r="FE28" i="18"/>
  <c r="EZ28" i="18"/>
  <c r="EU28" i="18"/>
  <c r="EP28" i="18"/>
  <c r="EK28" i="18"/>
  <c r="EF28" i="18"/>
  <c r="EA28" i="18"/>
  <c r="DV28" i="18"/>
  <c r="DQ28" i="18"/>
  <c r="DL28" i="18"/>
  <c r="DG28" i="18"/>
  <c r="DB28" i="18"/>
  <c r="CW28" i="18"/>
  <c r="CR28" i="18"/>
  <c r="CM28" i="18"/>
  <c r="CH28" i="18"/>
  <c r="CC28" i="18"/>
  <c r="BX28" i="18"/>
  <c r="BI28" i="18"/>
  <c r="AU28" i="18"/>
  <c r="AL28" i="18"/>
  <c r="AC28" i="18"/>
  <c r="T28" i="18"/>
  <c r="K28" i="18"/>
  <c r="FO27" i="18"/>
  <c r="FJ27" i="18"/>
  <c r="FE27" i="18"/>
  <c r="EZ27" i="18"/>
  <c r="EU27" i="18"/>
  <c r="EP27" i="18"/>
  <c r="EK27" i="18"/>
  <c r="EF27" i="18"/>
  <c r="EA27" i="18"/>
  <c r="DV27" i="18"/>
  <c r="DQ27" i="18"/>
  <c r="DL27" i="18"/>
  <c r="DG27" i="18"/>
  <c r="DB27" i="18"/>
  <c r="CW27" i="18"/>
  <c r="CR27" i="18"/>
  <c r="CM27" i="18"/>
  <c r="CH27" i="18"/>
  <c r="CC27" i="18"/>
  <c r="BX27" i="18"/>
  <c r="BS27" i="18"/>
  <c r="BN27" i="18"/>
  <c r="BI27" i="18"/>
  <c r="BD27" i="18"/>
  <c r="AU27" i="18"/>
  <c r="AL27" i="18"/>
  <c r="AC27" i="18"/>
  <c r="T27" i="18"/>
  <c r="K27" i="18"/>
  <c r="FO26" i="18"/>
  <c r="FJ26" i="18"/>
  <c r="FE26" i="18"/>
  <c r="EZ26" i="18"/>
  <c r="EU26" i="18"/>
  <c r="EP26" i="18"/>
  <c r="EK26" i="18"/>
  <c r="EF26" i="18"/>
  <c r="EA26" i="18"/>
  <c r="DV26" i="18"/>
  <c r="DQ26" i="18"/>
  <c r="DL26" i="18"/>
  <c r="DG26" i="18"/>
  <c r="DB26" i="18"/>
  <c r="CW26" i="18"/>
  <c r="CR26" i="18"/>
  <c r="CM26" i="18"/>
  <c r="CH26" i="18"/>
  <c r="CC26" i="18"/>
  <c r="BX26" i="18"/>
  <c r="BS26" i="18"/>
  <c r="BN26" i="18"/>
  <c r="BI26" i="18"/>
  <c r="BD26" i="18"/>
  <c r="AU26" i="18"/>
  <c r="AL26" i="18"/>
  <c r="AC26" i="18"/>
  <c r="T26" i="18"/>
  <c r="K26" i="18"/>
  <c r="FO25" i="18"/>
  <c r="FJ25" i="18"/>
  <c r="FE25" i="18"/>
  <c r="EZ25" i="18"/>
  <c r="EU25" i="18"/>
  <c r="EP25" i="18"/>
  <c r="EK25" i="18"/>
  <c r="EF25" i="18"/>
  <c r="EA25" i="18"/>
  <c r="DV25" i="18"/>
  <c r="DQ25" i="18"/>
  <c r="DL25" i="18"/>
  <c r="DG25" i="18"/>
  <c r="DB25" i="18"/>
  <c r="CW25" i="18"/>
  <c r="CR25" i="18"/>
  <c r="CM25" i="18"/>
  <c r="CH25" i="18"/>
  <c r="CC25" i="18"/>
  <c r="BX25" i="18"/>
  <c r="BS25" i="18"/>
  <c r="BN25" i="18"/>
  <c r="BI25" i="18"/>
  <c r="BD25" i="18"/>
  <c r="AU25" i="18"/>
  <c r="AL25" i="18"/>
  <c r="AC25" i="18"/>
  <c r="T25" i="18"/>
  <c r="K25" i="18"/>
  <c r="FO24" i="18"/>
  <c r="FJ24" i="18"/>
  <c r="FE24" i="18"/>
  <c r="EZ24" i="18"/>
  <c r="EU24" i="18"/>
  <c r="EP24" i="18"/>
  <c r="EK24" i="18"/>
  <c r="EF24" i="18"/>
  <c r="EA24" i="18"/>
  <c r="DV24" i="18"/>
  <c r="DQ24" i="18"/>
  <c r="DL24" i="18"/>
  <c r="DG24" i="18"/>
  <c r="DB24" i="18"/>
  <c r="CW24" i="18"/>
  <c r="CR24" i="18"/>
  <c r="CM24" i="18"/>
  <c r="CH24" i="18"/>
  <c r="CC24" i="18"/>
  <c r="BX24" i="18"/>
  <c r="BS24" i="18"/>
  <c r="BN24" i="18"/>
  <c r="BI24" i="18"/>
  <c r="BD24" i="18"/>
  <c r="AU24" i="18"/>
  <c r="AL24" i="18"/>
  <c r="AC24" i="18"/>
  <c r="T24" i="18"/>
  <c r="K24" i="18"/>
  <c r="FO23" i="18"/>
  <c r="FJ23" i="18"/>
  <c r="FE23" i="18"/>
  <c r="EZ23" i="18"/>
  <c r="EU23" i="18"/>
  <c r="EP23" i="18"/>
  <c r="EK23" i="18"/>
  <c r="EF23" i="18"/>
  <c r="EA23" i="18"/>
  <c r="DV23" i="18"/>
  <c r="DQ23" i="18"/>
  <c r="DL23" i="18"/>
  <c r="DG23" i="18"/>
  <c r="DB23" i="18"/>
  <c r="CW23" i="18"/>
  <c r="CR23" i="18"/>
  <c r="CM23" i="18"/>
  <c r="CH23" i="18"/>
  <c r="CC23" i="18"/>
  <c r="BX23" i="18"/>
  <c r="BS23" i="18"/>
  <c r="BN23" i="18"/>
  <c r="BI23" i="18"/>
  <c r="BD23" i="18"/>
  <c r="AU23" i="18"/>
  <c r="AL23" i="18"/>
  <c r="AC23" i="18"/>
  <c r="T23" i="18"/>
  <c r="K23" i="18"/>
  <c r="FO22" i="18"/>
  <c r="FJ22" i="18"/>
  <c r="EZ22" i="18"/>
  <c r="EU22" i="18"/>
  <c r="EP22" i="18"/>
  <c r="EK22" i="18"/>
  <c r="EF22" i="18"/>
  <c r="EA22" i="18"/>
  <c r="DV22" i="18"/>
  <c r="DQ22" i="18"/>
  <c r="DL22" i="18"/>
  <c r="DG22" i="18"/>
  <c r="DB22" i="18"/>
  <c r="CW22" i="18"/>
  <c r="CR22" i="18"/>
  <c r="CM22" i="18"/>
  <c r="CH22" i="18"/>
  <c r="CC22" i="18"/>
  <c r="BX22" i="18"/>
  <c r="BS22" i="18"/>
  <c r="BN22" i="18"/>
  <c r="BI22" i="18"/>
  <c r="BD22" i="18"/>
  <c r="AU22" i="18"/>
  <c r="AL22" i="18"/>
  <c r="AC22" i="18"/>
  <c r="T22" i="18"/>
  <c r="K22" i="18"/>
  <c r="FO21" i="18"/>
  <c r="FJ21" i="18"/>
  <c r="FE21" i="18"/>
  <c r="EZ21" i="18"/>
  <c r="EU21" i="18"/>
  <c r="EP21" i="18"/>
  <c r="EK21" i="18"/>
  <c r="EF21" i="18"/>
  <c r="EA21" i="18"/>
  <c r="DV21" i="18"/>
  <c r="DQ21" i="18"/>
  <c r="DL21" i="18"/>
  <c r="DG21" i="18"/>
  <c r="DB21" i="18"/>
  <c r="CW21" i="18"/>
  <c r="CR21" i="18"/>
  <c r="CM21" i="18"/>
  <c r="CH21" i="18"/>
  <c r="CC21" i="18"/>
  <c r="BX21" i="18"/>
  <c r="BS21" i="18"/>
  <c r="BN21" i="18"/>
  <c r="BI21" i="18"/>
  <c r="BD21" i="18"/>
  <c r="AU21" i="18"/>
  <c r="AL21" i="18"/>
  <c r="AC21" i="18"/>
  <c r="T21" i="18"/>
  <c r="K21" i="18"/>
  <c r="FO20" i="18"/>
  <c r="FJ20" i="18"/>
  <c r="FE20" i="18"/>
  <c r="EZ20" i="18"/>
  <c r="EU20" i="18"/>
  <c r="EP20" i="18"/>
  <c r="EK20" i="18"/>
  <c r="EF20" i="18"/>
  <c r="EA20" i="18"/>
  <c r="DV20" i="18"/>
  <c r="DQ20" i="18"/>
  <c r="DL20" i="18"/>
  <c r="DG20" i="18"/>
  <c r="DB20" i="18"/>
  <c r="CW20" i="18"/>
  <c r="CR20" i="18"/>
  <c r="CM20" i="18"/>
  <c r="CH20" i="18"/>
  <c r="CC20" i="18"/>
  <c r="BX20" i="18"/>
  <c r="BS20" i="18"/>
  <c r="BN20" i="18"/>
  <c r="BI20" i="18"/>
  <c r="BD20" i="18"/>
  <c r="AU20" i="18"/>
  <c r="AL20" i="18"/>
  <c r="AC20" i="18"/>
  <c r="T20" i="18"/>
  <c r="K20" i="18"/>
  <c r="FO19" i="18"/>
  <c r="FJ19" i="18"/>
  <c r="EZ19" i="18"/>
  <c r="EU19" i="18"/>
  <c r="EP19" i="18"/>
  <c r="EK19" i="18"/>
  <c r="EF19" i="18"/>
  <c r="EA19" i="18"/>
  <c r="DV19" i="18"/>
  <c r="DQ19" i="18"/>
  <c r="DL19" i="18"/>
  <c r="DG19" i="18"/>
  <c r="DB19" i="18"/>
  <c r="CW19" i="18"/>
  <c r="CR19" i="18"/>
  <c r="CM19" i="18"/>
  <c r="CH19" i="18"/>
  <c r="CC19" i="18"/>
  <c r="BX19" i="18"/>
  <c r="BS19" i="18"/>
  <c r="BN19" i="18"/>
  <c r="BI19" i="18"/>
  <c r="BD19" i="18"/>
  <c r="AU19" i="18"/>
  <c r="AL19" i="18"/>
  <c r="AC19" i="18"/>
  <c r="T19" i="18"/>
  <c r="K19" i="18"/>
  <c r="FO18" i="18"/>
  <c r="FJ18" i="18"/>
  <c r="FE18" i="18"/>
  <c r="EZ18" i="18"/>
  <c r="EU18" i="18"/>
  <c r="EP18" i="18"/>
  <c r="EK18" i="18"/>
  <c r="EF18" i="18"/>
  <c r="DV18" i="18"/>
  <c r="DQ18" i="18"/>
  <c r="DL18" i="18"/>
  <c r="DG18" i="18"/>
  <c r="DB18" i="18"/>
  <c r="CW18" i="18"/>
  <c r="CR18" i="18"/>
  <c r="CM18" i="18"/>
  <c r="CH18" i="18"/>
  <c r="CC18" i="18"/>
  <c r="BX18" i="18"/>
  <c r="BN18" i="18"/>
  <c r="BI18" i="18"/>
  <c r="BD18" i="18"/>
  <c r="AU18" i="18"/>
  <c r="AL18" i="18"/>
  <c r="AC18" i="18"/>
  <c r="T18" i="18"/>
  <c r="K18" i="18"/>
  <c r="FO17" i="18"/>
  <c r="FJ17" i="18"/>
  <c r="FE17" i="18"/>
  <c r="EZ17" i="18"/>
  <c r="EU17" i="18"/>
  <c r="EP17" i="18"/>
  <c r="EK17" i="18"/>
  <c r="EF17" i="18"/>
  <c r="EA17" i="18"/>
  <c r="DV17" i="18"/>
  <c r="DQ17" i="18"/>
  <c r="DL17" i="18"/>
  <c r="DG17" i="18"/>
  <c r="DB17" i="18"/>
  <c r="CW17" i="18"/>
  <c r="CR17" i="18"/>
  <c r="CM17" i="18"/>
  <c r="CH17" i="18"/>
  <c r="CC17" i="18"/>
  <c r="BX17" i="18"/>
  <c r="BS17" i="18"/>
  <c r="BN17" i="18"/>
  <c r="BI17" i="18"/>
  <c r="BD17" i="18"/>
  <c r="AU17" i="18"/>
  <c r="AL17" i="18"/>
  <c r="AC17" i="18"/>
  <c r="T17" i="18"/>
  <c r="K17" i="18"/>
  <c r="FO16" i="18"/>
  <c r="FJ16" i="18"/>
  <c r="FE16" i="18"/>
  <c r="EZ16" i="18"/>
  <c r="EU16" i="18"/>
  <c r="EP16" i="18"/>
  <c r="EK16" i="18"/>
  <c r="EF16" i="18"/>
  <c r="EA16" i="18"/>
  <c r="DV16" i="18"/>
  <c r="DQ16" i="18"/>
  <c r="DL16" i="18"/>
  <c r="DG16" i="18"/>
  <c r="DB16" i="18"/>
  <c r="CW16" i="18"/>
  <c r="CR16" i="18"/>
  <c r="CM16" i="18"/>
  <c r="CH16" i="18"/>
  <c r="CC16" i="18"/>
  <c r="BX16" i="18"/>
  <c r="BS16" i="18"/>
  <c r="BN16" i="18"/>
  <c r="BI16" i="18"/>
  <c r="BD16" i="18"/>
  <c r="AU16" i="18"/>
  <c r="AL16" i="18"/>
  <c r="AC16" i="18"/>
  <c r="T16" i="18"/>
  <c r="K16" i="18"/>
  <c r="FO15" i="18"/>
  <c r="FJ15" i="18"/>
  <c r="FE15" i="18"/>
  <c r="EZ15" i="18"/>
  <c r="EU15" i="18"/>
  <c r="EP15" i="18"/>
  <c r="EK15" i="18"/>
  <c r="EF15" i="18"/>
  <c r="EA15" i="18"/>
  <c r="DV15" i="18"/>
  <c r="DQ15" i="18"/>
  <c r="DL15" i="18"/>
  <c r="DG15" i="18"/>
  <c r="DB15" i="18"/>
  <c r="CW15" i="18"/>
  <c r="CR15" i="18"/>
  <c r="CM15" i="18"/>
  <c r="CH15" i="18"/>
  <c r="CC15" i="18"/>
  <c r="BX15" i="18"/>
  <c r="BD15" i="18"/>
  <c r="AU15" i="18"/>
  <c r="AL15" i="18"/>
  <c r="AC15" i="18"/>
  <c r="T15" i="18"/>
  <c r="K15" i="18"/>
  <c r="FO14" i="18"/>
  <c r="FJ14" i="18"/>
  <c r="FE14" i="18"/>
  <c r="EZ14" i="18"/>
  <c r="EU14" i="18"/>
  <c r="EP14" i="18"/>
  <c r="EF14" i="18"/>
  <c r="EA14" i="18"/>
  <c r="DV14" i="18"/>
  <c r="DQ14" i="18"/>
  <c r="DL14" i="18"/>
  <c r="DG14" i="18"/>
  <c r="DB14" i="18"/>
  <c r="CW14" i="18"/>
  <c r="CR14" i="18"/>
  <c r="CM14" i="18"/>
  <c r="CH14" i="18"/>
  <c r="CC14" i="18"/>
  <c r="BX14" i="18"/>
  <c r="BS14" i="18"/>
  <c r="BN14" i="18"/>
  <c r="BI14" i="18"/>
  <c r="BD14" i="18"/>
  <c r="AU14" i="18"/>
  <c r="AL14" i="18"/>
  <c r="AC14" i="18"/>
  <c r="T14" i="18"/>
  <c r="K14" i="18"/>
  <c r="FO13" i="18"/>
  <c r="FJ13" i="18"/>
  <c r="FE13" i="18"/>
  <c r="EZ13" i="18"/>
  <c r="EU13" i="18"/>
  <c r="EP13" i="18"/>
  <c r="EF13" i="18"/>
  <c r="EA13" i="18"/>
  <c r="DV13" i="18"/>
  <c r="DQ13" i="18"/>
  <c r="DL13" i="18"/>
  <c r="DG13" i="18"/>
  <c r="DB13" i="18"/>
  <c r="CW13" i="18"/>
  <c r="CR13" i="18"/>
  <c r="CM13" i="18"/>
  <c r="CH13" i="18"/>
  <c r="CC13" i="18"/>
  <c r="BX13" i="18"/>
  <c r="BS13" i="18"/>
  <c r="BN13" i="18"/>
  <c r="BI13" i="18"/>
  <c r="BD13" i="18"/>
  <c r="AU13" i="18"/>
  <c r="AL13" i="18"/>
  <c r="AC13" i="18"/>
  <c r="T13" i="18"/>
  <c r="K13" i="18"/>
  <c r="FO12" i="18"/>
  <c r="FJ12" i="18"/>
  <c r="FE12" i="18"/>
  <c r="EZ12" i="18"/>
  <c r="EU12" i="18"/>
  <c r="EP12" i="18"/>
  <c r="EK12" i="18"/>
  <c r="EF12" i="18"/>
  <c r="EA12" i="18"/>
  <c r="DV12" i="18"/>
  <c r="DQ12" i="18"/>
  <c r="DL12" i="18"/>
  <c r="DG12" i="18"/>
  <c r="DB12" i="18"/>
  <c r="CW12" i="18"/>
  <c r="CR12" i="18"/>
  <c r="CM12" i="18"/>
  <c r="CH12" i="18"/>
  <c r="CC12" i="18"/>
  <c r="BX12" i="18"/>
  <c r="BS12" i="18"/>
  <c r="BN12" i="18"/>
  <c r="BI12" i="18"/>
  <c r="BD12" i="18"/>
  <c r="AU12" i="18"/>
  <c r="AL12" i="18"/>
  <c r="AC12" i="18"/>
  <c r="T12" i="18"/>
  <c r="K12" i="18"/>
  <c r="FO11" i="18"/>
  <c r="FJ11" i="18"/>
  <c r="EP11" i="18"/>
  <c r="EK11" i="18"/>
  <c r="EA11" i="18"/>
  <c r="DL11" i="18"/>
  <c r="DG11" i="18"/>
  <c r="DB11" i="18"/>
  <c r="CW11" i="18"/>
  <c r="CR11" i="18"/>
  <c r="CM11" i="18"/>
  <c r="CH11" i="18"/>
  <c r="CC11" i="18"/>
  <c r="BX11" i="18"/>
  <c r="BS11" i="18"/>
  <c r="BN11" i="18"/>
  <c r="BI11" i="18"/>
  <c r="BD11" i="18"/>
  <c r="AU11" i="18"/>
  <c r="AL11" i="18"/>
  <c r="AC11" i="18"/>
  <c r="T11" i="18"/>
  <c r="K11" i="18"/>
  <c r="FO10" i="18"/>
  <c r="FJ10" i="18"/>
  <c r="FE10" i="18"/>
  <c r="EZ10" i="18"/>
  <c r="EU10" i="18"/>
  <c r="EP10" i="18"/>
  <c r="EK10" i="18"/>
  <c r="EF10" i="18"/>
  <c r="EA10" i="18"/>
  <c r="DV10" i="18"/>
  <c r="DQ10" i="18"/>
  <c r="DG10" i="18"/>
  <c r="DB10" i="18"/>
  <c r="CW10" i="18"/>
  <c r="CR10" i="18"/>
  <c r="CM10" i="18"/>
  <c r="CH10" i="18"/>
  <c r="CC10" i="18"/>
  <c r="BX10" i="18"/>
  <c r="BS10" i="18"/>
  <c r="BN10" i="18"/>
  <c r="BI10" i="18"/>
  <c r="BD10" i="18"/>
  <c r="AU10" i="18"/>
  <c r="AL10" i="18"/>
  <c r="AC10" i="18"/>
  <c r="T10" i="18"/>
  <c r="K10" i="18"/>
  <c r="FO9" i="18"/>
  <c r="FJ9" i="18"/>
  <c r="FE9" i="18"/>
  <c r="EZ9" i="18"/>
  <c r="EU9" i="18"/>
  <c r="EP9" i="18"/>
  <c r="EK9" i="18"/>
  <c r="EF9" i="18"/>
  <c r="EA9" i="18"/>
  <c r="DV9" i="18"/>
  <c r="DQ9" i="18"/>
  <c r="DL9" i="18"/>
  <c r="DG9" i="18"/>
  <c r="CW9" i="18"/>
  <c r="CR9" i="18"/>
  <c r="CM9" i="18"/>
  <c r="CH9" i="18"/>
  <c r="CC9" i="18"/>
  <c r="BX9" i="18"/>
  <c r="BS9" i="18"/>
  <c r="BN9" i="18"/>
  <c r="BI9" i="18"/>
  <c r="BD9" i="18"/>
  <c r="AU9" i="18"/>
  <c r="AL9" i="18"/>
  <c r="AC9" i="18"/>
  <c r="T9" i="18"/>
  <c r="K9" i="18"/>
  <c r="FO8" i="18"/>
  <c r="FJ8" i="18"/>
  <c r="FE8" i="18"/>
  <c r="EZ8" i="18"/>
  <c r="EU8" i="18"/>
  <c r="EP8" i="18"/>
  <c r="EK8" i="18"/>
  <c r="EF8" i="18"/>
  <c r="EA8" i="18"/>
  <c r="DV8" i="18"/>
  <c r="DL8" i="18"/>
  <c r="DG8" i="18"/>
  <c r="DB8" i="18"/>
  <c r="CW8" i="18"/>
  <c r="CR8" i="18"/>
  <c r="BS8" i="18"/>
  <c r="BN8" i="18"/>
  <c r="BI8" i="18"/>
  <c r="BD8" i="18"/>
  <c r="AU8" i="18"/>
  <c r="AL8" i="18"/>
  <c r="AC8" i="18"/>
  <c r="T8" i="18"/>
  <c r="K8" i="18"/>
  <c r="FO7" i="18"/>
  <c r="FJ7" i="18"/>
  <c r="FE7" i="18"/>
  <c r="EZ7" i="18"/>
  <c r="EU7" i="18"/>
  <c r="EP7" i="18"/>
  <c r="EK7" i="18"/>
  <c r="EF7" i="18"/>
  <c r="EA7" i="18"/>
  <c r="DV7" i="18"/>
  <c r="DQ7" i="18"/>
  <c r="DL7" i="18"/>
  <c r="DG7" i="18"/>
  <c r="DB7" i="18"/>
  <c r="CW7" i="18"/>
  <c r="CR7" i="18"/>
  <c r="CM7" i="18"/>
  <c r="CH7" i="18"/>
  <c r="CC7" i="18"/>
  <c r="BX7" i="18"/>
  <c r="BS7" i="18"/>
  <c r="BN7" i="18"/>
  <c r="BI7" i="18"/>
  <c r="BD7" i="18"/>
  <c r="AU7" i="18"/>
  <c r="AL7" i="18"/>
  <c r="AC7" i="18"/>
  <c r="T7" i="18"/>
  <c r="K7" i="18"/>
  <c r="FO6" i="18"/>
  <c r="FJ6" i="18"/>
  <c r="FE6" i="18"/>
  <c r="EZ6" i="18"/>
  <c r="EU6" i="18"/>
  <c r="EP6" i="18"/>
  <c r="EK6" i="18"/>
  <c r="EF6" i="18"/>
  <c r="EA6" i="18"/>
  <c r="DV6" i="18"/>
  <c r="DQ6" i="18"/>
  <c r="DL6" i="18"/>
  <c r="DG6" i="18"/>
  <c r="DB6" i="18"/>
  <c r="CW6" i="18"/>
  <c r="CR6" i="18"/>
  <c r="CM6" i="18"/>
  <c r="CH6" i="18"/>
  <c r="CC6" i="18"/>
  <c r="BX6" i="18"/>
  <c r="BS6" i="18"/>
  <c r="BN6" i="18"/>
  <c r="BI6" i="18"/>
  <c r="BD6" i="18"/>
  <c r="AU6" i="18"/>
  <c r="AL6" i="18"/>
  <c r="AC6" i="18"/>
  <c r="T6" i="18"/>
  <c r="K6" i="18"/>
  <c r="FO5" i="18"/>
  <c r="FJ5" i="18"/>
  <c r="FE5" i="18"/>
  <c r="EZ5" i="18"/>
  <c r="EU5" i="18"/>
  <c r="EP5" i="18"/>
  <c r="EK5" i="18"/>
  <c r="EF5" i="18"/>
  <c r="EA5" i="18"/>
  <c r="DV5" i="18"/>
  <c r="DQ5" i="18"/>
  <c r="DL5" i="18"/>
  <c r="DG5" i="18"/>
  <c r="DB5" i="18"/>
  <c r="CW5" i="18"/>
  <c r="CR5" i="18"/>
  <c r="CM5" i="18"/>
  <c r="CH5" i="18"/>
  <c r="CC5" i="18"/>
  <c r="BX5" i="18"/>
  <c r="BS5" i="18"/>
  <c r="BN5" i="18"/>
  <c r="BI5" i="18"/>
  <c r="BD5" i="18"/>
  <c r="AU5" i="18"/>
  <c r="AL5" i="18"/>
  <c r="AC5" i="18"/>
  <c r="T5" i="18"/>
  <c r="K5" i="18"/>
  <c r="FO4" i="18"/>
  <c r="FJ4" i="18"/>
  <c r="FE4" i="18"/>
  <c r="EZ4" i="18"/>
  <c r="EU4" i="18"/>
  <c r="EP4" i="18"/>
  <c r="EK4" i="18"/>
  <c r="EF4" i="18"/>
  <c r="EA4" i="18"/>
  <c r="DV4" i="18"/>
  <c r="DQ4" i="18"/>
  <c r="DL4" i="18"/>
  <c r="DG4" i="18"/>
  <c r="DB4" i="18"/>
  <c r="CW4" i="18"/>
  <c r="CR4" i="18"/>
  <c r="CM4" i="18"/>
  <c r="CH4" i="18"/>
  <c r="CC4" i="18"/>
  <c r="BX4" i="18"/>
  <c r="BS4" i="18"/>
  <c r="BN4" i="18"/>
  <c r="BI4" i="18"/>
  <c r="BD4" i="18"/>
  <c r="AU4" i="18"/>
  <c r="AL4" i="18"/>
  <c r="AC4" i="18"/>
  <c r="T4" i="18"/>
  <c r="K4" i="18"/>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4" i="7"/>
  <c r="FN57" i="7"/>
  <c r="FN56" i="7"/>
  <c r="FN55" i="7"/>
  <c r="FN54" i="7"/>
  <c r="FN53" i="7"/>
  <c r="FN52" i="7"/>
  <c r="FN51" i="7"/>
  <c r="FN50" i="7"/>
  <c r="FN49" i="7"/>
  <c r="FN48" i="7"/>
  <c r="FN47" i="7"/>
  <c r="FN46" i="7"/>
  <c r="FN45" i="7"/>
  <c r="FN44" i="7"/>
  <c r="FN43" i="7"/>
  <c r="FN42" i="7"/>
  <c r="FN41" i="7"/>
  <c r="FN40" i="7"/>
  <c r="FN39" i="7"/>
  <c r="FN38" i="7"/>
  <c r="FN37" i="7"/>
  <c r="FN36" i="7"/>
  <c r="FN35" i="7"/>
  <c r="FN34" i="7"/>
  <c r="FN33" i="7"/>
  <c r="FN32" i="7"/>
  <c r="FN31" i="7"/>
  <c r="FN30" i="7"/>
  <c r="FN29" i="7"/>
  <c r="FN28" i="7"/>
  <c r="FN27" i="7"/>
  <c r="FN26" i="7"/>
  <c r="FN25" i="7"/>
  <c r="FN24" i="7"/>
  <c r="FN23" i="7"/>
  <c r="FN22" i="7"/>
  <c r="FN21" i="7"/>
  <c r="FN20" i="7"/>
  <c r="FN19" i="7"/>
  <c r="FN18" i="7"/>
  <c r="FN17" i="7"/>
  <c r="FN16" i="7"/>
  <c r="FN15" i="7"/>
  <c r="FN14" i="7"/>
  <c r="FN13" i="7"/>
  <c r="FN12" i="7"/>
  <c r="FN11" i="7"/>
  <c r="FN10" i="7"/>
  <c r="FN9" i="7"/>
  <c r="FN8" i="7"/>
  <c r="FN7" i="7"/>
  <c r="FN6" i="7"/>
  <c r="FN5" i="7"/>
  <c r="FN4" i="7"/>
  <c r="FI57" i="7"/>
  <c r="FI56" i="7"/>
  <c r="FI55" i="7"/>
  <c r="FI54" i="7"/>
  <c r="FI53" i="7"/>
  <c r="FI52" i="7"/>
  <c r="FI51" i="7"/>
  <c r="FI50" i="7"/>
  <c r="FI49" i="7"/>
  <c r="FI48" i="7"/>
  <c r="FI47" i="7"/>
  <c r="FI46" i="7"/>
  <c r="FI45" i="7"/>
  <c r="FI44" i="7"/>
  <c r="FI43" i="7"/>
  <c r="FI42" i="7"/>
  <c r="FI41" i="7"/>
  <c r="FI40" i="7"/>
  <c r="FI39" i="7"/>
  <c r="FI38" i="7"/>
  <c r="FI37" i="7"/>
  <c r="FI36" i="7"/>
  <c r="FI35" i="7"/>
  <c r="FI34" i="7"/>
  <c r="FI33" i="7"/>
  <c r="FI32" i="7"/>
  <c r="FI31" i="7"/>
  <c r="FI30" i="7"/>
  <c r="FI29" i="7"/>
  <c r="FI28" i="7"/>
  <c r="FI27" i="7"/>
  <c r="FI26" i="7"/>
  <c r="FI25" i="7"/>
  <c r="FI24" i="7"/>
  <c r="FI23" i="7"/>
  <c r="FI22" i="7"/>
  <c r="FI21" i="7"/>
  <c r="FI20" i="7"/>
  <c r="FI19" i="7"/>
  <c r="FI18" i="7"/>
  <c r="FI17" i="7"/>
  <c r="FI16" i="7"/>
  <c r="FI15" i="7"/>
  <c r="FI14" i="7"/>
  <c r="FI13" i="7"/>
  <c r="FI12" i="7"/>
  <c r="FI11" i="7"/>
  <c r="FI10" i="7"/>
  <c r="FI9" i="7"/>
  <c r="FI8" i="7"/>
  <c r="FI7" i="7"/>
  <c r="FI6" i="7"/>
  <c r="FI5" i="7"/>
  <c r="FI4" i="7"/>
  <c r="FD57" i="7"/>
  <c r="FD56" i="7"/>
  <c r="FD55" i="7"/>
  <c r="FD54" i="7"/>
  <c r="FD53" i="7"/>
  <c r="FD52" i="7"/>
  <c r="FD51" i="7"/>
  <c r="FD50" i="7"/>
  <c r="FD49" i="7"/>
  <c r="FD48" i="7"/>
  <c r="FD47" i="7"/>
  <c r="FD46" i="7"/>
  <c r="FD45" i="7"/>
  <c r="FD44" i="7"/>
  <c r="FD43" i="7"/>
  <c r="FD42" i="7"/>
  <c r="FD41" i="7"/>
  <c r="FD40" i="7"/>
  <c r="FD39" i="7"/>
  <c r="FD38" i="7"/>
  <c r="FD37" i="7"/>
  <c r="FD36" i="7"/>
  <c r="FD35" i="7"/>
  <c r="FD34" i="7"/>
  <c r="FD33" i="7"/>
  <c r="FD32" i="7"/>
  <c r="FD31" i="7"/>
  <c r="FD30" i="7"/>
  <c r="FD29" i="7"/>
  <c r="FD28" i="7"/>
  <c r="FD27" i="7"/>
  <c r="FD26" i="7"/>
  <c r="FD25" i="7"/>
  <c r="FD24" i="7"/>
  <c r="FD23" i="7"/>
  <c r="FD22" i="7"/>
  <c r="FD21" i="7"/>
  <c r="FD20" i="7"/>
  <c r="FD19" i="7"/>
  <c r="FD18" i="7"/>
  <c r="FD17" i="7"/>
  <c r="FD16" i="7"/>
  <c r="FD15" i="7"/>
  <c r="FD14" i="7"/>
  <c r="FD13" i="7"/>
  <c r="FD12" i="7"/>
  <c r="FD11" i="7"/>
  <c r="FD10" i="7"/>
  <c r="FD9" i="7"/>
  <c r="FD8" i="7"/>
  <c r="FD7" i="7"/>
  <c r="FD6" i="7"/>
  <c r="FD5" i="7"/>
  <c r="FD4" i="7"/>
  <c r="EY57" i="7"/>
  <c r="EY56" i="7"/>
  <c r="EY55" i="7"/>
  <c r="EY54" i="7"/>
  <c r="EY53" i="7"/>
  <c r="EY52" i="7"/>
  <c r="EY51" i="7"/>
  <c r="EY50" i="7"/>
  <c r="EY49" i="7"/>
  <c r="EY48" i="7"/>
  <c r="EY47" i="7"/>
  <c r="EY46" i="7"/>
  <c r="EY45" i="7"/>
  <c r="EY44" i="7"/>
  <c r="EY43" i="7"/>
  <c r="EY42" i="7"/>
  <c r="EY41" i="7"/>
  <c r="EY40" i="7"/>
  <c r="EY39" i="7"/>
  <c r="EY38" i="7"/>
  <c r="EY37" i="7"/>
  <c r="EY36" i="7"/>
  <c r="EY35" i="7"/>
  <c r="EY34" i="7"/>
  <c r="EY33" i="7"/>
  <c r="EY32" i="7"/>
  <c r="EY31" i="7"/>
  <c r="EY30" i="7"/>
  <c r="EY29" i="7"/>
  <c r="EY28" i="7"/>
  <c r="EY27" i="7"/>
  <c r="EY26" i="7"/>
  <c r="EY25" i="7"/>
  <c r="EY24" i="7"/>
  <c r="EY23" i="7"/>
  <c r="EY22" i="7"/>
  <c r="EY21" i="7"/>
  <c r="EY20" i="7"/>
  <c r="EY19" i="7"/>
  <c r="EY18" i="7"/>
  <c r="EY17" i="7"/>
  <c r="EY16" i="7"/>
  <c r="EY15" i="7"/>
  <c r="EY14" i="7"/>
  <c r="EY13" i="7"/>
  <c r="EY12" i="7"/>
  <c r="EY11" i="7"/>
  <c r="EY10" i="7"/>
  <c r="EY9" i="7"/>
  <c r="EY8" i="7"/>
  <c r="EY7" i="7"/>
  <c r="EY6" i="7"/>
  <c r="EY5" i="7"/>
  <c r="EY4" i="7"/>
  <c r="ET57" i="7"/>
  <c r="ET56" i="7"/>
  <c r="ET55" i="7"/>
  <c r="ET54" i="7"/>
  <c r="ET53" i="7"/>
  <c r="ET52" i="7"/>
  <c r="ET51" i="7"/>
  <c r="ET50" i="7"/>
  <c r="ET49" i="7"/>
  <c r="ET48" i="7"/>
  <c r="ET47" i="7"/>
  <c r="ET46" i="7"/>
  <c r="ET45" i="7"/>
  <c r="ET44" i="7"/>
  <c r="ET43" i="7"/>
  <c r="ET42" i="7"/>
  <c r="ET41" i="7"/>
  <c r="ET40" i="7"/>
  <c r="ET39" i="7"/>
  <c r="ET38" i="7"/>
  <c r="ET37" i="7"/>
  <c r="ET36" i="7"/>
  <c r="ET35" i="7"/>
  <c r="ET34" i="7"/>
  <c r="ET33" i="7"/>
  <c r="ET32" i="7"/>
  <c r="ET31" i="7"/>
  <c r="ET30" i="7"/>
  <c r="ET29" i="7"/>
  <c r="ET28" i="7"/>
  <c r="ET27" i="7"/>
  <c r="ET26" i="7"/>
  <c r="ET25" i="7"/>
  <c r="ET24" i="7"/>
  <c r="ET23" i="7"/>
  <c r="ET22" i="7"/>
  <c r="ET21" i="7"/>
  <c r="ET20" i="7"/>
  <c r="ET19" i="7"/>
  <c r="ET18" i="7"/>
  <c r="ET17" i="7"/>
  <c r="ET16" i="7"/>
  <c r="ET15" i="7"/>
  <c r="ET14" i="7"/>
  <c r="ET13" i="7"/>
  <c r="ET12" i="7"/>
  <c r="ET11" i="7"/>
  <c r="ET10" i="7"/>
  <c r="ET9" i="7"/>
  <c r="ET8" i="7"/>
  <c r="ET7" i="7"/>
  <c r="ET6" i="7"/>
  <c r="ET5" i="7"/>
  <c r="ET4" i="7"/>
  <c r="EO57" i="7"/>
  <c r="EO56" i="7"/>
  <c r="EO55" i="7"/>
  <c r="EO54" i="7"/>
  <c r="EO53" i="7"/>
  <c r="EO52" i="7"/>
  <c r="EO51" i="7"/>
  <c r="EO50" i="7"/>
  <c r="EO49" i="7"/>
  <c r="EO48" i="7"/>
  <c r="EO47" i="7"/>
  <c r="EO46" i="7"/>
  <c r="EO45" i="7"/>
  <c r="EO44" i="7"/>
  <c r="EO43" i="7"/>
  <c r="EO42" i="7"/>
  <c r="EO41" i="7"/>
  <c r="EO40" i="7"/>
  <c r="EO39" i="7"/>
  <c r="EO38" i="7"/>
  <c r="EO37" i="7"/>
  <c r="EO36" i="7"/>
  <c r="EO35" i="7"/>
  <c r="EO34" i="7"/>
  <c r="EO33" i="7"/>
  <c r="EO32" i="7"/>
  <c r="EO31" i="7"/>
  <c r="EO30" i="7"/>
  <c r="EO29" i="7"/>
  <c r="EO28" i="7"/>
  <c r="EO27" i="7"/>
  <c r="EO26" i="7"/>
  <c r="EO25" i="7"/>
  <c r="EO24" i="7"/>
  <c r="EO23" i="7"/>
  <c r="EO22" i="7"/>
  <c r="EO21" i="7"/>
  <c r="EO20" i="7"/>
  <c r="EO19" i="7"/>
  <c r="EO18" i="7"/>
  <c r="EO17" i="7"/>
  <c r="EO16" i="7"/>
  <c r="EO15" i="7"/>
  <c r="EO14" i="7"/>
  <c r="EO13" i="7"/>
  <c r="EO12" i="7"/>
  <c r="EO11" i="7"/>
  <c r="EO10" i="7"/>
  <c r="EO9" i="7"/>
  <c r="EO8" i="7"/>
  <c r="EO7" i="7"/>
  <c r="EO6" i="7"/>
  <c r="EO5" i="7"/>
  <c r="EO4" i="7"/>
  <c r="EJ57" i="7"/>
  <c r="EJ56" i="7"/>
  <c r="EJ55" i="7"/>
  <c r="EJ54" i="7"/>
  <c r="EJ53" i="7"/>
  <c r="EJ52" i="7"/>
  <c r="EJ51" i="7"/>
  <c r="EJ50" i="7"/>
  <c r="EJ49" i="7"/>
  <c r="EJ48" i="7"/>
  <c r="EJ47" i="7"/>
  <c r="EJ46" i="7"/>
  <c r="EJ45" i="7"/>
  <c r="EJ44" i="7"/>
  <c r="EJ43" i="7"/>
  <c r="EJ42" i="7"/>
  <c r="EJ41" i="7"/>
  <c r="EJ40" i="7"/>
  <c r="EJ39" i="7"/>
  <c r="EJ38" i="7"/>
  <c r="EJ37" i="7"/>
  <c r="EJ36" i="7"/>
  <c r="EJ35" i="7"/>
  <c r="EJ34" i="7"/>
  <c r="EJ33" i="7"/>
  <c r="EJ32" i="7"/>
  <c r="EJ31" i="7"/>
  <c r="EJ30" i="7"/>
  <c r="EJ29" i="7"/>
  <c r="EJ28" i="7"/>
  <c r="EJ27" i="7"/>
  <c r="EJ26" i="7"/>
  <c r="EJ25" i="7"/>
  <c r="EJ24" i="7"/>
  <c r="EJ23" i="7"/>
  <c r="EJ22" i="7"/>
  <c r="EJ21" i="7"/>
  <c r="EJ20" i="7"/>
  <c r="EJ19" i="7"/>
  <c r="EJ18" i="7"/>
  <c r="EJ17" i="7"/>
  <c r="EJ16" i="7"/>
  <c r="EJ15" i="7"/>
  <c r="EJ14" i="7"/>
  <c r="EJ13" i="7"/>
  <c r="EJ12" i="7"/>
  <c r="EJ11" i="7"/>
  <c r="EJ10" i="7"/>
  <c r="EJ9" i="7"/>
  <c r="EJ8" i="7"/>
  <c r="EJ7" i="7"/>
  <c r="EJ6" i="7"/>
  <c r="EJ5" i="7"/>
  <c r="EJ4" i="7"/>
  <c r="EE57" i="7"/>
  <c r="EE56" i="7"/>
  <c r="EE55" i="7"/>
  <c r="EE54" i="7"/>
  <c r="EE53" i="7"/>
  <c r="EE52" i="7"/>
  <c r="EE51" i="7"/>
  <c r="EE50" i="7"/>
  <c r="EE49" i="7"/>
  <c r="EE48" i="7"/>
  <c r="EE47" i="7"/>
  <c r="EE46" i="7"/>
  <c r="EE45" i="7"/>
  <c r="EE44" i="7"/>
  <c r="EE43" i="7"/>
  <c r="EE42" i="7"/>
  <c r="EE41" i="7"/>
  <c r="EE40" i="7"/>
  <c r="EE39" i="7"/>
  <c r="EE38" i="7"/>
  <c r="EE37" i="7"/>
  <c r="EE36" i="7"/>
  <c r="EE35" i="7"/>
  <c r="EE34" i="7"/>
  <c r="EE33" i="7"/>
  <c r="EE32" i="7"/>
  <c r="EE31" i="7"/>
  <c r="EE30" i="7"/>
  <c r="EE29" i="7"/>
  <c r="EE28" i="7"/>
  <c r="EE27" i="7"/>
  <c r="EE26" i="7"/>
  <c r="EE25" i="7"/>
  <c r="EE24" i="7"/>
  <c r="EE23" i="7"/>
  <c r="EE22" i="7"/>
  <c r="EE21" i="7"/>
  <c r="EE20" i="7"/>
  <c r="EE19" i="7"/>
  <c r="EE18" i="7"/>
  <c r="EE17" i="7"/>
  <c r="EE16" i="7"/>
  <c r="EE15" i="7"/>
  <c r="EE14" i="7"/>
  <c r="EE13" i="7"/>
  <c r="EE12" i="7"/>
  <c r="EE11" i="7"/>
  <c r="EE10" i="7"/>
  <c r="EE9" i="7"/>
  <c r="EE8" i="7"/>
  <c r="EE7" i="7"/>
  <c r="EE6" i="7"/>
  <c r="EE5" i="7"/>
  <c r="EE4" i="7"/>
  <c r="DZ57" i="7"/>
  <c r="DZ56" i="7"/>
  <c r="DZ55" i="7"/>
  <c r="DZ54" i="7"/>
  <c r="DZ53" i="7"/>
  <c r="DZ52" i="7"/>
  <c r="DZ51" i="7"/>
  <c r="DZ50" i="7"/>
  <c r="DZ49" i="7"/>
  <c r="DZ48" i="7"/>
  <c r="DZ47" i="7"/>
  <c r="DZ46" i="7"/>
  <c r="DZ45" i="7"/>
  <c r="DZ44" i="7"/>
  <c r="DZ43" i="7"/>
  <c r="DZ42" i="7"/>
  <c r="DZ41" i="7"/>
  <c r="DZ40" i="7"/>
  <c r="DZ39" i="7"/>
  <c r="DZ38" i="7"/>
  <c r="DZ37" i="7"/>
  <c r="DZ36" i="7"/>
  <c r="DZ35" i="7"/>
  <c r="DZ34" i="7"/>
  <c r="DZ33" i="7"/>
  <c r="DZ32" i="7"/>
  <c r="DZ31" i="7"/>
  <c r="DZ30" i="7"/>
  <c r="DZ29" i="7"/>
  <c r="DZ28" i="7"/>
  <c r="DZ27" i="7"/>
  <c r="DZ26" i="7"/>
  <c r="DZ25" i="7"/>
  <c r="DZ24" i="7"/>
  <c r="DZ23" i="7"/>
  <c r="DZ22" i="7"/>
  <c r="DZ21" i="7"/>
  <c r="DZ20" i="7"/>
  <c r="DZ19" i="7"/>
  <c r="DZ17" i="7"/>
  <c r="DZ16" i="7"/>
  <c r="DZ15" i="7"/>
  <c r="DZ14" i="7"/>
  <c r="DZ13" i="7"/>
  <c r="DZ12" i="7"/>
  <c r="DZ11" i="7"/>
  <c r="DZ10" i="7"/>
  <c r="DZ9" i="7"/>
  <c r="DZ8" i="7"/>
  <c r="DZ7" i="7"/>
  <c r="DZ6" i="7"/>
  <c r="DZ5" i="7"/>
  <c r="DZ4" i="7"/>
  <c r="DU57" i="7"/>
  <c r="DU56" i="7"/>
  <c r="DU55" i="7"/>
  <c r="DU54" i="7"/>
  <c r="DU53" i="7"/>
  <c r="DU52" i="7"/>
  <c r="DU51" i="7"/>
  <c r="DU50" i="7"/>
  <c r="DU49" i="7"/>
  <c r="DU48" i="7"/>
  <c r="DU47" i="7"/>
  <c r="DU46" i="7"/>
  <c r="DU45" i="7"/>
  <c r="DU44" i="7"/>
  <c r="DU43" i="7"/>
  <c r="DU42" i="7"/>
  <c r="DU41" i="7"/>
  <c r="DU40" i="7"/>
  <c r="DU39" i="7"/>
  <c r="DU38" i="7"/>
  <c r="DU37" i="7"/>
  <c r="DU36" i="7"/>
  <c r="DU35" i="7"/>
  <c r="DU34" i="7"/>
  <c r="DU33" i="7"/>
  <c r="DU32" i="7"/>
  <c r="DU31" i="7"/>
  <c r="DU30" i="7"/>
  <c r="DU29" i="7"/>
  <c r="DU28" i="7"/>
  <c r="DU27" i="7"/>
  <c r="DU26" i="7"/>
  <c r="DU25" i="7"/>
  <c r="DU24" i="7"/>
  <c r="DU23" i="7"/>
  <c r="DU22" i="7"/>
  <c r="DU21" i="7"/>
  <c r="DU20" i="7"/>
  <c r="DU19" i="7"/>
  <c r="DU18" i="7"/>
  <c r="DU17" i="7"/>
  <c r="DU16" i="7"/>
  <c r="DU15" i="7"/>
  <c r="DU14" i="7"/>
  <c r="DU13" i="7"/>
  <c r="DU12" i="7"/>
  <c r="DU11" i="7"/>
  <c r="DU10" i="7"/>
  <c r="DU9" i="7"/>
  <c r="DU8" i="7"/>
  <c r="DU7" i="7"/>
  <c r="DU6" i="7"/>
  <c r="DU5" i="7"/>
  <c r="DU4" i="7"/>
  <c r="DP57" i="7"/>
  <c r="DP56" i="7"/>
  <c r="DP55" i="7"/>
  <c r="DP54" i="7"/>
  <c r="DP53" i="7"/>
  <c r="DP52" i="7"/>
  <c r="DP51" i="7"/>
  <c r="DP50" i="7"/>
  <c r="DP49" i="7"/>
  <c r="DP48" i="7"/>
  <c r="DP47" i="7"/>
  <c r="DP46" i="7"/>
  <c r="DP45" i="7"/>
  <c r="DP44" i="7"/>
  <c r="DP43" i="7"/>
  <c r="DP42" i="7"/>
  <c r="DP41" i="7"/>
  <c r="DP40" i="7"/>
  <c r="DP39" i="7"/>
  <c r="DP38" i="7"/>
  <c r="DP37" i="7"/>
  <c r="DP36" i="7"/>
  <c r="DP35" i="7"/>
  <c r="DP34" i="7"/>
  <c r="DP33" i="7"/>
  <c r="DP32" i="7"/>
  <c r="DP31" i="7"/>
  <c r="DP30" i="7"/>
  <c r="DP29" i="7"/>
  <c r="DP28" i="7"/>
  <c r="DP27" i="7"/>
  <c r="DP26" i="7"/>
  <c r="DP25" i="7"/>
  <c r="DP24" i="7"/>
  <c r="DP23" i="7"/>
  <c r="DP22" i="7"/>
  <c r="DP21" i="7"/>
  <c r="DP20" i="7"/>
  <c r="DP19" i="7"/>
  <c r="DP18" i="7"/>
  <c r="DP17" i="7"/>
  <c r="DP16" i="7"/>
  <c r="DP15" i="7"/>
  <c r="DP14" i="7"/>
  <c r="DP13" i="7"/>
  <c r="DP12" i="7"/>
  <c r="DP11" i="7"/>
  <c r="DP10" i="7"/>
  <c r="DP9" i="7"/>
  <c r="DP8" i="7"/>
  <c r="DP7" i="7"/>
  <c r="DP6" i="7"/>
  <c r="DP5" i="7"/>
  <c r="DP4" i="7"/>
  <c r="DK57" i="7"/>
  <c r="DK56" i="7"/>
  <c r="DK55" i="7"/>
  <c r="DK54" i="7"/>
  <c r="DK53" i="7"/>
  <c r="DK52" i="7"/>
  <c r="DK51" i="7"/>
  <c r="DK50" i="7"/>
  <c r="DK49" i="7"/>
  <c r="DK48" i="7"/>
  <c r="DK47" i="7"/>
  <c r="DK46" i="7"/>
  <c r="DK45" i="7"/>
  <c r="DK44" i="7"/>
  <c r="DK43" i="7"/>
  <c r="DK42" i="7"/>
  <c r="DK41" i="7"/>
  <c r="DK40" i="7"/>
  <c r="DK39" i="7"/>
  <c r="DK38" i="7"/>
  <c r="DK37" i="7"/>
  <c r="DK36" i="7"/>
  <c r="DK35" i="7"/>
  <c r="DK34" i="7"/>
  <c r="DK33" i="7"/>
  <c r="DK32" i="7"/>
  <c r="DK31" i="7"/>
  <c r="DK30" i="7"/>
  <c r="DK29" i="7"/>
  <c r="DK28" i="7"/>
  <c r="DK27" i="7"/>
  <c r="DK26" i="7"/>
  <c r="DK25" i="7"/>
  <c r="DK24" i="7"/>
  <c r="DK23" i="7"/>
  <c r="DK22" i="7"/>
  <c r="DK21" i="7"/>
  <c r="DK20" i="7"/>
  <c r="DK19" i="7"/>
  <c r="DK18" i="7"/>
  <c r="DK17" i="7"/>
  <c r="DK16" i="7"/>
  <c r="DK15" i="7"/>
  <c r="DK14" i="7"/>
  <c r="DK13" i="7"/>
  <c r="DK12" i="7"/>
  <c r="DK11" i="7"/>
  <c r="DK10" i="7"/>
  <c r="DK9" i="7"/>
  <c r="DK8" i="7"/>
  <c r="DK7" i="7"/>
  <c r="DK6" i="7"/>
  <c r="DK5" i="7"/>
  <c r="DK4" i="7"/>
  <c r="DF57" i="7"/>
  <c r="DF56" i="7"/>
  <c r="DF55" i="7"/>
  <c r="DF54" i="7"/>
  <c r="DF53" i="7"/>
  <c r="DF52" i="7"/>
  <c r="DF51" i="7"/>
  <c r="DF50" i="7"/>
  <c r="DF49" i="7"/>
  <c r="DF48" i="7"/>
  <c r="DF47" i="7"/>
  <c r="DF46" i="7"/>
  <c r="DF45" i="7"/>
  <c r="DF44" i="7"/>
  <c r="DF43" i="7"/>
  <c r="DF42" i="7"/>
  <c r="DF41" i="7"/>
  <c r="DF40" i="7"/>
  <c r="DF39" i="7"/>
  <c r="DF38" i="7"/>
  <c r="DF37" i="7"/>
  <c r="DF36" i="7"/>
  <c r="DF35" i="7"/>
  <c r="DF34" i="7"/>
  <c r="DF33" i="7"/>
  <c r="DF32" i="7"/>
  <c r="DF31" i="7"/>
  <c r="DF30" i="7"/>
  <c r="DF29" i="7"/>
  <c r="DF28" i="7"/>
  <c r="DF27" i="7"/>
  <c r="DF26" i="7"/>
  <c r="DF25" i="7"/>
  <c r="DF24" i="7"/>
  <c r="DF23" i="7"/>
  <c r="DF22" i="7"/>
  <c r="DF21" i="7"/>
  <c r="DF20" i="7"/>
  <c r="DF19" i="7"/>
  <c r="DF18" i="7"/>
  <c r="DF17" i="7"/>
  <c r="DF16" i="7"/>
  <c r="DF15" i="7"/>
  <c r="DF14" i="7"/>
  <c r="DF13" i="7"/>
  <c r="DF12" i="7"/>
  <c r="DF11" i="7"/>
  <c r="DF10" i="7"/>
  <c r="DF9" i="7"/>
  <c r="DF8" i="7"/>
  <c r="DF7" i="7"/>
  <c r="DF6" i="7"/>
  <c r="DF5" i="7"/>
  <c r="DF4" i="7"/>
  <c r="DA57" i="7"/>
  <c r="DA56" i="7"/>
  <c r="DA55" i="7"/>
  <c r="DA54" i="7"/>
  <c r="DA53" i="7"/>
  <c r="DA52" i="7"/>
  <c r="DA51" i="7"/>
  <c r="DA50" i="7"/>
  <c r="DA49" i="7"/>
  <c r="DA48" i="7"/>
  <c r="DA47" i="7"/>
  <c r="DA46" i="7"/>
  <c r="DA45" i="7"/>
  <c r="DA44" i="7"/>
  <c r="DA43" i="7"/>
  <c r="DA42" i="7"/>
  <c r="DA41" i="7"/>
  <c r="DA40" i="7"/>
  <c r="DA39" i="7"/>
  <c r="DA38" i="7"/>
  <c r="DA37" i="7"/>
  <c r="DA36" i="7"/>
  <c r="DA35" i="7"/>
  <c r="DA34" i="7"/>
  <c r="DA33" i="7"/>
  <c r="DA32" i="7"/>
  <c r="DA31" i="7"/>
  <c r="DA30" i="7"/>
  <c r="DA29" i="7"/>
  <c r="DA28" i="7"/>
  <c r="DA27" i="7"/>
  <c r="DA26" i="7"/>
  <c r="DA25" i="7"/>
  <c r="DA24" i="7"/>
  <c r="DA23" i="7"/>
  <c r="DA22" i="7"/>
  <c r="DA21" i="7"/>
  <c r="DA20" i="7"/>
  <c r="DA19" i="7"/>
  <c r="DA18" i="7"/>
  <c r="DA17" i="7"/>
  <c r="DA16" i="7"/>
  <c r="DA15" i="7"/>
  <c r="DA14" i="7"/>
  <c r="DA13" i="7"/>
  <c r="DA12" i="7"/>
  <c r="DA11" i="7"/>
  <c r="DA10" i="7"/>
  <c r="DA9" i="7"/>
  <c r="DA8" i="7"/>
  <c r="DA7" i="7"/>
  <c r="DA6" i="7"/>
  <c r="DA5" i="7"/>
  <c r="DA4" i="7"/>
  <c r="CV57" i="7"/>
  <c r="CV56" i="7"/>
  <c r="CV55" i="7"/>
  <c r="CV54" i="7"/>
  <c r="CV53" i="7"/>
  <c r="CV52" i="7"/>
  <c r="CV51" i="7"/>
  <c r="CV50" i="7"/>
  <c r="CV49" i="7"/>
  <c r="CV48" i="7"/>
  <c r="CV47" i="7"/>
  <c r="CV46" i="7"/>
  <c r="CV45" i="7"/>
  <c r="CV44" i="7"/>
  <c r="CV43" i="7"/>
  <c r="CV42" i="7"/>
  <c r="CV41" i="7"/>
  <c r="CV40" i="7"/>
  <c r="CV39" i="7"/>
  <c r="CV38" i="7"/>
  <c r="CV37" i="7"/>
  <c r="CV36" i="7"/>
  <c r="CV35" i="7"/>
  <c r="CV34" i="7"/>
  <c r="CV33" i="7"/>
  <c r="CV32" i="7"/>
  <c r="CV31" i="7"/>
  <c r="CV30" i="7"/>
  <c r="CV29" i="7"/>
  <c r="CV28" i="7"/>
  <c r="CV27" i="7"/>
  <c r="CV26" i="7"/>
  <c r="CV25" i="7"/>
  <c r="CV24" i="7"/>
  <c r="CV23" i="7"/>
  <c r="CV22" i="7"/>
  <c r="CV21" i="7"/>
  <c r="CV20" i="7"/>
  <c r="CV19" i="7"/>
  <c r="CV18" i="7"/>
  <c r="CV17" i="7"/>
  <c r="CV16" i="7"/>
  <c r="CV15" i="7"/>
  <c r="CV14" i="7"/>
  <c r="CV13" i="7"/>
  <c r="CV12" i="7"/>
  <c r="CV11" i="7"/>
  <c r="CV10" i="7"/>
  <c r="CV9" i="7"/>
  <c r="CV8" i="7"/>
  <c r="CV7" i="7"/>
  <c r="CV6" i="7"/>
  <c r="CV5" i="7"/>
  <c r="CV4" i="7"/>
  <c r="CQ57" i="7"/>
  <c r="CQ56" i="7"/>
  <c r="CQ55" i="7"/>
  <c r="CQ54" i="7"/>
  <c r="CQ53" i="7"/>
  <c r="CQ52" i="7"/>
  <c r="CQ51" i="7"/>
  <c r="CQ50" i="7"/>
  <c r="CQ49" i="7"/>
  <c r="CQ48" i="7"/>
  <c r="CQ47" i="7"/>
  <c r="CQ46" i="7"/>
  <c r="CQ45" i="7"/>
  <c r="CQ44" i="7"/>
  <c r="CQ43" i="7"/>
  <c r="CQ42" i="7"/>
  <c r="CQ41" i="7"/>
  <c r="CQ40" i="7"/>
  <c r="CQ39" i="7"/>
  <c r="CQ38" i="7"/>
  <c r="CQ37" i="7"/>
  <c r="CQ36" i="7"/>
  <c r="CQ35" i="7"/>
  <c r="CQ34" i="7"/>
  <c r="CQ33" i="7"/>
  <c r="CQ32" i="7"/>
  <c r="CQ31" i="7"/>
  <c r="CQ30" i="7"/>
  <c r="CQ29" i="7"/>
  <c r="CQ28" i="7"/>
  <c r="CQ27" i="7"/>
  <c r="CQ26" i="7"/>
  <c r="CQ25" i="7"/>
  <c r="CQ24" i="7"/>
  <c r="CQ23" i="7"/>
  <c r="CQ22" i="7"/>
  <c r="CQ21" i="7"/>
  <c r="CQ20" i="7"/>
  <c r="CQ19" i="7"/>
  <c r="CQ18" i="7"/>
  <c r="CQ17" i="7"/>
  <c r="CQ16" i="7"/>
  <c r="CQ15" i="7"/>
  <c r="CQ14" i="7"/>
  <c r="CQ13" i="7"/>
  <c r="CQ12" i="7"/>
  <c r="CQ11" i="7"/>
  <c r="CQ10" i="7"/>
  <c r="CQ9" i="7"/>
  <c r="CQ8" i="7"/>
  <c r="CQ7" i="7"/>
  <c r="CQ6" i="7"/>
  <c r="CQ5" i="7"/>
  <c r="CQ4" i="7"/>
  <c r="CL57" i="7"/>
  <c r="CL56" i="7"/>
  <c r="CL55" i="7"/>
  <c r="CL54" i="7"/>
  <c r="CL53" i="7"/>
  <c r="CL52" i="7"/>
  <c r="CL51" i="7"/>
  <c r="CL50" i="7"/>
  <c r="CL49" i="7"/>
  <c r="CL48" i="7"/>
  <c r="CL47" i="7"/>
  <c r="CL46" i="7"/>
  <c r="CL45" i="7"/>
  <c r="CL44" i="7"/>
  <c r="CL43" i="7"/>
  <c r="CL42" i="7"/>
  <c r="CL41" i="7"/>
  <c r="CL40" i="7"/>
  <c r="CL39" i="7"/>
  <c r="CL38" i="7"/>
  <c r="CL37" i="7"/>
  <c r="CL36" i="7"/>
  <c r="CL35" i="7"/>
  <c r="CL34" i="7"/>
  <c r="CL33" i="7"/>
  <c r="CL32" i="7"/>
  <c r="CL31" i="7"/>
  <c r="CL30" i="7"/>
  <c r="CL29" i="7"/>
  <c r="CL28" i="7"/>
  <c r="CL27" i="7"/>
  <c r="CL26" i="7"/>
  <c r="CL25" i="7"/>
  <c r="CL24" i="7"/>
  <c r="CL23" i="7"/>
  <c r="CL22" i="7"/>
  <c r="CL21" i="7"/>
  <c r="CL20" i="7"/>
  <c r="CL19" i="7"/>
  <c r="CL18" i="7"/>
  <c r="CL17" i="7"/>
  <c r="CL16" i="7"/>
  <c r="CL15" i="7"/>
  <c r="CL14" i="7"/>
  <c r="CL13" i="7"/>
  <c r="CL12" i="7"/>
  <c r="CL11" i="7"/>
  <c r="CL10" i="7"/>
  <c r="CL9" i="7"/>
  <c r="CL8" i="7"/>
  <c r="CL7" i="7"/>
  <c r="CL6" i="7"/>
  <c r="CL5" i="7"/>
  <c r="CL4" i="7"/>
  <c r="CG57" i="7"/>
  <c r="CG56" i="7"/>
  <c r="CG55" i="7"/>
  <c r="CG54" i="7"/>
  <c r="CG53" i="7"/>
  <c r="CG52" i="7"/>
  <c r="CG51" i="7"/>
  <c r="CG50" i="7"/>
  <c r="CG49" i="7"/>
  <c r="CG48" i="7"/>
  <c r="CG47" i="7"/>
  <c r="CG46" i="7"/>
  <c r="CG45" i="7"/>
  <c r="CG44" i="7"/>
  <c r="CG43" i="7"/>
  <c r="CG42" i="7"/>
  <c r="CG41" i="7"/>
  <c r="CG40" i="7"/>
  <c r="CG39" i="7"/>
  <c r="CG38" i="7"/>
  <c r="CG37" i="7"/>
  <c r="CG36" i="7"/>
  <c r="CG35" i="7"/>
  <c r="CG34" i="7"/>
  <c r="CG33" i="7"/>
  <c r="CG32" i="7"/>
  <c r="CG31" i="7"/>
  <c r="CG30" i="7"/>
  <c r="CG29" i="7"/>
  <c r="CG28" i="7"/>
  <c r="CG27" i="7"/>
  <c r="CG26" i="7"/>
  <c r="CG25" i="7"/>
  <c r="CG24" i="7"/>
  <c r="CG23" i="7"/>
  <c r="CG22" i="7"/>
  <c r="CG21" i="7"/>
  <c r="CG20" i="7"/>
  <c r="CG19" i="7"/>
  <c r="CG18" i="7"/>
  <c r="CG17" i="7"/>
  <c r="CG16" i="7"/>
  <c r="CG15" i="7"/>
  <c r="CG14" i="7"/>
  <c r="CG13" i="7"/>
  <c r="CG12" i="7"/>
  <c r="CG11" i="7"/>
  <c r="CG10" i="7"/>
  <c r="CG9" i="7"/>
  <c r="CG8" i="7"/>
  <c r="CG7" i="7"/>
  <c r="CG6" i="7"/>
  <c r="CG5" i="7"/>
  <c r="CG4"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4" i="7"/>
  <c r="CB5" i="7"/>
  <c r="CB6" i="7"/>
  <c r="CB7" i="7"/>
  <c r="CB8" i="7"/>
  <c r="BW4" i="7"/>
  <c r="BW5" i="7"/>
  <c r="BW6" i="7"/>
  <c r="BW7" i="7"/>
  <c r="BW9" i="7"/>
  <c r="BW10" i="7"/>
  <c r="BW11" i="7"/>
  <c r="BW12" i="7"/>
  <c r="BW13" i="7"/>
  <c r="BW14" i="7"/>
  <c r="BW15" i="7"/>
  <c r="BW16" i="7"/>
  <c r="BW17" i="7"/>
  <c r="BW18" i="7"/>
  <c r="BW19" i="7"/>
  <c r="BW20" i="7"/>
  <c r="BW21" i="7"/>
  <c r="BW22" i="7"/>
  <c r="BW23" i="7"/>
  <c r="BW24" i="7"/>
  <c r="BW25" i="7"/>
  <c r="BW26" i="7"/>
  <c r="BW27" i="7"/>
  <c r="BW28" i="7"/>
  <c r="BW29" i="7"/>
  <c r="BW30" i="7"/>
  <c r="BW31" i="7"/>
  <c r="BW32" i="7"/>
  <c r="BW33" i="7"/>
  <c r="BW34" i="7"/>
  <c r="BW35" i="7"/>
  <c r="BW36" i="7"/>
  <c r="BW37" i="7"/>
  <c r="BW38" i="7"/>
  <c r="BW39" i="7"/>
  <c r="BW40" i="7"/>
  <c r="BW41" i="7"/>
  <c r="BW42" i="7"/>
  <c r="BW43" i="7"/>
  <c r="BW44" i="7"/>
  <c r="BW45" i="7"/>
  <c r="BW46" i="7"/>
  <c r="BW47" i="7"/>
  <c r="BW48" i="7"/>
  <c r="BW49" i="7"/>
  <c r="BW50" i="7"/>
  <c r="BW51" i="7"/>
  <c r="BW52" i="7"/>
  <c r="BW53" i="7"/>
  <c r="BW54" i="7"/>
  <c r="BW55" i="7"/>
  <c r="BW56" i="7"/>
  <c r="BW57" i="7"/>
  <c r="BW8" i="7"/>
  <c r="BR28" i="7"/>
  <c r="BR18" i="7"/>
  <c r="S37" i="7"/>
  <c r="BR57" i="7"/>
  <c r="BR56" i="7"/>
  <c r="BR55" i="7"/>
  <c r="BR54" i="7"/>
  <c r="BR53" i="7"/>
  <c r="BR52" i="7"/>
  <c r="BR51" i="7"/>
  <c r="BR50" i="7"/>
  <c r="BR49" i="7"/>
  <c r="BR48" i="7"/>
  <c r="BR47" i="7"/>
  <c r="BR46" i="7"/>
  <c r="BR45" i="7"/>
  <c r="BR44" i="7"/>
  <c r="BR43" i="7"/>
  <c r="BR42" i="7"/>
  <c r="BR41" i="7"/>
  <c r="BR40" i="7"/>
  <c r="BR39" i="7"/>
  <c r="BR38" i="7"/>
  <c r="BR37" i="7"/>
  <c r="BR36" i="7"/>
  <c r="BR35" i="7"/>
  <c r="BR34" i="7"/>
  <c r="BR33" i="7"/>
  <c r="BR32" i="7"/>
  <c r="BR31" i="7"/>
  <c r="BR30" i="7"/>
  <c r="BR29" i="7"/>
  <c r="BR27" i="7"/>
  <c r="BR26" i="7"/>
  <c r="BR25" i="7"/>
  <c r="BR24" i="7"/>
  <c r="BR23" i="7"/>
  <c r="BR22" i="7"/>
  <c r="BR21" i="7"/>
  <c r="BR20" i="7"/>
  <c r="BR19" i="7"/>
  <c r="BR17" i="7"/>
  <c r="BR16" i="7"/>
  <c r="BR15" i="7"/>
  <c r="BR14" i="7"/>
  <c r="BR13" i="7"/>
  <c r="BR12" i="7"/>
  <c r="BR11" i="7"/>
  <c r="BR10" i="7"/>
  <c r="BR9" i="7"/>
  <c r="BR8" i="7"/>
  <c r="BR7" i="7"/>
  <c r="BR6" i="7"/>
  <c r="BR5" i="7"/>
  <c r="BR4" i="7"/>
  <c r="BM57" i="7"/>
  <c r="BM56" i="7"/>
  <c r="BM55" i="7"/>
  <c r="BM54" i="7"/>
  <c r="BM53" i="7"/>
  <c r="BM52" i="7"/>
  <c r="BM51" i="7"/>
  <c r="BM50" i="7"/>
  <c r="BM49" i="7"/>
  <c r="BM48" i="7"/>
  <c r="BM47" i="7"/>
  <c r="BM46" i="7"/>
  <c r="BM45" i="7"/>
  <c r="BM44" i="7"/>
  <c r="BM43" i="7"/>
  <c r="BM42" i="7"/>
  <c r="BM41" i="7"/>
  <c r="BM40" i="7"/>
  <c r="BM39" i="7"/>
  <c r="BM38" i="7"/>
  <c r="BM37" i="7"/>
  <c r="BM36" i="7"/>
  <c r="BM35" i="7"/>
  <c r="BM34" i="7"/>
  <c r="BM33" i="7"/>
  <c r="BM32" i="7"/>
  <c r="BM31" i="7"/>
  <c r="BM30" i="7"/>
  <c r="BM29" i="7"/>
  <c r="BM28" i="7"/>
  <c r="BM27" i="7"/>
  <c r="BM26" i="7"/>
  <c r="BM25" i="7"/>
  <c r="BM24" i="7"/>
  <c r="BM23" i="7"/>
  <c r="BM22" i="7"/>
  <c r="BM21" i="7"/>
  <c r="BM20" i="7"/>
  <c r="BM19" i="7"/>
  <c r="BM18" i="7"/>
  <c r="BM17" i="7"/>
  <c r="BM16" i="7"/>
  <c r="BM15" i="7"/>
  <c r="BM14" i="7"/>
  <c r="BM13" i="7"/>
  <c r="BM12" i="7"/>
  <c r="BM11" i="7"/>
  <c r="BM10" i="7"/>
  <c r="BM9" i="7"/>
  <c r="BM8" i="7"/>
  <c r="BM7" i="7"/>
  <c r="BM6" i="7"/>
  <c r="BM5" i="7"/>
  <c r="BM4" i="7"/>
  <c r="BH40" i="7"/>
  <c r="BH41" i="7"/>
  <c r="BH42" i="7"/>
  <c r="BH43" i="7"/>
  <c r="BH44" i="7"/>
  <c r="BH45" i="7"/>
  <c r="BH46" i="7"/>
  <c r="BH47" i="7"/>
  <c r="BH48" i="7"/>
  <c r="BH49" i="7"/>
  <c r="BH50" i="7"/>
  <c r="BH51" i="7"/>
  <c r="BH52" i="7"/>
  <c r="BH53" i="7"/>
  <c r="BH54" i="7"/>
  <c r="BH55" i="7"/>
  <c r="BH56" i="7"/>
  <c r="BH57" i="7"/>
  <c r="BH39" i="7"/>
  <c r="BH5" i="7"/>
  <c r="BH6" i="7"/>
  <c r="BH7" i="7"/>
  <c r="BH8" i="7"/>
  <c r="BH9" i="7"/>
  <c r="BH10" i="7"/>
  <c r="BH11" i="7"/>
  <c r="BH12" i="7"/>
  <c r="BH13" i="7"/>
  <c r="BH14" i="7"/>
  <c r="BH15" i="7"/>
  <c r="BH16" i="7"/>
  <c r="BH17" i="7"/>
  <c r="BH18" i="7"/>
  <c r="BH19" i="7"/>
  <c r="BH20" i="7"/>
  <c r="BH21" i="7"/>
  <c r="BH22" i="7"/>
  <c r="BH23" i="7"/>
  <c r="BH24" i="7"/>
  <c r="BH25" i="7"/>
  <c r="BH26" i="7"/>
  <c r="BH27" i="7"/>
  <c r="BH28" i="7"/>
  <c r="BH29" i="7"/>
  <c r="BH30" i="7"/>
  <c r="BH31" i="7"/>
  <c r="BH32" i="7"/>
  <c r="BH33" i="7"/>
  <c r="BH34" i="7"/>
  <c r="BH35" i="7"/>
  <c r="BH36" i="7"/>
  <c r="BH37" i="7"/>
  <c r="BH38" i="7"/>
  <c r="BH4" i="7"/>
  <c r="BC4" i="7"/>
  <c r="BC57" i="7"/>
  <c r="BC56" i="7"/>
  <c r="BC55" i="7"/>
  <c r="BC54" i="7"/>
  <c r="BC53" i="7"/>
  <c r="BC52" i="7"/>
  <c r="BC51" i="7"/>
  <c r="BC50" i="7"/>
  <c r="BC49" i="7"/>
  <c r="BC48" i="7"/>
  <c r="BC47" i="7"/>
  <c r="BC46" i="7"/>
  <c r="BC45" i="7"/>
  <c r="BC44" i="7"/>
  <c r="BC43" i="7"/>
  <c r="BC42" i="7"/>
  <c r="BC41" i="7"/>
  <c r="BC40" i="7"/>
  <c r="BC39" i="7"/>
  <c r="BC38" i="7"/>
  <c r="BC37" i="7"/>
  <c r="BC36" i="7"/>
  <c r="BC35" i="7"/>
  <c r="BC34" i="7"/>
  <c r="BC33" i="7"/>
  <c r="BC32" i="7"/>
  <c r="BC31" i="7"/>
  <c r="BC30" i="7"/>
  <c r="BC29" i="7"/>
  <c r="BC28" i="7"/>
  <c r="BC27" i="7"/>
  <c r="BC26" i="7"/>
  <c r="BC25" i="7"/>
  <c r="BC24" i="7"/>
  <c r="BC23" i="7"/>
  <c r="BC22" i="7"/>
  <c r="BC21" i="7"/>
  <c r="BC20" i="7"/>
  <c r="BC19" i="7"/>
  <c r="BC18" i="7"/>
  <c r="BC17" i="7"/>
  <c r="BC16" i="7"/>
  <c r="BC15" i="7"/>
  <c r="BC14" i="7"/>
  <c r="BC13" i="7"/>
  <c r="BC12" i="7"/>
  <c r="BC11" i="7"/>
  <c r="BC10" i="7"/>
  <c r="BC9" i="7"/>
  <c r="BC8" i="7"/>
  <c r="BC7" i="7"/>
  <c r="BC6" i="7"/>
  <c r="BC5" i="7"/>
  <c r="AT4" i="7"/>
  <c r="AT5" i="7"/>
  <c r="AT6" i="7"/>
  <c r="AT7" i="7"/>
  <c r="AT8"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K57" i="7"/>
  <c r="AK56" i="7"/>
  <c r="AK55" i="7"/>
  <c r="AK54" i="7"/>
  <c r="AK53" i="7"/>
  <c r="AK52" i="7"/>
  <c r="AK51" i="7"/>
  <c r="AK50" i="7"/>
  <c r="AK49" i="7"/>
  <c r="AK48" i="7"/>
  <c r="AK47" i="7"/>
  <c r="AK46" i="7"/>
  <c r="AK45" i="7"/>
  <c r="AK44" i="7"/>
  <c r="AK43" i="7"/>
  <c r="AK42" i="7"/>
  <c r="AK41" i="7"/>
  <c r="AK40" i="7"/>
  <c r="AK39" i="7"/>
  <c r="AK38" i="7"/>
  <c r="AK37" i="7"/>
  <c r="AK36" i="7"/>
  <c r="AK35" i="7"/>
  <c r="AK34" i="7"/>
  <c r="AK33" i="7"/>
  <c r="AK32" i="7"/>
  <c r="AK31" i="7"/>
  <c r="AK30" i="7"/>
  <c r="AK29" i="7"/>
  <c r="AK28" i="7"/>
  <c r="AK27" i="7"/>
  <c r="AK26" i="7"/>
  <c r="AK25" i="7"/>
  <c r="AK24" i="7"/>
  <c r="AK23" i="7"/>
  <c r="AK22" i="7"/>
  <c r="AK21" i="7"/>
  <c r="AK20" i="7"/>
  <c r="AK19" i="7"/>
  <c r="AK18" i="7"/>
  <c r="AK17" i="7"/>
  <c r="AK16" i="7"/>
  <c r="AK15" i="7"/>
  <c r="AK14" i="7"/>
  <c r="AK13" i="7"/>
  <c r="AK12" i="7"/>
  <c r="AK11" i="7"/>
  <c r="AK10" i="7"/>
  <c r="AK9" i="7"/>
  <c r="AK8" i="7"/>
  <c r="AK7" i="7"/>
  <c r="AK6" i="7"/>
  <c r="AK5" i="7"/>
  <c r="AK4" i="7"/>
  <c r="AB4" i="7"/>
  <c r="AB57" i="7"/>
  <c r="AB56" i="7"/>
  <c r="AB55" i="7"/>
  <c r="AB54" i="7"/>
  <c r="AB53" i="7"/>
  <c r="AB52" i="7"/>
  <c r="AB51" i="7"/>
  <c r="AB50" i="7"/>
  <c r="AB49" i="7"/>
  <c r="AB48" i="7"/>
  <c r="AB47"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8" i="7"/>
  <c r="S39" i="7"/>
  <c r="S40" i="7"/>
  <c r="S41" i="7"/>
  <c r="S42" i="7"/>
  <c r="S43" i="7"/>
  <c r="S44" i="7"/>
  <c r="S45" i="7"/>
  <c r="S46" i="7"/>
  <c r="S47" i="7"/>
  <c r="S48" i="7"/>
  <c r="S49" i="7"/>
  <c r="S50" i="7"/>
  <c r="S51" i="7"/>
  <c r="S52" i="7"/>
  <c r="S53" i="7"/>
  <c r="S54" i="7"/>
  <c r="S55" i="7"/>
  <c r="S56" i="7"/>
  <c r="S57" i="7"/>
  <c r="S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4" i="7"/>
  <c r="EK45" i="18" l="1"/>
  <c r="BS18" i="18"/>
  <c r="EK46" i="18"/>
  <c r="EP41" i="18"/>
  <c r="BN35" i="18"/>
  <c r="EF46" i="18"/>
  <c r="EF41" i="18"/>
  <c r="AL39" i="18"/>
  <c r="D79" i="18"/>
  <c r="K35" i="18"/>
  <c r="H90" i="18"/>
  <c r="DG53" i="18" s="1"/>
  <c r="EF48" i="18"/>
  <c r="EK41" i="18"/>
  <c r="EK38" i="18"/>
  <c r="BS35" i="18"/>
  <c r="AC35" i="18"/>
  <c r="FE22" i="18"/>
  <c r="CH39" i="18"/>
  <c r="BI38" i="18"/>
  <c r="BS39" i="18"/>
  <c r="H93" i="18"/>
  <c r="T35" i="18"/>
  <c r="EK47" i="18"/>
  <c r="EF47" i="18"/>
  <c r="EK40" i="18"/>
  <c r="T38" i="18"/>
  <c r="EF38" i="18"/>
  <c r="FE39" i="18"/>
  <c r="BN39" i="18"/>
  <c r="BN38" i="18"/>
  <c r="BI35" i="18"/>
  <c r="AL35" i="18"/>
  <c r="EP37" i="18"/>
  <c r="EF45" i="18"/>
  <c r="EP46" i="18"/>
  <c r="EF40" i="18"/>
  <c r="EP40" i="18"/>
  <c r="AL38" i="18"/>
  <c r="CH38" i="18"/>
  <c r="BI39" i="18"/>
  <c r="F228" i="19"/>
  <c r="EW135" i="19"/>
  <c r="FB136" i="19"/>
  <c r="ER122" i="19"/>
  <c r="FB124" i="19"/>
  <c r="K89" i="19"/>
  <c r="T80" i="19"/>
  <c r="K78" i="19"/>
  <c r="EW134" i="19"/>
  <c r="FB135" i="19"/>
  <c r="DS131" i="19"/>
  <c r="EW124" i="19"/>
  <c r="CE124" i="19"/>
  <c r="T90" i="19"/>
  <c r="AD79" i="19"/>
  <c r="EW133" i="19"/>
  <c r="FB133" i="19"/>
  <c r="DS126" i="19"/>
  <c r="CY124" i="19"/>
  <c r="T89" i="19"/>
  <c r="T79" i="19"/>
  <c r="EW132" i="19"/>
  <c r="EW127" i="19"/>
  <c r="EC116" i="19"/>
  <c r="DX124" i="19"/>
  <c r="AD80" i="19"/>
  <c r="K80" i="19"/>
  <c r="H214" i="19"/>
  <c r="F216" i="19"/>
  <c r="F217" i="19" s="1"/>
  <c r="H217" i="19" s="1"/>
  <c r="H229" i="19"/>
  <c r="J214" i="19"/>
  <c r="F231" i="19" s="1"/>
  <c r="J75" i="18"/>
  <c r="H75" i="18"/>
  <c r="BC34" i="11"/>
  <c r="AQ34" i="11"/>
  <c r="AO34" i="11"/>
  <c r="BA23" i="11"/>
  <c r="AY23" i="11"/>
  <c r="AW23" i="11"/>
  <c r="AU23" i="11"/>
  <c r="AS23" i="11"/>
  <c r="BA22" i="11"/>
  <c r="AY22" i="11"/>
  <c r="AW22" i="11"/>
  <c r="AU22" i="11"/>
  <c r="AS22" i="11"/>
  <c r="AO21" i="11"/>
  <c r="AQ21" i="11"/>
  <c r="M15" i="11"/>
  <c r="M10" i="11"/>
  <c r="AQ8" i="11"/>
  <c r="AO8" i="11"/>
  <c r="E6" i="11"/>
  <c r="N67" i="5"/>
  <c r="L67" i="5"/>
  <c r="V65" i="5"/>
  <c r="R60" i="5"/>
  <c r="V59" i="5"/>
  <c r="N59" i="5"/>
  <c r="L59" i="5"/>
  <c r="EW130" i="19" l="1"/>
  <c r="DN126" i="19"/>
  <c r="FG129" i="19"/>
  <c r="DN132" i="19"/>
  <c r="AZ122" i="19"/>
  <c r="AZ77" i="19"/>
  <c r="F123" i="5"/>
  <c r="H123" i="5" s="1"/>
  <c r="F172" i="5"/>
  <c r="F182" i="5"/>
  <c r="F181" i="5"/>
  <c r="F183" i="5" s="1"/>
  <c r="F180" i="5"/>
  <c r="F179" i="5"/>
  <c r="F178" i="5"/>
  <c r="F176" i="5"/>
  <c r="F175" i="5"/>
  <c r="H175" i="5" s="1"/>
  <c r="F174" i="5"/>
  <c r="F173" i="5"/>
  <c r="D171" i="5"/>
  <c r="F171" i="5" s="1"/>
  <c r="D170" i="5"/>
  <c r="F170" i="5" s="1"/>
  <c r="F169" i="5" s="1"/>
  <c r="F168" i="5"/>
  <c r="D167" i="5"/>
  <c r="F167" i="5" s="1"/>
  <c r="D166" i="5"/>
  <c r="D165" i="5"/>
  <c r="F165" i="5" s="1"/>
  <c r="D164" i="5"/>
  <c r="F164" i="5" s="1"/>
  <c r="F162" i="5"/>
  <c r="F160" i="5"/>
  <c r="F159" i="5"/>
  <c r="F158" i="5"/>
  <c r="F157" i="5"/>
  <c r="F156" i="5"/>
  <c r="H156" i="5" s="1"/>
  <c r="F155" i="5"/>
  <c r="H155" i="5" s="1"/>
  <c r="F154" i="5"/>
  <c r="F153" i="5"/>
  <c r="F152" i="5"/>
  <c r="F150" i="5"/>
  <c r="H150" i="5" s="1"/>
  <c r="F147" i="5"/>
  <c r="H147" i="5" s="1"/>
  <c r="F145" i="5"/>
  <c r="F143" i="5"/>
  <c r="F144" i="5" s="1"/>
  <c r="D142" i="5"/>
  <c r="F142" i="5" s="1"/>
  <c r="F141" i="5" s="1"/>
  <c r="F139" i="5"/>
  <c r="F138" i="5"/>
  <c r="F136" i="5"/>
  <c r="F129" i="5"/>
  <c r="F126" i="5"/>
  <c r="F124" i="5"/>
  <c r="H124" i="5" s="1"/>
  <c r="F122" i="5"/>
  <c r="D120" i="5"/>
  <c r="F120" i="5" s="1"/>
  <c r="R40" i="5" s="1"/>
  <c r="F115" i="5"/>
  <c r="F113" i="5"/>
  <c r="D111" i="5"/>
  <c r="D110" i="5"/>
  <c r="D100" i="5"/>
  <c r="F100" i="5" s="1"/>
  <c r="F101" i="5" s="1"/>
  <c r="H101" i="5" s="1"/>
  <c r="F99" i="5"/>
  <c r="F98" i="5"/>
  <c r="D97" i="5"/>
  <c r="D96" i="5"/>
  <c r="D92" i="5"/>
  <c r="F122" i="11"/>
  <c r="F141" i="11"/>
  <c r="F140" i="11"/>
  <c r="F139" i="11"/>
  <c r="F138" i="11"/>
  <c r="F137" i="11"/>
  <c r="F136" i="11"/>
  <c r="F134" i="11"/>
  <c r="F133" i="11"/>
  <c r="F132" i="11"/>
  <c r="F131" i="11"/>
  <c r="F130" i="11"/>
  <c r="D129" i="11"/>
  <c r="F129" i="11" s="1"/>
  <c r="H129" i="11" s="1"/>
  <c r="D128" i="11"/>
  <c r="F128" i="11" s="1"/>
  <c r="F127" i="11" s="1"/>
  <c r="F126" i="11"/>
  <c r="D125" i="11"/>
  <c r="F125" i="11" s="1"/>
  <c r="D124" i="11"/>
  <c r="D123" i="11"/>
  <c r="D122" i="11"/>
  <c r="F120" i="11"/>
  <c r="F118" i="11"/>
  <c r="F117" i="11"/>
  <c r="F116" i="11"/>
  <c r="F115" i="11"/>
  <c r="F114" i="11"/>
  <c r="H114" i="11" s="1"/>
  <c r="F113" i="11"/>
  <c r="H113" i="11" s="1"/>
  <c r="F112" i="11"/>
  <c r="F111" i="11"/>
  <c r="F110" i="11"/>
  <c r="F108" i="11"/>
  <c r="D106" i="11" s="1"/>
  <c r="F106" i="11" s="1"/>
  <c r="F105" i="11"/>
  <c r="H105" i="11" s="1"/>
  <c r="F103" i="11"/>
  <c r="F101" i="11"/>
  <c r="F102" i="11" s="1"/>
  <c r="D100" i="11"/>
  <c r="F100" i="11" s="1"/>
  <c r="F99" i="11" s="1"/>
  <c r="F97" i="11"/>
  <c r="F96" i="11"/>
  <c r="F94" i="11"/>
  <c r="F87" i="11"/>
  <c r="F86" i="11"/>
  <c r="F83" i="11"/>
  <c r="F81" i="11"/>
  <c r="H81" i="11" s="1"/>
  <c r="F80" i="11"/>
  <c r="D78" i="11"/>
  <c r="F73" i="11"/>
  <c r="F71" i="11"/>
  <c r="D68" i="11"/>
  <c r="D67" i="11"/>
  <c r="D57" i="11"/>
  <c r="F57" i="11" s="1"/>
  <c r="F58" i="11" s="1"/>
  <c r="H58" i="11" s="1"/>
  <c r="M4" i="11" s="1"/>
  <c r="F56" i="11"/>
  <c r="F55" i="11"/>
  <c r="F45" i="11" s="1"/>
  <c r="D54" i="11"/>
  <c r="D53" i="11"/>
  <c r="D49" i="11"/>
  <c r="BH84" i="5" l="1"/>
  <c r="BH83" i="5"/>
  <c r="AQ14" i="11"/>
  <c r="AO14" i="11"/>
  <c r="AY36" i="11"/>
  <c r="AQ36" i="11"/>
  <c r="AS29" i="11"/>
  <c r="AS36" i="11"/>
  <c r="AW36" i="11"/>
  <c r="AO36" i="11"/>
  <c r="AY29" i="11"/>
  <c r="AQ29" i="11"/>
  <c r="AU36" i="11"/>
  <c r="AQ35" i="11"/>
  <c r="AW29" i="11"/>
  <c r="BA36" i="11"/>
  <c r="AO35" i="11"/>
  <c r="AU29" i="11"/>
  <c r="J55" i="11"/>
  <c r="BA24" i="11"/>
  <c r="AQ24" i="11"/>
  <c r="AU15" i="11"/>
  <c r="U16" i="11"/>
  <c r="AU8" i="11"/>
  <c r="AW8" i="11"/>
  <c r="AM39" i="11"/>
  <c r="AY24" i="11"/>
  <c r="AO24" i="11"/>
  <c r="BA15" i="11"/>
  <c r="AS15" i="11"/>
  <c r="BA8" i="11"/>
  <c r="AO15" i="11"/>
  <c r="AW24" i="11"/>
  <c r="AS8" i="11"/>
  <c r="AY15" i="11"/>
  <c r="AQ15" i="11"/>
  <c r="AY8" i="11"/>
  <c r="F69" i="11"/>
  <c r="AS24" i="11"/>
  <c r="AU24" i="11"/>
  <c r="AW15" i="11"/>
  <c r="R38" i="5"/>
  <c r="T37" i="5"/>
  <c r="H36" i="5"/>
  <c r="T38" i="5"/>
  <c r="R37" i="5"/>
  <c r="V38" i="5"/>
  <c r="N36" i="5"/>
  <c r="V37" i="5"/>
  <c r="L36" i="5"/>
  <c r="T54" i="5"/>
  <c r="H54" i="5"/>
  <c r="R54" i="5"/>
  <c r="V53" i="5"/>
  <c r="N54" i="5"/>
  <c r="Z54" i="5"/>
  <c r="L54" i="5"/>
  <c r="T40" i="5"/>
  <c r="L40" i="5"/>
  <c r="V40" i="5"/>
  <c r="N40" i="5"/>
  <c r="AR46" i="5"/>
  <c r="Z46" i="5"/>
  <c r="AP46" i="5"/>
  <c r="X46" i="5"/>
  <c r="AN46" i="5"/>
  <c r="AL46" i="5"/>
  <c r="H98" i="5"/>
  <c r="J98" i="5"/>
  <c r="D148" i="5"/>
  <c r="F148" i="5" s="1"/>
  <c r="F88" i="5"/>
  <c r="D102" i="5"/>
  <c r="H108" i="11"/>
  <c r="D59" i="11"/>
  <c r="K7" i="11" s="1"/>
  <c r="H55" i="11"/>
  <c r="K32" i="11" l="1"/>
  <c r="Y7" i="11"/>
  <c r="I4" i="11"/>
  <c r="M32" i="11"/>
  <c r="AE4" i="11"/>
  <c r="W7" i="11"/>
  <c r="E4" i="11"/>
  <c r="Y8" i="11"/>
  <c r="M11" i="11"/>
  <c r="W8" i="11"/>
  <c r="F60" i="11"/>
  <c r="U17" i="11" s="1"/>
  <c r="BG34" i="11"/>
  <c r="AW34" i="11"/>
  <c r="E31" i="11"/>
  <c r="G28" i="11"/>
  <c r="G26" i="11"/>
  <c r="AE25" i="11"/>
  <c r="W25" i="11"/>
  <c r="AY34" i="11"/>
  <c r="G31" i="11"/>
  <c r="AG25" i="11"/>
  <c r="U25" i="11"/>
  <c r="BE34" i="11"/>
  <c r="AU34" i="11"/>
  <c r="E30" i="11"/>
  <c r="E28" i="11"/>
  <c r="E26" i="11"/>
  <c r="AC25" i="11"/>
  <c r="Q25" i="11"/>
  <c r="BA34" i="11"/>
  <c r="AS34" i="11"/>
  <c r="G29" i="11"/>
  <c r="G27" i="11"/>
  <c r="AI25" i="11"/>
  <c r="AA25" i="11"/>
  <c r="S25" i="11"/>
  <c r="E29" i="11"/>
  <c r="E27" i="11"/>
  <c r="Y25" i="11"/>
  <c r="T42" i="5"/>
  <c r="R42" i="5"/>
  <c r="N42" i="5"/>
  <c r="V42" i="5"/>
  <c r="AX34" i="5"/>
  <c r="AZ34" i="5"/>
  <c r="BB34" i="5"/>
  <c r="BD34" i="5"/>
  <c r="BF34" i="5"/>
  <c r="AV34" i="5"/>
  <c r="AT34" i="5"/>
  <c r="AM37" i="11"/>
  <c r="V52" i="5"/>
  <c r="T52" i="5"/>
  <c r="R52" i="5"/>
  <c r="N52" i="5"/>
  <c r="L52" i="5"/>
  <c r="H52" i="5"/>
  <c r="AH45" i="5"/>
  <c r="AD45" i="5"/>
  <c r="AD44" i="5"/>
  <c r="AH44" i="5"/>
  <c r="H43" i="5"/>
  <c r="L43" i="5"/>
  <c r="N43" i="5"/>
  <c r="R43" i="5"/>
  <c r="T43" i="5"/>
  <c r="V43" i="5"/>
  <c r="X43" i="5"/>
  <c r="Z44" i="5"/>
  <c r="AB44" i="5"/>
  <c r="AF44" i="5"/>
  <c r="AF45" i="5"/>
  <c r="AJ45" i="5"/>
  <c r="AJ44" i="5"/>
  <c r="AL45" i="5"/>
  <c r="AL44" i="5"/>
  <c r="AN45" i="5"/>
  <c r="AN44" i="5"/>
  <c r="AP44" i="5"/>
  <c r="AR44" i="5"/>
  <c r="AV14" i="5"/>
  <c r="BF33" i="5"/>
  <c r="BD33" i="5"/>
  <c r="BB33" i="5"/>
  <c r="AZ33" i="5"/>
  <c r="AX33" i="5"/>
  <c r="AV33" i="5"/>
  <c r="AT33" i="5"/>
  <c r="BF16" i="5"/>
  <c r="BD16" i="5"/>
  <c r="BB16" i="5"/>
  <c r="AZ13" i="5"/>
  <c r="AX13" i="5"/>
  <c r="AJ13" i="5"/>
  <c r="AX14" i="5"/>
  <c r="BF9" i="5"/>
  <c r="BD9" i="5"/>
  <c r="BB9" i="5"/>
  <c r="AV9" i="5"/>
  <c r="AT9" i="5"/>
  <c r="AH12" i="5"/>
  <c r="AZ11" i="5"/>
  <c r="BF14" i="5"/>
  <c r="BD14" i="5"/>
  <c r="BB14" i="5"/>
  <c r="AV16" i="5"/>
  <c r="AT16" i="5"/>
  <c r="AP16" i="5"/>
  <c r="AT14" i="5"/>
  <c r="AZ14" i="5"/>
  <c r="AX11" i="5"/>
  <c r="AZ10" i="5"/>
  <c r="AX10" i="5"/>
  <c r="AJ11" i="5"/>
  <c r="H11" i="5"/>
  <c r="H15" i="5"/>
  <c r="AT6" i="5"/>
  <c r="AV6" i="5"/>
  <c r="AX6" i="5"/>
  <c r="AZ6" i="5"/>
  <c r="BB6" i="5"/>
  <c r="BD6" i="5"/>
  <c r="BF6" i="5"/>
  <c r="AD5" i="5"/>
  <c r="AB5" i="5"/>
  <c r="AD4" i="5"/>
  <c r="T4" i="5"/>
  <c r="R4" i="5"/>
  <c r="P4" i="5"/>
  <c r="N4" i="5"/>
  <c r="L4" i="5"/>
  <c r="J4" i="5"/>
  <c r="H4" i="5"/>
  <c r="F4" i="5"/>
  <c r="AM38" i="11" l="1"/>
  <c r="AY32" i="11"/>
  <c r="AW32" i="11"/>
  <c r="AU32" i="11"/>
  <c r="AS32" i="11"/>
  <c r="AQ32" i="11"/>
  <c r="AO32" i="11"/>
  <c r="Y20" i="11"/>
  <c r="W20" i="11"/>
  <c r="Y19" i="11"/>
  <c r="W19" i="11"/>
  <c r="BA18" i="11"/>
  <c r="AY18" i="11"/>
  <c r="AW18" i="11"/>
  <c r="AU18" i="11"/>
  <c r="AS18" i="11"/>
  <c r="BA13" i="11"/>
  <c r="AY13" i="11"/>
  <c r="AW13" i="11"/>
  <c r="AU13" i="11"/>
  <c r="AS13" i="11"/>
  <c r="AQ13" i="11"/>
  <c r="AO13" i="11"/>
  <c r="Y9" i="11"/>
  <c r="W9" i="11"/>
  <c r="K8" i="11"/>
  <c r="E5" i="11"/>
  <c r="AL39" i="10"/>
  <c r="AL38" i="10"/>
  <c r="AL37" i="10"/>
  <c r="AZ36" i="10"/>
  <c r="AX36" i="10"/>
  <c r="AV36" i="10"/>
  <c r="AT36" i="10"/>
  <c r="AR36" i="10"/>
  <c r="AP36" i="10"/>
  <c r="AN36" i="10"/>
  <c r="AP35" i="10"/>
  <c r="AN35" i="10"/>
  <c r="AZ34" i="10"/>
  <c r="AX34" i="10"/>
  <c r="AV34" i="10"/>
  <c r="AT34" i="10"/>
  <c r="AR34" i="10"/>
  <c r="AP34" i="10"/>
  <c r="AN34" i="10"/>
  <c r="AX32" i="10"/>
  <c r="AV32" i="10"/>
  <c r="AT32" i="10"/>
  <c r="AR32" i="10"/>
  <c r="AP32" i="10"/>
  <c r="AN32" i="10"/>
  <c r="L32" i="10"/>
  <c r="F31" i="10"/>
  <c r="D31" i="10"/>
  <c r="D30" i="10"/>
  <c r="AX29" i="10"/>
  <c r="AV29" i="10"/>
  <c r="AT29" i="10"/>
  <c r="AR29" i="10"/>
  <c r="AP29" i="10"/>
  <c r="F29" i="10"/>
  <c r="D29" i="10"/>
  <c r="F28" i="10"/>
  <c r="D28" i="10"/>
  <c r="F27" i="10"/>
  <c r="D27" i="10"/>
  <c r="F26" i="10"/>
  <c r="D26" i="10"/>
  <c r="AH25" i="10"/>
  <c r="AF25" i="10"/>
  <c r="AD25" i="10"/>
  <c r="AB25" i="10"/>
  <c r="Z25" i="10"/>
  <c r="X25" i="10"/>
  <c r="V25" i="10"/>
  <c r="R25" i="10"/>
  <c r="AZ24" i="10"/>
  <c r="AX24" i="10"/>
  <c r="AV24" i="10"/>
  <c r="AT24" i="10"/>
  <c r="AR24" i="10"/>
  <c r="AP24" i="10"/>
  <c r="AN24" i="10"/>
  <c r="AZ23" i="10"/>
  <c r="AX23" i="10"/>
  <c r="AV23" i="10"/>
  <c r="AT23" i="10"/>
  <c r="AR23" i="10"/>
  <c r="AZ22" i="10"/>
  <c r="AX22" i="10"/>
  <c r="AV22" i="10"/>
  <c r="AT22" i="10"/>
  <c r="AR22" i="10"/>
  <c r="AP21" i="10"/>
  <c r="AN21" i="10"/>
  <c r="X20" i="10"/>
  <c r="V20" i="10"/>
  <c r="X19" i="10"/>
  <c r="V19" i="10"/>
  <c r="AZ18" i="10"/>
  <c r="AX18" i="10"/>
  <c r="AV18" i="10"/>
  <c r="AT18" i="10"/>
  <c r="AR18" i="10"/>
  <c r="T17" i="10"/>
  <c r="AZ15" i="10"/>
  <c r="AX15" i="10"/>
  <c r="AV15" i="10"/>
  <c r="AT15" i="10"/>
  <c r="AR15" i="10"/>
  <c r="AP15" i="10"/>
  <c r="AN15" i="10"/>
  <c r="L15" i="10"/>
  <c r="AP14" i="10"/>
  <c r="AN14" i="10"/>
  <c r="AZ13" i="10"/>
  <c r="AX13" i="10"/>
  <c r="AV13" i="10"/>
  <c r="AT13" i="10"/>
  <c r="AR13" i="10"/>
  <c r="AP13" i="10"/>
  <c r="AN13" i="10"/>
  <c r="AZ12" i="10"/>
  <c r="BA12" i="11" s="1"/>
  <c r="AX12" i="10"/>
  <c r="AY12" i="11" s="1"/>
  <c r="AV12" i="10"/>
  <c r="AW12" i="11" s="1"/>
  <c r="AT12" i="10"/>
  <c r="AU12" i="11" s="1"/>
  <c r="AR12" i="10"/>
  <c r="AS12" i="11" s="1"/>
  <c r="AP12" i="10"/>
  <c r="AQ12" i="11" s="1"/>
  <c r="AN12" i="10"/>
  <c r="AO12" i="11" s="1"/>
  <c r="AH12" i="10"/>
  <c r="AI12" i="11" s="1"/>
  <c r="AF12" i="10"/>
  <c r="AG12" i="11" s="1"/>
  <c r="AD12" i="10"/>
  <c r="AE12" i="11" s="1"/>
  <c r="L12" i="10"/>
  <c r="M12" i="11" s="1"/>
  <c r="L10" i="10"/>
  <c r="X9" i="10"/>
  <c r="V9" i="10"/>
  <c r="AZ8" i="10"/>
  <c r="AX8" i="10"/>
  <c r="AV8" i="10"/>
  <c r="AT8" i="10"/>
  <c r="AR8" i="10"/>
  <c r="AP8" i="10"/>
  <c r="AN8" i="10"/>
  <c r="X8" i="10"/>
  <c r="V8" i="10"/>
  <c r="J8" i="10"/>
  <c r="X7" i="10"/>
  <c r="V7" i="10"/>
  <c r="D6" i="10"/>
  <c r="D5" i="10"/>
  <c r="AD4" i="10"/>
  <c r="L4" i="10"/>
  <c r="D4" i="10"/>
  <c r="CK34" i="9"/>
  <c r="BF34" i="10" s="1"/>
  <c r="CH34" i="9"/>
  <c r="CE34" i="9"/>
  <c r="BB34" i="10" s="1"/>
  <c r="BD33" i="9"/>
  <c r="AJ33" i="10" s="1"/>
  <c r="P32" i="9"/>
  <c r="Q32" i="9" s="1"/>
  <c r="J32" i="10" s="1"/>
  <c r="AF25" i="9"/>
  <c r="T25" i="10" s="1"/>
  <c r="Z25" i="9"/>
  <c r="P25" i="10" s="1"/>
  <c r="N25" i="9"/>
  <c r="AE16" i="9"/>
  <c r="AF16" i="9" s="1"/>
  <c r="T11" i="9"/>
  <c r="L11" i="10" s="1"/>
  <c r="P7" i="9"/>
  <c r="Q7" i="9" s="1"/>
  <c r="N4" i="9"/>
  <c r="BD34" i="10" l="1"/>
  <c r="J7" i="10"/>
  <c r="H25" i="10"/>
  <c r="AK33" i="11"/>
  <c r="T16" i="10"/>
  <c r="H4" i="10"/>
  <c r="AR81" i="5" l="1"/>
  <c r="AR80" i="5"/>
  <c r="AR79" i="5"/>
  <c r="AR78" i="5"/>
  <c r="AR77" i="5"/>
  <c r="AR76" i="5"/>
  <c r="V74" i="5"/>
  <c r="AR72" i="5"/>
  <c r="AP72" i="5"/>
  <c r="AN72" i="5"/>
  <c r="AL72" i="5"/>
  <c r="AD72" i="5"/>
  <c r="AB72" i="5"/>
  <c r="AR71" i="5"/>
  <c r="AP71" i="5"/>
  <c r="AN71" i="5"/>
  <c r="AJ71" i="5"/>
  <c r="AH71" i="5"/>
  <c r="AF71" i="5"/>
  <c r="AD71" i="5"/>
  <c r="AB71" i="5"/>
  <c r="Z71" i="5"/>
  <c r="V71" i="5"/>
  <c r="T71" i="5"/>
  <c r="R71" i="5"/>
  <c r="L71" i="5"/>
  <c r="J71" i="5"/>
  <c r="T70" i="5"/>
  <c r="R70" i="5"/>
  <c r="N70" i="5"/>
  <c r="AR69" i="5"/>
  <c r="AP69" i="5"/>
  <c r="AN69" i="5"/>
  <c r="AL69" i="5"/>
  <c r="AJ69" i="5"/>
  <c r="AH69" i="5"/>
  <c r="AF69" i="5"/>
  <c r="AD69" i="5"/>
  <c r="AB69" i="5"/>
  <c r="V69" i="5"/>
  <c r="T69" i="5"/>
  <c r="R69" i="5"/>
  <c r="AR68" i="5"/>
  <c r="AP68" i="5"/>
  <c r="AN68" i="5"/>
  <c r="AL68" i="5"/>
  <c r="AJ68" i="5"/>
  <c r="AH68" i="5"/>
  <c r="AF68" i="5"/>
  <c r="AD68" i="5"/>
  <c r="AB68" i="5"/>
  <c r="Z68" i="5"/>
  <c r="V68" i="5"/>
  <c r="T68" i="5"/>
  <c r="R68" i="5"/>
  <c r="X67" i="5"/>
  <c r="V66" i="5"/>
  <c r="T66" i="5"/>
  <c r="R66" i="5"/>
  <c r="T64" i="5"/>
  <c r="R64" i="5"/>
  <c r="AR63" i="5"/>
  <c r="AP63" i="5"/>
  <c r="AN63" i="5"/>
  <c r="AL63" i="5"/>
  <c r="AJ63" i="5"/>
  <c r="AH63" i="5"/>
  <c r="AF63" i="5"/>
  <c r="AD63" i="5"/>
  <c r="V63" i="5"/>
  <c r="N63" i="5"/>
  <c r="H63" i="5"/>
  <c r="L62" i="5"/>
  <c r="AR61" i="5"/>
  <c r="AP61" i="5"/>
  <c r="AN61" i="5"/>
  <c r="AL61" i="5"/>
  <c r="AJ61" i="5"/>
  <c r="AH61" i="5"/>
  <c r="AF61" i="5"/>
  <c r="AD61" i="5"/>
  <c r="AB61" i="5"/>
  <c r="Z61" i="5"/>
  <c r="X61" i="5"/>
  <c r="T60" i="5"/>
  <c r="AR58" i="5"/>
  <c r="AP58" i="5"/>
  <c r="AN58" i="5"/>
  <c r="AL58" i="5"/>
  <c r="AJ58" i="5"/>
  <c r="AH58" i="5"/>
  <c r="AF58" i="5"/>
  <c r="AD57" i="5"/>
  <c r="H56" i="5"/>
  <c r="H55" i="5"/>
  <c r="AR51" i="5"/>
  <c r="AP51" i="5"/>
  <c r="AN51" i="5"/>
  <c r="AL51" i="5"/>
  <c r="AH51" i="5"/>
  <c r="AF51" i="5"/>
  <c r="AD51" i="5"/>
  <c r="N50" i="5"/>
  <c r="L50" i="5"/>
  <c r="AR47" i="5"/>
  <c r="AP47" i="5"/>
  <c r="AN47" i="5"/>
  <c r="AJ47" i="5"/>
  <c r="AH47" i="5"/>
  <c r="AD47" i="5"/>
  <c r="AB47" i="5"/>
  <c r="Z47" i="5"/>
  <c r="X47" i="5"/>
  <c r="AR41" i="5"/>
  <c r="AP41" i="5"/>
  <c r="AN41" i="5"/>
  <c r="AL41" i="5"/>
  <c r="AJ41" i="5"/>
  <c r="AH41" i="5"/>
  <c r="AF41" i="5"/>
  <c r="AD41" i="5"/>
  <c r="AB41" i="5"/>
  <c r="V41" i="5"/>
  <c r="T41" i="5"/>
  <c r="R41" i="5"/>
  <c r="N41" i="5"/>
  <c r="AR39" i="5"/>
  <c r="AP39" i="5"/>
  <c r="AN39" i="5"/>
  <c r="AL39" i="5"/>
  <c r="AJ39" i="5"/>
  <c r="AH39" i="5"/>
  <c r="AF39" i="5"/>
  <c r="AD39" i="5"/>
  <c r="AB39" i="5"/>
  <c r="Z39" i="5"/>
  <c r="X39" i="5"/>
  <c r="BF35" i="5"/>
  <c r="BD35" i="5"/>
  <c r="BB35" i="5"/>
  <c r="AZ35" i="5"/>
  <c r="AX35" i="5"/>
  <c r="BF31" i="5"/>
  <c r="BD31" i="5"/>
  <c r="BB31" i="5"/>
  <c r="AZ31" i="5"/>
  <c r="AX31" i="5"/>
  <c r="AP28" i="5"/>
  <c r="AV27" i="5"/>
  <c r="AT27" i="5"/>
  <c r="T24" i="5"/>
  <c r="BF22" i="5"/>
  <c r="BD22" i="5"/>
  <c r="BB22" i="5"/>
  <c r="AZ22" i="5"/>
  <c r="AX22" i="5"/>
  <c r="AV22" i="5"/>
  <c r="AT22" i="5"/>
  <c r="BF21" i="5"/>
  <c r="BD21" i="5"/>
  <c r="BB21" i="5"/>
  <c r="AZ21" i="5"/>
  <c r="AX21" i="5"/>
  <c r="AV21" i="5"/>
  <c r="AT21" i="5"/>
  <c r="BF20" i="5"/>
  <c r="BD20" i="5"/>
  <c r="BB20" i="5"/>
  <c r="AZ20" i="5"/>
  <c r="AV20" i="5"/>
  <c r="AT20" i="5"/>
  <c r="BF19" i="5"/>
  <c r="BD19" i="5"/>
  <c r="BB19" i="5"/>
  <c r="AZ19" i="5"/>
  <c r="AX19" i="5"/>
  <c r="AV8" i="5"/>
  <c r="AT8" i="5"/>
  <c r="AV7" i="5"/>
  <c r="AT7" i="5"/>
  <c r="BF85" i="4"/>
  <c r="BF84" i="4"/>
  <c r="BD33" i="4"/>
  <c r="BD34" i="4"/>
  <c r="BD35" i="4"/>
  <c r="BD31" i="4"/>
  <c r="BD14" i="4"/>
  <c r="BD16" i="4"/>
  <c r="BD19" i="4"/>
  <c r="BD20" i="4"/>
  <c r="BD21" i="4"/>
  <c r="BD22" i="4"/>
  <c r="BD9" i="4"/>
  <c r="BD6" i="4"/>
  <c r="BB33" i="4"/>
  <c r="BB34" i="4"/>
  <c r="BB35" i="4"/>
  <c r="BB31" i="4"/>
  <c r="BB19" i="4"/>
  <c r="BB20" i="4"/>
  <c r="BB21" i="4"/>
  <c r="BB22" i="4"/>
  <c r="BB14" i="4"/>
  <c r="BB16" i="4"/>
  <c r="BB9" i="4"/>
  <c r="BB6" i="4"/>
  <c r="AZ33" i="4"/>
  <c r="AZ34" i="4"/>
  <c r="AZ35" i="4"/>
  <c r="AZ31" i="4"/>
  <c r="AZ19" i="4"/>
  <c r="AZ20" i="4"/>
  <c r="AZ21" i="4"/>
  <c r="AZ22" i="4"/>
  <c r="AZ14" i="4"/>
  <c r="AZ16" i="4"/>
  <c r="AZ9" i="4"/>
  <c r="AZ6" i="4"/>
  <c r="AX33" i="4"/>
  <c r="AX34" i="4"/>
  <c r="AX35" i="4"/>
  <c r="AX31" i="4"/>
  <c r="AX20" i="4"/>
  <c r="AX21" i="4"/>
  <c r="AX22" i="4"/>
  <c r="AX14" i="4"/>
  <c r="AX16" i="4"/>
  <c r="AX19" i="4"/>
  <c r="AX6" i="4"/>
  <c r="AV33" i="4"/>
  <c r="AV34" i="4"/>
  <c r="AV35" i="4"/>
  <c r="AV31" i="4"/>
  <c r="AV19" i="4"/>
  <c r="AV21" i="4"/>
  <c r="AV22" i="4"/>
  <c r="AV14" i="4"/>
  <c r="AV16" i="4"/>
  <c r="AV6" i="4"/>
  <c r="AT27" i="4"/>
  <c r="AT33" i="4"/>
  <c r="AT34" i="4"/>
  <c r="AT16" i="4"/>
  <c r="AT20" i="4"/>
  <c r="AT21" i="4"/>
  <c r="AT22" i="4"/>
  <c r="AT7" i="4"/>
  <c r="AT8" i="4"/>
  <c r="AT9" i="4"/>
  <c r="AT14" i="4"/>
  <c r="AT6" i="4"/>
  <c r="AR34" i="4"/>
  <c r="AR27" i="4"/>
  <c r="AR33" i="4"/>
  <c r="AR16" i="4"/>
  <c r="AR20" i="4"/>
  <c r="AR21" i="4"/>
  <c r="AR22" i="4"/>
  <c r="AR14" i="4"/>
  <c r="AR7" i="4"/>
  <c r="AR8" i="4"/>
  <c r="AR9" i="4"/>
  <c r="AR6" i="4"/>
  <c r="AP77" i="4"/>
  <c r="AP78" i="4"/>
  <c r="AP79" i="4"/>
  <c r="AP80" i="4"/>
  <c r="AP81" i="4"/>
  <c r="AP76" i="4"/>
  <c r="AP68" i="4"/>
  <c r="AP69" i="4"/>
  <c r="AP71" i="4"/>
  <c r="AP72" i="4"/>
  <c r="AP58" i="4"/>
  <c r="AP61" i="4"/>
  <c r="AP63" i="4"/>
  <c r="AP51" i="4"/>
  <c r="AP41" i="4"/>
  <c r="AP44" i="4"/>
  <c r="AP46" i="4"/>
  <c r="AP47" i="4"/>
  <c r="AP39" i="4"/>
  <c r="AN63" i="4"/>
  <c r="AN68" i="4"/>
  <c r="AN69" i="4"/>
  <c r="AN71" i="4"/>
  <c r="AN72" i="4"/>
  <c r="AN58" i="4"/>
  <c r="AN61" i="4"/>
  <c r="AN51" i="4"/>
  <c r="AN41" i="4"/>
  <c r="AN44" i="4"/>
  <c r="AN46" i="4"/>
  <c r="AN47" i="4"/>
  <c r="AN39" i="4"/>
  <c r="AN28" i="4"/>
  <c r="AL71" i="4"/>
  <c r="AL72" i="4"/>
  <c r="AL63" i="4"/>
  <c r="AL68" i="4"/>
  <c r="AL69" i="4"/>
  <c r="AL58" i="4"/>
  <c r="AL61" i="4"/>
  <c r="AL51" i="4"/>
  <c r="AL41" i="4"/>
  <c r="AL44" i="4"/>
  <c r="AL45" i="4"/>
  <c r="AL46" i="4"/>
  <c r="AL47" i="4"/>
  <c r="AL39" i="4"/>
  <c r="AJ72" i="4"/>
  <c r="AJ63" i="4"/>
  <c r="AJ68" i="4"/>
  <c r="AJ69" i="4"/>
  <c r="AJ58" i="4"/>
  <c r="AJ61" i="4"/>
  <c r="AJ51" i="4"/>
  <c r="AJ41" i="4"/>
  <c r="AJ44" i="4"/>
  <c r="AJ45" i="4"/>
  <c r="AJ46" i="4"/>
  <c r="AJ39" i="4"/>
  <c r="AH71" i="4"/>
  <c r="AH61" i="4"/>
  <c r="AH63" i="4"/>
  <c r="AH68" i="4"/>
  <c r="AH69" i="4"/>
  <c r="AH58" i="4"/>
  <c r="AH41" i="4"/>
  <c r="AH44" i="4"/>
  <c r="AH45" i="4"/>
  <c r="AH47" i="4"/>
  <c r="AH39" i="4"/>
  <c r="AF61" i="4"/>
  <c r="AF63" i="4"/>
  <c r="AF68" i="4"/>
  <c r="AF69" i="4"/>
  <c r="AF71" i="4"/>
  <c r="AF51" i="4"/>
  <c r="AF58" i="4"/>
  <c r="AF41" i="4"/>
  <c r="AF44" i="4"/>
  <c r="AF45" i="4"/>
  <c r="AF47" i="4"/>
  <c r="AF39" i="4"/>
  <c r="AD63" i="4"/>
  <c r="AD68" i="4"/>
  <c r="AD69" i="4"/>
  <c r="AD71" i="4"/>
  <c r="AD58" i="4"/>
  <c r="AD61" i="4"/>
  <c r="AD51" i="4"/>
  <c r="AD41" i="4"/>
  <c r="AD44" i="4"/>
  <c r="AD45" i="4"/>
  <c r="AD39" i="4"/>
  <c r="AB69" i="4"/>
  <c r="AB71" i="4"/>
  <c r="AB72" i="4"/>
  <c r="AB61" i="4"/>
  <c r="AB63" i="4"/>
  <c r="AB68" i="4"/>
  <c r="AB51" i="4"/>
  <c r="AB57" i="4"/>
  <c r="AB41" i="4"/>
  <c r="AB44" i="4"/>
  <c r="AB45" i="4"/>
  <c r="AB47" i="4"/>
  <c r="AB39" i="4"/>
  <c r="Z69" i="4"/>
  <c r="Z71" i="4"/>
  <c r="Z72" i="4"/>
  <c r="Z68" i="4"/>
  <c r="Z61" i="4"/>
  <c r="Z41" i="4"/>
  <c r="Z44" i="4"/>
  <c r="Z47" i="4"/>
  <c r="Z39" i="4"/>
  <c r="Z5" i="4"/>
  <c r="X68" i="4"/>
  <c r="X71" i="4"/>
  <c r="X61" i="4"/>
  <c r="X54" i="4"/>
  <c r="X44" i="4"/>
  <c r="X46" i="4"/>
  <c r="X47" i="4"/>
  <c r="X39" i="4"/>
  <c r="V67" i="4"/>
  <c r="V61" i="4"/>
  <c r="V43" i="4"/>
  <c r="V46" i="4"/>
  <c r="V47" i="4"/>
  <c r="V39" i="4"/>
  <c r="T65" i="4"/>
  <c r="T66" i="4"/>
  <c r="T68" i="4"/>
  <c r="T69" i="4"/>
  <c r="T71" i="4"/>
  <c r="T74" i="4"/>
  <c r="T59" i="4"/>
  <c r="T63" i="4"/>
  <c r="T49" i="4"/>
  <c r="T50" i="4"/>
  <c r="T52" i="4"/>
  <c r="T53" i="4"/>
  <c r="T38" i="4"/>
  <c r="T40" i="4"/>
  <c r="T41" i="4"/>
  <c r="T42" i="4"/>
  <c r="T43" i="4"/>
  <c r="T37" i="4"/>
  <c r="R71" i="4"/>
  <c r="R64" i="4"/>
  <c r="R66" i="4"/>
  <c r="R68" i="4"/>
  <c r="R69" i="4"/>
  <c r="R70" i="4"/>
  <c r="R60" i="4"/>
  <c r="R52" i="4"/>
  <c r="R54" i="4"/>
  <c r="R38" i="4"/>
  <c r="R40" i="4"/>
  <c r="R41" i="4"/>
  <c r="R42" i="4"/>
  <c r="R43" i="4"/>
  <c r="R48" i="4"/>
  <c r="R37" i="4"/>
  <c r="R24" i="4"/>
  <c r="R4" i="4"/>
  <c r="P66" i="4"/>
  <c r="P68" i="4"/>
  <c r="P69" i="4"/>
  <c r="P70" i="4"/>
  <c r="P71" i="4"/>
  <c r="P73" i="4"/>
  <c r="P54" i="4"/>
  <c r="P60" i="4"/>
  <c r="P64" i="4"/>
  <c r="P48" i="4"/>
  <c r="P52" i="4"/>
  <c r="P38" i="4"/>
  <c r="P40" i="4"/>
  <c r="P41" i="4"/>
  <c r="P42" i="4"/>
  <c r="P43" i="4"/>
  <c r="P37" i="4"/>
  <c r="P4" i="4"/>
  <c r="L67" i="4"/>
  <c r="L70" i="4"/>
  <c r="L73" i="4"/>
  <c r="L54" i="4"/>
  <c r="L59" i="4"/>
  <c r="L63" i="4"/>
  <c r="L41" i="4"/>
  <c r="L42" i="4"/>
  <c r="L43" i="4"/>
  <c r="L49" i="4"/>
  <c r="L50" i="4"/>
  <c r="L52" i="4"/>
  <c r="L40" i="4"/>
  <c r="L36" i="4"/>
  <c r="L4" i="4"/>
  <c r="J67" i="4"/>
  <c r="J71" i="4"/>
  <c r="J59" i="4"/>
  <c r="J62" i="4"/>
  <c r="J50" i="4"/>
  <c r="J52" i="4"/>
  <c r="J54" i="4"/>
  <c r="J43" i="4"/>
  <c r="J40" i="4"/>
  <c r="J36" i="4"/>
  <c r="J4" i="4"/>
  <c r="H71" i="4"/>
  <c r="F63" i="4"/>
  <c r="F54" i="4"/>
  <c r="F55" i="4"/>
  <c r="F56" i="4"/>
  <c r="F52" i="4"/>
  <c r="F43" i="4"/>
  <c r="F36" i="4"/>
  <c r="F15" i="4"/>
  <c r="F11" i="4"/>
  <c r="F4" i="4"/>
  <c r="Q85" i="3"/>
  <c r="BS74" i="3"/>
  <c r="AR74" i="5" s="1"/>
  <c r="BA32" i="3"/>
  <c r="AF32" i="5" s="1"/>
  <c r="BA30" i="3"/>
  <c r="AF30" i="5" s="1"/>
  <c r="BA29" i="3"/>
  <c r="AD29" i="4" s="1"/>
  <c r="BP26" i="3"/>
  <c r="AP26" i="5" s="1"/>
  <c r="BP25" i="3"/>
  <c r="AN25" i="4" s="1"/>
  <c r="AF24" i="3"/>
  <c r="R24" i="5" s="1"/>
  <c r="BA23" i="3"/>
  <c r="AF23" i="5" s="1"/>
  <c r="CB20" i="3"/>
  <c r="AX20" i="5" s="1"/>
  <c r="BP16" i="3"/>
  <c r="AN16" i="4" s="1"/>
  <c r="CE13" i="3"/>
  <c r="AX13" i="4" s="1"/>
  <c r="CB13" i="3"/>
  <c r="AV13" i="4" s="1"/>
  <c r="BG13" i="3"/>
  <c r="AH13" i="4" s="1"/>
  <c r="BD12" i="3"/>
  <c r="AF12" i="4" s="1"/>
  <c r="CE11" i="3"/>
  <c r="AX11" i="4" s="1"/>
  <c r="CB11" i="3"/>
  <c r="AV11" i="4" s="1"/>
  <c r="BG11" i="3"/>
  <c r="AH11" i="4" s="1"/>
  <c r="CE10" i="3"/>
  <c r="AX10" i="4" s="1"/>
  <c r="CB10" i="3"/>
  <c r="AV10" i="4" s="1"/>
  <c r="AX5" i="3"/>
  <c r="AB5" i="4" s="1"/>
  <c r="AX4" i="3"/>
  <c r="AB4" i="4" s="1"/>
  <c r="AC4" i="3"/>
  <c r="N4" i="4" s="1"/>
  <c r="S4" i="3"/>
  <c r="H4" i="4" s="1"/>
  <c r="N4" i="3"/>
  <c r="D4" i="4" s="1"/>
  <c r="AD23" i="4" l="1"/>
  <c r="AD32" i="4"/>
  <c r="AP25" i="5"/>
  <c r="AD30" i="4"/>
  <c r="AN26" i="4"/>
  <c r="AF29" i="5"/>
  <c r="AV20" i="4"/>
  <c r="AP74" i="4"/>
  <c r="P24" i="4"/>
</calcChain>
</file>

<file path=xl/comments1.xml><?xml version="1.0" encoding="utf-8"?>
<comments xmlns="http://schemas.openxmlformats.org/spreadsheetml/2006/main">
  <authors>
    <author>Author</author>
  </authors>
  <commentList>
    <comment ref="B7" authorId="0" shapeId="0">
      <text>
        <r>
          <rPr>
            <b/>
            <sz val="9"/>
            <color indexed="81"/>
            <rFont val="Tahoma"/>
            <family val="2"/>
          </rPr>
          <t>Author:</t>
        </r>
        <r>
          <rPr>
            <sz val="9"/>
            <color indexed="81"/>
            <rFont val="Tahoma"/>
            <family val="2"/>
          </rPr>
          <t xml:space="preserve">
For thread, yarn, cloth or other similar articles, the type such as cotton, wool, etc. is not specified because it is not segregated in type in the reports and could be referring to a combination of types e.g. Yarns represents both cotton yarns and wool yarns.</t>
        </r>
      </text>
    </comment>
    <comment ref="M10" authorId="0" shapeId="0">
      <text>
        <r>
          <rPr>
            <b/>
            <sz val="9"/>
            <color indexed="81"/>
            <rFont val="Tahoma"/>
            <family val="2"/>
          </rPr>
          <t>Author:</t>
        </r>
        <r>
          <rPr>
            <sz val="9"/>
            <color indexed="81"/>
            <rFont val="Tahoma"/>
            <family val="2"/>
          </rPr>
          <t xml:space="preserve">
This is from France.</t>
        </r>
      </text>
    </comment>
  </commentList>
</comments>
</file>

<file path=xl/comments2.xml><?xml version="1.0" encoding="utf-8"?>
<comments xmlns="http://schemas.openxmlformats.org/spreadsheetml/2006/main">
  <authors>
    <author>Author</author>
  </authors>
  <commentList>
    <comment ref="AH7" authorId="0" shapeId="0">
      <text>
        <r>
          <rPr>
            <b/>
            <sz val="9"/>
            <color indexed="81"/>
            <rFont val="Tahoma"/>
            <family val="2"/>
          </rPr>
          <t>Author:</t>
        </r>
        <r>
          <rPr>
            <sz val="9"/>
            <color indexed="81"/>
            <rFont val="Tahoma"/>
            <family val="2"/>
          </rPr>
          <t xml:space="preserve">
Quoted as Silk, thread for 1893 in the reports.</t>
        </r>
      </text>
    </comment>
  </commentList>
</comments>
</file>

<file path=xl/comments3.xml><?xml version="1.0" encoding="utf-8"?>
<comments xmlns="http://schemas.openxmlformats.org/spreadsheetml/2006/main">
  <authors>
    <author>Author</author>
  </authors>
  <commentList>
    <comment ref="I7" authorId="0" shapeId="0">
      <text>
        <r>
          <rPr>
            <b/>
            <sz val="9"/>
            <color indexed="81"/>
            <rFont val="Tahoma"/>
            <family val="2"/>
          </rPr>
          <t>Author:</t>
        </r>
        <r>
          <rPr>
            <sz val="9"/>
            <color indexed="81"/>
            <rFont val="Tahoma"/>
            <family val="2"/>
          </rPr>
          <t xml:space="preserve">
Quoted as Thread, silk from 1896 onward.</t>
        </r>
      </text>
    </comment>
  </commentList>
</comments>
</file>

<file path=xl/comments4.xml><?xml version="1.0" encoding="utf-8"?>
<comments xmlns="http://schemas.openxmlformats.org/spreadsheetml/2006/main">
  <authors>
    <author>Author</author>
  </authors>
  <commentList>
    <comment ref="D164" authorId="0" shapeId="0">
      <text>
        <r>
          <rPr>
            <b/>
            <sz val="9"/>
            <color indexed="81"/>
            <rFont val="Tahoma"/>
            <family val="2"/>
          </rPr>
          <t>Author:</t>
        </r>
        <r>
          <rPr>
            <sz val="9"/>
            <color indexed="81"/>
            <rFont val="Tahoma"/>
            <family val="2"/>
          </rPr>
          <t xml:space="preserve">
Sourced from 1912-13 where both units and equivalent cwts. are listed.</t>
        </r>
      </text>
    </comment>
    <comment ref="D165" authorId="0" shapeId="0">
      <text>
        <r>
          <rPr>
            <b/>
            <sz val="9"/>
            <color indexed="81"/>
            <rFont val="Tahoma"/>
            <family val="2"/>
          </rPr>
          <t>Author:</t>
        </r>
        <r>
          <rPr>
            <sz val="9"/>
            <color indexed="81"/>
            <rFont val="Tahoma"/>
            <family val="2"/>
          </rPr>
          <t xml:space="preserve">
Sourced from 1912-13 where both units and equivalent cwts. are listed.</t>
        </r>
      </text>
    </comment>
    <comment ref="D166" authorId="0" shapeId="0">
      <text>
        <r>
          <rPr>
            <b/>
            <sz val="9"/>
            <color indexed="81"/>
            <rFont val="Tahoma"/>
            <family val="2"/>
          </rPr>
          <t>Author:</t>
        </r>
        <r>
          <rPr>
            <sz val="9"/>
            <color indexed="81"/>
            <rFont val="Tahoma"/>
            <family val="2"/>
          </rPr>
          <t xml:space="preserve">
Sourced from 1912-13 where both units and equivalent cwts. are listed.</t>
        </r>
      </text>
    </comment>
    <comment ref="D167"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comments5.xml><?xml version="1.0" encoding="utf-8"?>
<comments xmlns="http://schemas.openxmlformats.org/spreadsheetml/2006/main">
  <authors>
    <author>Author</author>
  </authors>
  <commentList>
    <comment ref="BY24" authorId="0" shapeId="0">
      <text>
        <r>
          <rPr>
            <b/>
            <sz val="9"/>
            <color indexed="81"/>
            <rFont val="Tahoma"/>
            <family val="2"/>
          </rPr>
          <t>Author:</t>
        </r>
        <r>
          <rPr>
            <sz val="9"/>
            <color indexed="81"/>
            <rFont val="Tahoma"/>
            <family val="2"/>
          </rPr>
          <t xml:space="preserve">
Corrected by adding a 0 at the end.</t>
        </r>
      </text>
    </comment>
    <comment ref="CB24" authorId="0" shapeId="0">
      <text>
        <r>
          <rPr>
            <b/>
            <sz val="9"/>
            <color indexed="81"/>
            <rFont val="Tahoma"/>
            <family val="2"/>
          </rPr>
          <t>Author:</t>
        </r>
        <r>
          <rPr>
            <sz val="9"/>
            <color indexed="81"/>
            <rFont val="Tahoma"/>
            <family val="2"/>
          </rPr>
          <t xml:space="preserve">
Corrected by adding a 0 at the end.</t>
        </r>
      </text>
    </comment>
  </commentList>
</comments>
</file>

<file path=xl/comments6.xml><?xml version="1.0" encoding="utf-8"?>
<comments xmlns="http://schemas.openxmlformats.org/spreadsheetml/2006/main">
  <authors>
    <author>Author</author>
  </authors>
  <commentList>
    <comment ref="AN8" authorId="0" shapeId="0">
      <text>
        <r>
          <rPr>
            <b/>
            <sz val="9"/>
            <color indexed="81"/>
            <rFont val="Tahoma"/>
            <family val="2"/>
          </rPr>
          <t>Author:</t>
        </r>
        <r>
          <rPr>
            <sz val="9"/>
            <color indexed="81"/>
            <rFont val="Tahoma"/>
            <family val="2"/>
          </rPr>
          <t xml:space="preserve">
Quoted in barrel of 40 gallons.</t>
        </r>
      </text>
    </comment>
    <comment ref="AP8" authorId="0" shapeId="0">
      <text>
        <r>
          <rPr>
            <b/>
            <sz val="9"/>
            <color indexed="81"/>
            <rFont val="Tahoma"/>
            <family val="2"/>
          </rPr>
          <t>Author:</t>
        </r>
        <r>
          <rPr>
            <sz val="9"/>
            <color indexed="81"/>
            <rFont val="Tahoma"/>
            <family val="2"/>
          </rPr>
          <t xml:space="preserve">
Quoted in barrel of 40 gallons.</t>
        </r>
      </text>
    </comment>
    <comment ref="AR8" authorId="0" shapeId="0">
      <text>
        <r>
          <rPr>
            <b/>
            <sz val="9"/>
            <color indexed="81"/>
            <rFont val="Tahoma"/>
            <family val="2"/>
          </rPr>
          <t>Author:</t>
        </r>
        <r>
          <rPr>
            <sz val="9"/>
            <color indexed="81"/>
            <rFont val="Tahoma"/>
            <family val="2"/>
          </rPr>
          <t xml:space="preserve">
Quoted in barrel of 396 lbs.</t>
        </r>
      </text>
    </comment>
    <comment ref="AT8" authorId="0" shapeId="0">
      <text>
        <r>
          <rPr>
            <b/>
            <sz val="9"/>
            <color indexed="81"/>
            <rFont val="Tahoma"/>
            <family val="2"/>
          </rPr>
          <t>Author:</t>
        </r>
        <r>
          <rPr>
            <sz val="9"/>
            <color indexed="81"/>
            <rFont val="Tahoma"/>
            <family val="2"/>
          </rPr>
          <t xml:space="preserve">
Quoted in barrel of 396 lbs.</t>
        </r>
      </text>
    </comment>
    <comment ref="AV8" authorId="0" shapeId="0">
      <text>
        <r>
          <rPr>
            <b/>
            <sz val="9"/>
            <color indexed="81"/>
            <rFont val="Tahoma"/>
            <family val="2"/>
          </rPr>
          <t>Author:</t>
        </r>
        <r>
          <rPr>
            <sz val="9"/>
            <color indexed="81"/>
            <rFont val="Tahoma"/>
            <family val="2"/>
          </rPr>
          <t xml:space="preserve">
Quoted in barrel of 396 lbs.</t>
        </r>
      </text>
    </comment>
    <comment ref="AX8" authorId="0" shapeId="0">
      <text>
        <r>
          <rPr>
            <b/>
            <sz val="9"/>
            <color indexed="81"/>
            <rFont val="Tahoma"/>
            <family val="2"/>
          </rPr>
          <t>Author:</t>
        </r>
        <r>
          <rPr>
            <sz val="9"/>
            <color indexed="81"/>
            <rFont val="Tahoma"/>
            <family val="2"/>
          </rPr>
          <t xml:space="preserve">
Quoted in barrel of 396 lbs.</t>
        </r>
      </text>
    </comment>
    <comment ref="AZ8" authorId="0" shapeId="0">
      <text>
        <r>
          <rPr>
            <b/>
            <sz val="9"/>
            <color indexed="81"/>
            <rFont val="Tahoma"/>
            <family val="2"/>
          </rPr>
          <t>Author:</t>
        </r>
        <r>
          <rPr>
            <sz val="9"/>
            <color indexed="81"/>
            <rFont val="Tahoma"/>
            <family val="2"/>
          </rPr>
          <t xml:space="preserve">
Quoted in barrel of 396 lbs.</t>
        </r>
      </text>
    </comment>
    <comment ref="AN15" authorId="0" shapeId="0">
      <text>
        <r>
          <rPr>
            <b/>
            <sz val="9"/>
            <color indexed="81"/>
            <rFont val="Tahoma"/>
            <family val="2"/>
          </rPr>
          <t>Author:</t>
        </r>
        <r>
          <rPr>
            <sz val="9"/>
            <color indexed="81"/>
            <rFont val="Tahoma"/>
            <family val="2"/>
          </rPr>
          <t xml:space="preserve">
Quoted in case of 180 lbs.</t>
        </r>
      </text>
    </comment>
    <comment ref="AP15" authorId="0" shapeId="0">
      <text>
        <r>
          <rPr>
            <b/>
            <sz val="9"/>
            <color indexed="81"/>
            <rFont val="Tahoma"/>
            <family val="2"/>
          </rPr>
          <t>Author:</t>
        </r>
        <r>
          <rPr>
            <sz val="9"/>
            <color indexed="81"/>
            <rFont val="Tahoma"/>
            <family val="2"/>
          </rPr>
          <t xml:space="preserve">
Quoted in case of 180 lbs.</t>
        </r>
      </text>
    </comment>
    <comment ref="AR15" authorId="0" shapeId="0">
      <text>
        <r>
          <rPr>
            <b/>
            <sz val="9"/>
            <color indexed="81"/>
            <rFont val="Tahoma"/>
            <family val="2"/>
          </rPr>
          <t>Author:</t>
        </r>
        <r>
          <rPr>
            <sz val="9"/>
            <color indexed="81"/>
            <rFont val="Tahoma"/>
            <family val="2"/>
          </rPr>
          <t xml:space="preserve">
Quoted in case of 180 lbs.</t>
        </r>
      </text>
    </comment>
    <comment ref="AT15" authorId="0" shapeId="0">
      <text>
        <r>
          <rPr>
            <b/>
            <sz val="9"/>
            <color indexed="81"/>
            <rFont val="Tahoma"/>
            <family val="2"/>
          </rPr>
          <t>Author:</t>
        </r>
        <r>
          <rPr>
            <sz val="9"/>
            <color indexed="81"/>
            <rFont val="Tahoma"/>
            <family val="2"/>
          </rPr>
          <t xml:space="preserve">
Quoted in case of 180 lbs.</t>
        </r>
      </text>
    </comment>
    <comment ref="AV15" authorId="0" shapeId="0">
      <text>
        <r>
          <rPr>
            <b/>
            <sz val="9"/>
            <color indexed="81"/>
            <rFont val="Tahoma"/>
            <family val="2"/>
          </rPr>
          <t>Author:</t>
        </r>
        <r>
          <rPr>
            <sz val="9"/>
            <color indexed="81"/>
            <rFont val="Tahoma"/>
            <family val="2"/>
          </rPr>
          <t xml:space="preserve">
Quoted in case of 180 lbs.</t>
        </r>
      </text>
    </comment>
    <comment ref="AX15" authorId="0" shapeId="0">
      <text>
        <r>
          <rPr>
            <b/>
            <sz val="9"/>
            <color indexed="81"/>
            <rFont val="Tahoma"/>
            <family val="2"/>
          </rPr>
          <t>Author:</t>
        </r>
        <r>
          <rPr>
            <sz val="9"/>
            <color indexed="81"/>
            <rFont val="Tahoma"/>
            <family val="2"/>
          </rPr>
          <t xml:space="preserve">
Quoted in case of 180 lbs.</t>
        </r>
      </text>
    </comment>
    <comment ref="AZ15" authorId="0" shapeId="0">
      <text>
        <r>
          <rPr>
            <b/>
            <sz val="9"/>
            <color indexed="81"/>
            <rFont val="Tahoma"/>
            <family val="2"/>
          </rPr>
          <t>Author:</t>
        </r>
        <r>
          <rPr>
            <sz val="9"/>
            <color indexed="81"/>
            <rFont val="Tahoma"/>
            <family val="2"/>
          </rPr>
          <t xml:space="preserve">
Quoted in case of 180 lbs.</t>
        </r>
      </text>
    </comment>
    <comment ref="AN21" authorId="0" shapeId="0">
      <text>
        <r>
          <rPr>
            <b/>
            <sz val="9"/>
            <color indexed="81"/>
            <rFont val="Tahoma"/>
            <family val="2"/>
          </rPr>
          <t>Author:</t>
        </r>
        <r>
          <rPr>
            <sz val="9"/>
            <color indexed="81"/>
            <rFont val="Tahoma"/>
            <family val="2"/>
          </rPr>
          <t xml:space="preserve">
Quoted in 1 bag of 2 cwts.</t>
        </r>
      </text>
    </comment>
    <comment ref="AP21" authorId="0" shapeId="0">
      <text>
        <r>
          <rPr>
            <b/>
            <sz val="9"/>
            <color indexed="81"/>
            <rFont val="Tahoma"/>
            <family val="2"/>
          </rPr>
          <t>Author:</t>
        </r>
        <r>
          <rPr>
            <sz val="9"/>
            <color indexed="81"/>
            <rFont val="Tahoma"/>
            <family val="2"/>
          </rPr>
          <t xml:space="preserve">
Quoted in 1 bag of 2 cwts.</t>
        </r>
      </text>
    </comment>
    <comment ref="AN24" authorId="0" shapeId="0">
      <text>
        <r>
          <rPr>
            <b/>
            <sz val="9"/>
            <color indexed="81"/>
            <rFont val="Tahoma"/>
            <family val="2"/>
          </rPr>
          <t>Author:</t>
        </r>
        <r>
          <rPr>
            <sz val="9"/>
            <color indexed="81"/>
            <rFont val="Tahoma"/>
            <family val="2"/>
          </rPr>
          <t xml:space="preserve">
Quoted in bale of 280 lbs.</t>
        </r>
      </text>
    </comment>
    <comment ref="AP24" authorId="0" shapeId="0">
      <text>
        <r>
          <rPr>
            <b/>
            <sz val="9"/>
            <color indexed="81"/>
            <rFont val="Tahoma"/>
            <family val="2"/>
          </rPr>
          <t>Author:</t>
        </r>
        <r>
          <rPr>
            <sz val="9"/>
            <color indexed="81"/>
            <rFont val="Tahoma"/>
            <family val="2"/>
          </rPr>
          <t xml:space="preserve">
Quoted in bale of 280 lbs.</t>
        </r>
      </text>
    </comment>
    <comment ref="AR24" authorId="0" shapeId="0">
      <text>
        <r>
          <rPr>
            <b/>
            <sz val="9"/>
            <color indexed="81"/>
            <rFont val="Tahoma"/>
            <family val="2"/>
          </rPr>
          <t>Author:</t>
        </r>
        <r>
          <rPr>
            <sz val="9"/>
            <color indexed="81"/>
            <rFont val="Tahoma"/>
            <family val="2"/>
          </rPr>
          <t xml:space="preserve">
Quoted in bale of 280 lbs.</t>
        </r>
      </text>
    </comment>
    <comment ref="AT24" authorId="0" shapeId="0">
      <text>
        <r>
          <rPr>
            <b/>
            <sz val="9"/>
            <color indexed="81"/>
            <rFont val="Tahoma"/>
            <family val="2"/>
          </rPr>
          <t>Author:</t>
        </r>
        <r>
          <rPr>
            <sz val="9"/>
            <color indexed="81"/>
            <rFont val="Tahoma"/>
            <family val="2"/>
          </rPr>
          <t xml:space="preserve">
Quoted in bale of 280 lbs.</t>
        </r>
      </text>
    </comment>
    <comment ref="AV24" authorId="0" shapeId="0">
      <text>
        <r>
          <rPr>
            <b/>
            <sz val="9"/>
            <color indexed="81"/>
            <rFont val="Tahoma"/>
            <family val="2"/>
          </rPr>
          <t>Author:</t>
        </r>
        <r>
          <rPr>
            <sz val="9"/>
            <color indexed="81"/>
            <rFont val="Tahoma"/>
            <family val="2"/>
          </rPr>
          <t xml:space="preserve">
Quoted in bale of 280 lbs.</t>
        </r>
      </text>
    </comment>
    <comment ref="AX24" authorId="0" shapeId="0">
      <text>
        <r>
          <rPr>
            <b/>
            <sz val="9"/>
            <color indexed="81"/>
            <rFont val="Tahoma"/>
            <family val="2"/>
          </rPr>
          <t>Author:</t>
        </r>
        <r>
          <rPr>
            <sz val="9"/>
            <color indexed="81"/>
            <rFont val="Tahoma"/>
            <family val="2"/>
          </rPr>
          <t xml:space="preserve">
Quoted in bale of 280 lbs.</t>
        </r>
      </text>
    </comment>
    <comment ref="AZ24" authorId="0" shapeId="0">
      <text>
        <r>
          <rPr>
            <b/>
            <sz val="9"/>
            <color indexed="81"/>
            <rFont val="Tahoma"/>
            <family val="2"/>
          </rPr>
          <t>Author:</t>
        </r>
        <r>
          <rPr>
            <sz val="9"/>
            <color indexed="81"/>
            <rFont val="Tahoma"/>
            <family val="2"/>
          </rPr>
          <t xml:space="preserve">
Quoted in bale of 280 lbs.</t>
        </r>
      </text>
    </comment>
    <comment ref="D25" authorId="0" shapeId="0">
      <text>
        <r>
          <rPr>
            <b/>
            <sz val="9"/>
            <color indexed="81"/>
            <rFont val="Tahoma"/>
            <family val="2"/>
          </rPr>
          <t>Author:</t>
        </r>
        <r>
          <rPr>
            <sz val="9"/>
            <color indexed="81"/>
            <rFont val="Tahoma"/>
            <family val="2"/>
          </rPr>
          <t xml:space="preserve">
Quoted in bale of 100 kgs.</t>
        </r>
      </text>
    </comment>
    <comment ref="P25" authorId="0" shapeId="0">
      <text>
        <r>
          <rPr>
            <b/>
            <sz val="9"/>
            <color indexed="81"/>
            <rFont val="Tahoma"/>
            <family val="2"/>
          </rPr>
          <t>Author:</t>
        </r>
        <r>
          <rPr>
            <sz val="9"/>
            <color indexed="81"/>
            <rFont val="Tahoma"/>
            <family val="2"/>
          </rPr>
          <t xml:space="preserve">
Quoted in bale of 100 kgs.</t>
        </r>
      </text>
    </comment>
    <comment ref="R25" authorId="0" shapeId="0">
      <text>
        <r>
          <rPr>
            <b/>
            <sz val="9"/>
            <color indexed="81"/>
            <rFont val="Tahoma"/>
            <family val="2"/>
          </rPr>
          <t>Author:</t>
        </r>
        <r>
          <rPr>
            <sz val="9"/>
            <color indexed="81"/>
            <rFont val="Tahoma"/>
            <family val="2"/>
          </rPr>
          <t xml:space="preserve">
Quoted in bale of 100 kgs.</t>
        </r>
      </text>
    </comment>
    <comment ref="T25" authorId="0" shapeId="0">
      <text>
        <r>
          <rPr>
            <b/>
            <sz val="9"/>
            <color indexed="81"/>
            <rFont val="Tahoma"/>
            <family val="2"/>
          </rPr>
          <t>Author:</t>
        </r>
        <r>
          <rPr>
            <sz val="9"/>
            <color indexed="81"/>
            <rFont val="Tahoma"/>
            <family val="2"/>
          </rPr>
          <t xml:space="preserve">
Quoted in bale of 100 kgs.</t>
        </r>
      </text>
    </comment>
    <comment ref="V25" authorId="0" shapeId="0">
      <text>
        <r>
          <rPr>
            <b/>
            <sz val="9"/>
            <color indexed="81"/>
            <rFont val="Tahoma"/>
            <family val="2"/>
          </rPr>
          <t>Author:</t>
        </r>
        <r>
          <rPr>
            <sz val="9"/>
            <color indexed="81"/>
            <rFont val="Tahoma"/>
            <family val="2"/>
          </rPr>
          <t xml:space="preserve">
Quoted in bale of 100 kgs.</t>
        </r>
      </text>
    </comment>
    <comment ref="X25" authorId="0" shapeId="0">
      <text>
        <r>
          <rPr>
            <b/>
            <sz val="9"/>
            <color indexed="81"/>
            <rFont val="Tahoma"/>
            <family val="2"/>
          </rPr>
          <t>Author:</t>
        </r>
        <r>
          <rPr>
            <sz val="9"/>
            <color indexed="81"/>
            <rFont val="Tahoma"/>
            <family val="2"/>
          </rPr>
          <t xml:space="preserve">
Quoted in bale of 100 kgs.</t>
        </r>
      </text>
    </comment>
    <comment ref="Z25" authorId="0" shapeId="0">
      <text>
        <r>
          <rPr>
            <b/>
            <sz val="9"/>
            <color indexed="81"/>
            <rFont val="Tahoma"/>
            <family val="2"/>
          </rPr>
          <t>Author:</t>
        </r>
        <r>
          <rPr>
            <sz val="9"/>
            <color indexed="81"/>
            <rFont val="Tahoma"/>
            <family val="2"/>
          </rPr>
          <t xml:space="preserve">
Quoted in bale of 100 kgs.</t>
        </r>
      </text>
    </comment>
    <comment ref="AB25" authorId="0" shapeId="0">
      <text>
        <r>
          <rPr>
            <b/>
            <sz val="9"/>
            <color indexed="81"/>
            <rFont val="Tahoma"/>
            <family val="2"/>
          </rPr>
          <t>Author:</t>
        </r>
        <r>
          <rPr>
            <sz val="9"/>
            <color indexed="81"/>
            <rFont val="Tahoma"/>
            <family val="2"/>
          </rPr>
          <t xml:space="preserve">
Quoted in bale of 100 kgs.</t>
        </r>
      </text>
    </comment>
    <comment ref="AD25" authorId="0" shapeId="0">
      <text>
        <r>
          <rPr>
            <b/>
            <sz val="9"/>
            <color indexed="81"/>
            <rFont val="Tahoma"/>
            <family val="2"/>
          </rPr>
          <t>Author:</t>
        </r>
        <r>
          <rPr>
            <sz val="9"/>
            <color indexed="81"/>
            <rFont val="Tahoma"/>
            <family val="2"/>
          </rPr>
          <t xml:space="preserve">
Quoted in bale of 100 kgs.</t>
        </r>
      </text>
    </comment>
    <comment ref="AF25" authorId="0" shapeId="0">
      <text>
        <r>
          <rPr>
            <b/>
            <sz val="9"/>
            <color indexed="81"/>
            <rFont val="Tahoma"/>
            <family val="2"/>
          </rPr>
          <t>Author:</t>
        </r>
        <r>
          <rPr>
            <sz val="9"/>
            <color indexed="81"/>
            <rFont val="Tahoma"/>
            <family val="2"/>
          </rPr>
          <t xml:space="preserve">
Quoted in bale of 100 kgs.</t>
        </r>
      </text>
    </comment>
    <comment ref="AH25" authorId="0" shapeId="0">
      <text>
        <r>
          <rPr>
            <b/>
            <sz val="9"/>
            <color indexed="81"/>
            <rFont val="Tahoma"/>
            <family val="2"/>
          </rPr>
          <t>Author:</t>
        </r>
        <r>
          <rPr>
            <sz val="9"/>
            <color indexed="81"/>
            <rFont val="Tahoma"/>
            <family val="2"/>
          </rPr>
          <t xml:space="preserve">
Quoted in bale of 100 kgs.</t>
        </r>
      </text>
    </comment>
    <comment ref="AN34" authorId="0" shapeId="0">
      <text>
        <r>
          <rPr>
            <b/>
            <sz val="9"/>
            <color indexed="81"/>
            <rFont val="Tahoma"/>
            <family val="2"/>
          </rPr>
          <t>Author:</t>
        </r>
        <r>
          <rPr>
            <sz val="9"/>
            <color indexed="81"/>
            <rFont val="Tahoma"/>
            <family val="2"/>
          </rPr>
          <t xml:space="preserve">
Quoted in bale of 2 cwts.</t>
        </r>
      </text>
    </comment>
    <comment ref="AP34" authorId="0" shapeId="0">
      <text>
        <r>
          <rPr>
            <b/>
            <sz val="9"/>
            <color indexed="81"/>
            <rFont val="Tahoma"/>
            <family val="2"/>
          </rPr>
          <t>Author:</t>
        </r>
        <r>
          <rPr>
            <sz val="9"/>
            <color indexed="81"/>
            <rFont val="Tahoma"/>
            <family val="2"/>
          </rPr>
          <t xml:space="preserve">
Quoted in bale of 2 cwts.</t>
        </r>
      </text>
    </comment>
    <comment ref="AR34" authorId="0" shapeId="0">
      <text>
        <r>
          <rPr>
            <b/>
            <sz val="9"/>
            <color indexed="81"/>
            <rFont val="Tahoma"/>
            <family val="2"/>
          </rPr>
          <t>Author:</t>
        </r>
        <r>
          <rPr>
            <sz val="9"/>
            <color indexed="81"/>
            <rFont val="Tahoma"/>
            <family val="2"/>
          </rPr>
          <t xml:space="preserve">
Quoted in bale of 100 kgs.</t>
        </r>
      </text>
    </comment>
    <comment ref="AT34" authorId="0" shapeId="0">
      <text>
        <r>
          <rPr>
            <b/>
            <sz val="9"/>
            <color indexed="81"/>
            <rFont val="Tahoma"/>
            <family val="2"/>
          </rPr>
          <t>Author:</t>
        </r>
        <r>
          <rPr>
            <sz val="9"/>
            <color indexed="81"/>
            <rFont val="Tahoma"/>
            <family val="2"/>
          </rPr>
          <t xml:space="preserve">
Quoted in bale of 100 kgs.</t>
        </r>
      </text>
    </comment>
    <comment ref="AV34" authorId="0" shapeId="0">
      <text>
        <r>
          <rPr>
            <b/>
            <sz val="9"/>
            <color indexed="81"/>
            <rFont val="Tahoma"/>
            <family val="2"/>
          </rPr>
          <t>Author:</t>
        </r>
        <r>
          <rPr>
            <sz val="9"/>
            <color indexed="81"/>
            <rFont val="Tahoma"/>
            <family val="2"/>
          </rPr>
          <t xml:space="preserve">
Quoted in bale of 100 kgs.</t>
        </r>
      </text>
    </comment>
    <comment ref="AX34" authorId="0" shapeId="0">
      <text>
        <r>
          <rPr>
            <b/>
            <sz val="9"/>
            <color indexed="81"/>
            <rFont val="Tahoma"/>
            <family val="2"/>
          </rPr>
          <t>Author:</t>
        </r>
        <r>
          <rPr>
            <sz val="9"/>
            <color indexed="81"/>
            <rFont val="Tahoma"/>
            <family val="2"/>
          </rPr>
          <t xml:space="preserve">
Quoted in bale of 220 lbs.</t>
        </r>
      </text>
    </comment>
    <comment ref="AZ34" authorId="0" shapeId="0">
      <text>
        <r>
          <rPr>
            <b/>
            <sz val="9"/>
            <color indexed="81"/>
            <rFont val="Tahoma"/>
            <family val="2"/>
          </rPr>
          <t>Author:</t>
        </r>
        <r>
          <rPr>
            <sz val="9"/>
            <color indexed="81"/>
            <rFont val="Tahoma"/>
            <family val="2"/>
          </rPr>
          <t xml:space="preserve">
Quoted in bale of 220 lbs.</t>
        </r>
      </text>
    </comment>
    <comment ref="BB34" authorId="0" shapeId="0">
      <text>
        <r>
          <rPr>
            <b/>
            <sz val="9"/>
            <color indexed="81"/>
            <rFont val="Tahoma"/>
            <family val="2"/>
          </rPr>
          <t>Author:</t>
        </r>
        <r>
          <rPr>
            <sz val="9"/>
            <color indexed="81"/>
            <rFont val="Tahoma"/>
            <family val="2"/>
          </rPr>
          <t xml:space="preserve">
Quoted in bale of 2 cwts.</t>
        </r>
      </text>
    </comment>
    <comment ref="BD34" authorId="0" shapeId="0">
      <text>
        <r>
          <rPr>
            <b/>
            <sz val="9"/>
            <color indexed="81"/>
            <rFont val="Tahoma"/>
            <family val="2"/>
          </rPr>
          <t>Author:</t>
        </r>
        <r>
          <rPr>
            <sz val="9"/>
            <color indexed="81"/>
            <rFont val="Tahoma"/>
            <family val="2"/>
          </rPr>
          <t xml:space="preserve">
Quoted in bale of 100 kgs.</t>
        </r>
      </text>
    </comment>
    <comment ref="AL39" authorId="0" shapeId="0">
      <text>
        <r>
          <rPr>
            <b/>
            <sz val="9"/>
            <color indexed="81"/>
            <rFont val="Tahoma"/>
            <family val="2"/>
          </rPr>
          <t>Author:</t>
        </r>
        <r>
          <rPr>
            <sz val="9"/>
            <color indexed="81"/>
            <rFont val="Tahoma"/>
            <family val="2"/>
          </rPr>
          <t xml:space="preserve">
Quoted in case of 180 lbs.</t>
        </r>
      </text>
    </comment>
    <comment ref="D122" authorId="0" shapeId="0">
      <text>
        <r>
          <rPr>
            <b/>
            <sz val="9"/>
            <color indexed="81"/>
            <rFont val="Tahoma"/>
            <family val="2"/>
          </rPr>
          <t>Author:</t>
        </r>
        <r>
          <rPr>
            <sz val="9"/>
            <color indexed="81"/>
            <rFont val="Tahoma"/>
            <family val="2"/>
          </rPr>
          <t xml:space="preserve">
Sourced from 1912-13 where both units and equivalent cwts. are listed.</t>
        </r>
      </text>
    </comment>
    <comment ref="D123" authorId="0" shapeId="0">
      <text>
        <r>
          <rPr>
            <b/>
            <sz val="9"/>
            <color indexed="81"/>
            <rFont val="Tahoma"/>
            <family val="2"/>
          </rPr>
          <t>Author:</t>
        </r>
        <r>
          <rPr>
            <sz val="9"/>
            <color indexed="81"/>
            <rFont val="Tahoma"/>
            <family val="2"/>
          </rPr>
          <t xml:space="preserve">
Sourced from 1912-13 where both units and equivalent cwts. are listed.</t>
        </r>
      </text>
    </comment>
    <comment ref="D124" authorId="0" shapeId="0">
      <text>
        <r>
          <rPr>
            <b/>
            <sz val="9"/>
            <color indexed="81"/>
            <rFont val="Tahoma"/>
            <family val="2"/>
          </rPr>
          <t>Author:</t>
        </r>
        <r>
          <rPr>
            <sz val="9"/>
            <color indexed="81"/>
            <rFont val="Tahoma"/>
            <family val="2"/>
          </rPr>
          <t xml:space="preserve">
Sourced from 1912-13 where both units and equivalent cwts. are listed.</t>
        </r>
      </text>
    </comment>
    <comment ref="D125"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comments7.xml><?xml version="1.0" encoding="utf-8"?>
<comments xmlns="http://schemas.openxmlformats.org/spreadsheetml/2006/main">
  <authors>
    <author>Author</author>
  </authors>
  <commentList>
    <comment ref="E237" authorId="0" shapeId="0">
      <text>
        <r>
          <rPr>
            <b/>
            <sz val="9"/>
            <color indexed="81"/>
            <rFont val="Tahoma"/>
            <family val="2"/>
          </rPr>
          <t>Author:</t>
        </r>
        <r>
          <rPr>
            <sz val="9"/>
            <color indexed="81"/>
            <rFont val="Tahoma"/>
            <family val="2"/>
          </rPr>
          <t xml:space="preserve">
From this report.
</t>
        </r>
      </text>
    </comment>
  </commentList>
</comments>
</file>

<file path=xl/comments8.xml><?xml version="1.0" encoding="utf-8"?>
<comments xmlns="http://schemas.openxmlformats.org/spreadsheetml/2006/main">
  <authors>
    <author>Author</author>
  </authors>
  <commentList>
    <comment ref="E11" authorId="0" shapeId="0">
      <text>
        <r>
          <rPr>
            <b/>
            <sz val="9"/>
            <color indexed="81"/>
            <rFont val="Tahoma"/>
            <family val="2"/>
          </rPr>
          <t>Author:</t>
        </r>
        <r>
          <rPr>
            <sz val="9"/>
            <color indexed="81"/>
            <rFont val="Tahoma"/>
            <family val="2"/>
          </rPr>
          <t xml:space="preserve">
Quoted in bundle of 10 lbs.</t>
        </r>
      </text>
    </comment>
    <comment ref="L11" authorId="0" shapeId="0">
      <text>
        <r>
          <rPr>
            <b/>
            <sz val="9"/>
            <color indexed="81"/>
            <rFont val="Tahoma"/>
            <family val="2"/>
          </rPr>
          <t>Author:</t>
        </r>
        <r>
          <rPr>
            <sz val="9"/>
            <color indexed="81"/>
            <rFont val="Tahoma"/>
            <family val="2"/>
          </rPr>
          <t xml:space="preserve">
Quoted in bundle of 10 lbs.</t>
        </r>
      </text>
    </comment>
    <comment ref="V11" authorId="0" shapeId="0">
      <text>
        <r>
          <rPr>
            <b/>
            <sz val="9"/>
            <color indexed="81"/>
            <rFont val="Tahoma"/>
            <family val="2"/>
          </rPr>
          <t>Author:</t>
        </r>
        <r>
          <rPr>
            <sz val="9"/>
            <color indexed="81"/>
            <rFont val="Tahoma"/>
            <family val="2"/>
          </rPr>
          <t xml:space="preserve">
Quoted in bundle of 10 lbs.</t>
        </r>
      </text>
    </comment>
    <comment ref="E12" authorId="0" shapeId="0">
      <text>
        <r>
          <rPr>
            <b/>
            <sz val="9"/>
            <color indexed="81"/>
            <rFont val="Tahoma"/>
            <family val="2"/>
          </rPr>
          <t>Author:</t>
        </r>
        <r>
          <rPr>
            <sz val="9"/>
            <color indexed="81"/>
            <rFont val="Tahoma"/>
            <family val="2"/>
          </rPr>
          <t xml:space="preserve">
Quoted in bundle of 10 lbs.</t>
        </r>
      </text>
    </comment>
    <comment ref="L12" authorId="0" shapeId="0">
      <text>
        <r>
          <rPr>
            <b/>
            <sz val="9"/>
            <color indexed="81"/>
            <rFont val="Tahoma"/>
            <family val="2"/>
          </rPr>
          <t>Author:</t>
        </r>
        <r>
          <rPr>
            <sz val="9"/>
            <color indexed="81"/>
            <rFont val="Tahoma"/>
            <family val="2"/>
          </rPr>
          <t xml:space="preserve">
Quoted in bundle of 10 lbs.</t>
        </r>
      </text>
    </comment>
    <comment ref="V12" authorId="0" shapeId="0">
      <text>
        <r>
          <rPr>
            <b/>
            <sz val="9"/>
            <color indexed="81"/>
            <rFont val="Tahoma"/>
            <family val="2"/>
          </rPr>
          <t>Author:</t>
        </r>
        <r>
          <rPr>
            <sz val="9"/>
            <color indexed="81"/>
            <rFont val="Tahoma"/>
            <family val="2"/>
          </rPr>
          <t xml:space="preserve">
Quoted in bundle of 10 lbs.</t>
        </r>
      </text>
    </comment>
    <comment ref="E13" authorId="0" shapeId="0">
      <text>
        <r>
          <rPr>
            <b/>
            <sz val="9"/>
            <color indexed="81"/>
            <rFont val="Tahoma"/>
            <family val="2"/>
          </rPr>
          <t>Author:</t>
        </r>
        <r>
          <rPr>
            <sz val="9"/>
            <color indexed="81"/>
            <rFont val="Tahoma"/>
            <family val="2"/>
          </rPr>
          <t xml:space="preserve">
Quoted in bundle of 10 lbs.</t>
        </r>
      </text>
    </comment>
    <comment ref="L13" authorId="0" shapeId="0">
      <text>
        <r>
          <rPr>
            <b/>
            <sz val="9"/>
            <color indexed="81"/>
            <rFont val="Tahoma"/>
            <family val="2"/>
          </rPr>
          <t>Author:</t>
        </r>
        <r>
          <rPr>
            <sz val="9"/>
            <color indexed="81"/>
            <rFont val="Tahoma"/>
            <family val="2"/>
          </rPr>
          <t xml:space="preserve">
Quoted in bundle of 10 lbs.</t>
        </r>
      </text>
    </comment>
    <comment ref="V13" authorId="0" shapeId="0">
      <text>
        <r>
          <rPr>
            <b/>
            <sz val="9"/>
            <color indexed="81"/>
            <rFont val="Tahoma"/>
            <family val="2"/>
          </rPr>
          <t>Author:</t>
        </r>
        <r>
          <rPr>
            <sz val="9"/>
            <color indexed="81"/>
            <rFont val="Tahoma"/>
            <family val="2"/>
          </rPr>
          <t xml:space="preserve">
Quoted in bundle of 10 lbs.</t>
        </r>
      </text>
    </comment>
    <comment ref="DO18" authorId="0" shapeId="0">
      <text>
        <r>
          <rPr>
            <b/>
            <sz val="9"/>
            <color indexed="81"/>
            <rFont val="Tahoma"/>
            <family val="2"/>
          </rPr>
          <t>Author:</t>
        </r>
        <r>
          <rPr>
            <sz val="9"/>
            <color indexed="81"/>
            <rFont val="Tahoma"/>
            <family val="2"/>
          </rPr>
          <t xml:space="preserve">
Quoted in bale of 528 lbs.</t>
        </r>
      </text>
    </comment>
    <comment ref="DT19" authorId="0" shapeId="0">
      <text>
        <r>
          <rPr>
            <b/>
            <sz val="9"/>
            <color indexed="81"/>
            <rFont val="Tahoma"/>
            <family val="2"/>
          </rPr>
          <t>Author:</t>
        </r>
        <r>
          <rPr>
            <sz val="9"/>
            <color indexed="81"/>
            <rFont val="Tahoma"/>
            <family val="2"/>
          </rPr>
          <t xml:space="preserve">
Quoted in bundle of 10 lbs.</t>
        </r>
      </text>
    </comment>
    <comment ref="DT33" authorId="0" shapeId="0">
      <text>
        <r>
          <rPr>
            <b/>
            <sz val="9"/>
            <color indexed="81"/>
            <rFont val="Tahoma"/>
            <family val="2"/>
          </rPr>
          <t>Author:</t>
        </r>
        <r>
          <rPr>
            <sz val="9"/>
            <color indexed="81"/>
            <rFont val="Tahoma"/>
            <family val="2"/>
          </rPr>
          <t xml:space="preserve">
Quoted in bundle of 10 lbs.
</t>
        </r>
      </text>
    </comment>
    <comment ref="CU34" authorId="0" shapeId="0">
      <text>
        <r>
          <rPr>
            <b/>
            <sz val="9"/>
            <color indexed="81"/>
            <rFont val="Tahoma"/>
            <family val="2"/>
          </rPr>
          <t>Author:</t>
        </r>
        <r>
          <rPr>
            <sz val="9"/>
            <color indexed="81"/>
            <rFont val="Tahoma"/>
            <family val="2"/>
          </rPr>
          <t xml:space="preserve">
Quoted in bundle of 10 lbs.
</t>
        </r>
      </text>
    </comment>
    <comment ref="AN35" authorId="0" shapeId="0">
      <text>
        <r>
          <rPr>
            <b/>
            <sz val="9"/>
            <color indexed="81"/>
            <rFont val="Tahoma"/>
            <family val="2"/>
          </rPr>
          <t>Author:</t>
        </r>
        <r>
          <rPr>
            <sz val="9"/>
            <color indexed="81"/>
            <rFont val="Tahoma"/>
            <family val="2"/>
          </rPr>
          <t xml:space="preserve">
Quoted in bundle of 10 lbs.
</t>
        </r>
      </text>
    </comment>
    <comment ref="AS35" authorId="0" shapeId="0">
      <text>
        <r>
          <rPr>
            <b/>
            <sz val="9"/>
            <color indexed="81"/>
            <rFont val="Tahoma"/>
            <family val="2"/>
          </rPr>
          <t>Author:</t>
        </r>
        <r>
          <rPr>
            <sz val="9"/>
            <color indexed="81"/>
            <rFont val="Tahoma"/>
            <family val="2"/>
          </rPr>
          <t xml:space="preserve">
Quoted in bundle of 10 lbs.
</t>
        </r>
      </text>
    </comment>
    <comment ref="AX35" authorId="0" shapeId="0">
      <text>
        <r>
          <rPr>
            <b/>
            <sz val="9"/>
            <color indexed="81"/>
            <rFont val="Tahoma"/>
            <family val="2"/>
          </rPr>
          <t>Author:</t>
        </r>
        <r>
          <rPr>
            <sz val="9"/>
            <color indexed="81"/>
            <rFont val="Tahoma"/>
            <family val="2"/>
          </rPr>
          <t xml:space="preserve">
Quoted in bundle of 10 lbs.
</t>
        </r>
      </text>
    </comment>
    <comment ref="ES43" authorId="0" shapeId="0">
      <text>
        <r>
          <rPr>
            <b/>
            <sz val="9"/>
            <color indexed="81"/>
            <rFont val="Tahoma"/>
            <family val="2"/>
          </rPr>
          <t>Author:</t>
        </r>
        <r>
          <rPr>
            <sz val="9"/>
            <color indexed="81"/>
            <rFont val="Tahoma"/>
            <family val="2"/>
          </rPr>
          <t xml:space="preserve">
Quoted in bale of 800 lbs.
</t>
        </r>
      </text>
    </comment>
    <comment ref="EX43" authorId="0" shapeId="0">
      <text>
        <r>
          <rPr>
            <b/>
            <sz val="9"/>
            <color indexed="81"/>
            <rFont val="Tahoma"/>
            <family val="2"/>
          </rPr>
          <t>Author:</t>
        </r>
        <r>
          <rPr>
            <sz val="9"/>
            <color indexed="81"/>
            <rFont val="Tahoma"/>
            <family val="2"/>
          </rPr>
          <t xml:space="preserve">
Quoted in bale of 800 lbs.
</t>
        </r>
      </text>
    </comment>
    <comment ref="FC43" authorId="0" shapeId="0">
      <text>
        <r>
          <rPr>
            <b/>
            <sz val="9"/>
            <color indexed="81"/>
            <rFont val="Tahoma"/>
            <family val="2"/>
          </rPr>
          <t>Author:</t>
        </r>
        <r>
          <rPr>
            <sz val="9"/>
            <color indexed="81"/>
            <rFont val="Tahoma"/>
            <family val="2"/>
          </rPr>
          <t xml:space="preserve">
Quoted in bale of 800 lbs.
</t>
        </r>
      </text>
    </comment>
    <comment ref="E65" authorId="0" shapeId="0">
      <text>
        <r>
          <rPr>
            <b/>
            <sz val="9"/>
            <color indexed="81"/>
            <rFont val="Tahoma"/>
            <family val="2"/>
          </rPr>
          <t>Author:</t>
        </r>
        <r>
          <rPr>
            <sz val="9"/>
            <color indexed="81"/>
            <rFont val="Tahoma"/>
            <family val="2"/>
          </rPr>
          <t xml:space="preserve">
Quoted in case of 10 gallons.</t>
        </r>
      </text>
    </comment>
    <comment ref="L65" authorId="0" shapeId="0">
      <text>
        <r>
          <rPr>
            <b/>
            <sz val="9"/>
            <color indexed="81"/>
            <rFont val="Tahoma"/>
            <family val="2"/>
          </rPr>
          <t>Author:</t>
        </r>
        <r>
          <rPr>
            <sz val="9"/>
            <color indexed="81"/>
            <rFont val="Tahoma"/>
            <family val="2"/>
          </rPr>
          <t xml:space="preserve">
Quoted in case of 10 gallons.</t>
        </r>
      </text>
    </comment>
    <comment ref="V65" authorId="0" shapeId="0">
      <text>
        <r>
          <rPr>
            <b/>
            <sz val="9"/>
            <color indexed="81"/>
            <rFont val="Tahoma"/>
            <family val="2"/>
          </rPr>
          <t>Author:</t>
        </r>
        <r>
          <rPr>
            <sz val="9"/>
            <color indexed="81"/>
            <rFont val="Tahoma"/>
            <family val="2"/>
          </rPr>
          <t xml:space="preserve">
Quoted in case of 10 gallons.</t>
        </r>
      </text>
    </comment>
    <comment ref="AE65" authorId="0" shapeId="0">
      <text>
        <r>
          <rPr>
            <b/>
            <sz val="9"/>
            <color indexed="81"/>
            <rFont val="Tahoma"/>
            <family val="2"/>
          </rPr>
          <t>Author:</t>
        </r>
        <r>
          <rPr>
            <sz val="9"/>
            <color indexed="81"/>
            <rFont val="Tahoma"/>
            <family val="2"/>
          </rPr>
          <t xml:space="preserve">
Quoted in case of 10 gallons.</t>
        </r>
      </text>
    </comment>
    <comment ref="BB65" authorId="0" shapeId="0">
      <text>
        <r>
          <rPr>
            <b/>
            <sz val="9"/>
            <color indexed="81"/>
            <rFont val="Tahoma"/>
            <family val="2"/>
          </rPr>
          <t>Author:</t>
        </r>
        <r>
          <rPr>
            <sz val="9"/>
            <color indexed="81"/>
            <rFont val="Tahoma"/>
            <family val="2"/>
          </rPr>
          <t xml:space="preserve">
Quoted in case of 10 gallons.</t>
        </r>
      </text>
    </comment>
    <comment ref="BQ65" authorId="0" shapeId="0">
      <text>
        <r>
          <rPr>
            <b/>
            <sz val="9"/>
            <color indexed="81"/>
            <rFont val="Tahoma"/>
            <family val="2"/>
          </rPr>
          <t>Author:</t>
        </r>
        <r>
          <rPr>
            <sz val="9"/>
            <color indexed="81"/>
            <rFont val="Tahoma"/>
            <family val="2"/>
          </rPr>
          <t xml:space="preserve">
Quoted in case of 10 gallons.</t>
        </r>
      </text>
    </comment>
    <comment ref="BL66" authorId="0" shapeId="0">
      <text>
        <r>
          <rPr>
            <b/>
            <sz val="9"/>
            <color indexed="81"/>
            <rFont val="Tahoma"/>
            <family val="2"/>
          </rPr>
          <t>Author:</t>
        </r>
        <r>
          <rPr>
            <sz val="9"/>
            <color indexed="81"/>
            <rFont val="Tahoma"/>
            <family val="2"/>
          </rPr>
          <t xml:space="preserve">
Quoted in case of 10 gallons.</t>
        </r>
      </text>
    </comment>
    <comment ref="BQ66" authorId="0" shapeId="0">
      <text>
        <r>
          <rPr>
            <b/>
            <sz val="9"/>
            <color indexed="81"/>
            <rFont val="Tahoma"/>
            <family val="2"/>
          </rPr>
          <t>Author:</t>
        </r>
        <r>
          <rPr>
            <sz val="9"/>
            <color indexed="81"/>
            <rFont val="Tahoma"/>
            <family val="2"/>
          </rPr>
          <t xml:space="preserve">
Quoted in case of 10 gallons.</t>
        </r>
      </text>
    </comment>
    <comment ref="CZ67" authorId="0" shapeId="0">
      <text>
        <r>
          <rPr>
            <b/>
            <sz val="9"/>
            <color indexed="81"/>
            <rFont val="Tahoma"/>
            <family val="2"/>
          </rPr>
          <t>Author:</t>
        </r>
        <r>
          <rPr>
            <sz val="9"/>
            <color indexed="81"/>
            <rFont val="Tahoma"/>
            <family val="2"/>
          </rPr>
          <t xml:space="preserve">
Quoted in case of 10 gallons.</t>
        </r>
      </text>
    </comment>
    <comment ref="DE67" authorId="0" shapeId="0">
      <text>
        <r>
          <rPr>
            <b/>
            <sz val="9"/>
            <color indexed="81"/>
            <rFont val="Tahoma"/>
            <family val="2"/>
          </rPr>
          <t>Author:</t>
        </r>
        <r>
          <rPr>
            <sz val="9"/>
            <color indexed="81"/>
            <rFont val="Tahoma"/>
            <family val="2"/>
          </rPr>
          <t xml:space="preserve">
Quoted in case of 10 gallons.</t>
        </r>
      </text>
    </comment>
    <comment ref="DJ67" authorId="0" shapeId="0">
      <text>
        <r>
          <rPr>
            <b/>
            <sz val="9"/>
            <color indexed="81"/>
            <rFont val="Tahoma"/>
            <family val="2"/>
          </rPr>
          <t>Author:</t>
        </r>
        <r>
          <rPr>
            <sz val="9"/>
            <color indexed="81"/>
            <rFont val="Tahoma"/>
            <family val="2"/>
          </rPr>
          <t xml:space="preserve">
Quoted in case of 10 gallons.</t>
        </r>
      </text>
    </comment>
    <comment ref="DO67" authorId="0" shapeId="0">
      <text>
        <r>
          <rPr>
            <b/>
            <sz val="9"/>
            <color indexed="81"/>
            <rFont val="Tahoma"/>
            <family val="2"/>
          </rPr>
          <t>Author:</t>
        </r>
        <r>
          <rPr>
            <sz val="9"/>
            <color indexed="81"/>
            <rFont val="Tahoma"/>
            <family val="2"/>
          </rPr>
          <t xml:space="preserve">
Quoted in case of 10 gallons.</t>
        </r>
      </text>
    </comment>
    <comment ref="DT67" authorId="0" shapeId="0">
      <text>
        <r>
          <rPr>
            <b/>
            <sz val="9"/>
            <color indexed="81"/>
            <rFont val="Tahoma"/>
            <family val="2"/>
          </rPr>
          <t>Author:</t>
        </r>
        <r>
          <rPr>
            <sz val="9"/>
            <color indexed="81"/>
            <rFont val="Tahoma"/>
            <family val="2"/>
          </rPr>
          <t xml:space="preserve">
Quoted in case of 10 gallons.</t>
        </r>
      </text>
    </comment>
    <comment ref="DY116" authorId="0" shapeId="0">
      <text>
        <r>
          <rPr>
            <b/>
            <sz val="9"/>
            <color indexed="81"/>
            <rFont val="Tahoma"/>
            <family val="2"/>
          </rPr>
          <t>Author:</t>
        </r>
        <r>
          <rPr>
            <sz val="9"/>
            <color indexed="81"/>
            <rFont val="Tahoma"/>
            <family val="2"/>
          </rPr>
          <t xml:space="preserve">
Quoted in metre of 3 lbs.</t>
        </r>
      </text>
    </comment>
    <comment ref="EN122" authorId="0" shapeId="0">
      <text>
        <r>
          <rPr>
            <b/>
            <sz val="9"/>
            <color indexed="81"/>
            <rFont val="Tahoma"/>
            <family val="2"/>
          </rPr>
          <t>Author:</t>
        </r>
        <r>
          <rPr>
            <sz val="9"/>
            <color indexed="81"/>
            <rFont val="Tahoma"/>
            <family val="2"/>
          </rPr>
          <t xml:space="preserve">
Quoted in case of 110 lbs.</t>
        </r>
      </text>
    </comment>
    <comment ref="CZ123" authorId="0" shapeId="0">
      <text>
        <r>
          <rPr>
            <b/>
            <sz val="9"/>
            <color indexed="81"/>
            <rFont val="Tahoma"/>
            <family val="2"/>
          </rPr>
          <t>Author:</t>
        </r>
        <r>
          <rPr>
            <sz val="9"/>
            <color indexed="81"/>
            <rFont val="Tahoma"/>
            <family val="2"/>
          </rPr>
          <t xml:space="preserve">
Quoted in barrels of 2 cwts.</t>
        </r>
      </text>
    </comment>
    <comment ref="DE123" authorId="0" shapeId="0">
      <text>
        <r>
          <rPr>
            <b/>
            <sz val="9"/>
            <color indexed="81"/>
            <rFont val="Tahoma"/>
            <family val="2"/>
          </rPr>
          <t>Author:</t>
        </r>
        <r>
          <rPr>
            <sz val="9"/>
            <color indexed="81"/>
            <rFont val="Tahoma"/>
            <family val="2"/>
          </rPr>
          <t xml:space="preserve">
Quoted in barrels of 2 cwts.</t>
        </r>
      </text>
    </comment>
    <comment ref="CA124" authorId="0" shapeId="0">
      <text>
        <r>
          <rPr>
            <b/>
            <sz val="9"/>
            <color indexed="81"/>
            <rFont val="Tahoma"/>
            <family val="2"/>
          </rPr>
          <t>Author:</t>
        </r>
        <r>
          <rPr>
            <sz val="9"/>
            <color indexed="81"/>
            <rFont val="Tahoma"/>
            <family val="2"/>
          </rPr>
          <t xml:space="preserve">
Quoted in case of 110 lbs.</t>
        </r>
      </text>
    </comment>
    <comment ref="CU124" authorId="0" shapeId="0">
      <text>
        <r>
          <rPr>
            <b/>
            <sz val="9"/>
            <color indexed="81"/>
            <rFont val="Tahoma"/>
            <family val="2"/>
          </rPr>
          <t>Author:</t>
        </r>
        <r>
          <rPr>
            <sz val="9"/>
            <color indexed="81"/>
            <rFont val="Tahoma"/>
            <family val="2"/>
          </rPr>
          <t xml:space="preserve">
Quoted in case of 110 lbs.</t>
        </r>
      </text>
    </comment>
    <comment ref="DT124" authorId="0" shapeId="0">
      <text>
        <r>
          <rPr>
            <b/>
            <sz val="9"/>
            <color indexed="81"/>
            <rFont val="Tahoma"/>
            <family val="2"/>
          </rPr>
          <t>Author:</t>
        </r>
        <r>
          <rPr>
            <sz val="9"/>
            <color indexed="81"/>
            <rFont val="Tahoma"/>
            <family val="2"/>
          </rPr>
          <t xml:space="preserve">
Quoted in case of 110 lbs.</t>
        </r>
      </text>
    </comment>
    <comment ref="ES124" authorId="0" shapeId="0">
      <text>
        <r>
          <rPr>
            <b/>
            <sz val="9"/>
            <color indexed="81"/>
            <rFont val="Tahoma"/>
            <family val="2"/>
          </rPr>
          <t>Author:</t>
        </r>
        <r>
          <rPr>
            <sz val="9"/>
            <color indexed="81"/>
            <rFont val="Tahoma"/>
            <family val="2"/>
          </rPr>
          <t xml:space="preserve">
Quoted in case of 110 lbs.</t>
        </r>
      </text>
    </comment>
    <comment ref="EX124" authorId="0" shapeId="0">
      <text>
        <r>
          <rPr>
            <b/>
            <sz val="9"/>
            <color indexed="81"/>
            <rFont val="Tahoma"/>
            <family val="2"/>
          </rPr>
          <t>Author:</t>
        </r>
        <r>
          <rPr>
            <sz val="9"/>
            <color indexed="81"/>
            <rFont val="Tahoma"/>
            <family val="2"/>
          </rPr>
          <t xml:space="preserve">
Quoted in case of 110 lbs.</t>
        </r>
      </text>
    </comment>
    <comment ref="CU126" authorId="0" shapeId="0">
      <text>
        <r>
          <rPr>
            <b/>
            <sz val="9"/>
            <color indexed="81"/>
            <rFont val="Tahoma"/>
            <family val="2"/>
          </rPr>
          <t>Author:</t>
        </r>
        <r>
          <rPr>
            <sz val="9"/>
            <color indexed="81"/>
            <rFont val="Tahoma"/>
            <family val="2"/>
          </rPr>
          <t xml:space="preserve">
Quoted in barrel of 5 cwts.</t>
        </r>
      </text>
    </comment>
    <comment ref="DJ126" authorId="0" shapeId="0">
      <text>
        <r>
          <rPr>
            <b/>
            <sz val="9"/>
            <color indexed="81"/>
            <rFont val="Tahoma"/>
            <family val="2"/>
          </rPr>
          <t>Author:</t>
        </r>
        <r>
          <rPr>
            <sz val="9"/>
            <color indexed="81"/>
            <rFont val="Tahoma"/>
            <family val="2"/>
          </rPr>
          <t xml:space="preserve">
Quoted in 100 kilos.</t>
        </r>
      </text>
    </comment>
    <comment ref="EN126" authorId="0" shapeId="0">
      <text>
        <r>
          <rPr>
            <b/>
            <sz val="9"/>
            <color indexed="81"/>
            <rFont val="Tahoma"/>
            <family val="2"/>
          </rPr>
          <t>Author:</t>
        </r>
        <r>
          <rPr>
            <sz val="9"/>
            <color indexed="81"/>
            <rFont val="Tahoma"/>
            <family val="2"/>
          </rPr>
          <t xml:space="preserve">
Quoted in barrel of 5 cwts.</t>
        </r>
      </text>
    </comment>
    <comment ref="ES127" authorId="0" shapeId="0">
      <text>
        <r>
          <rPr>
            <b/>
            <sz val="9"/>
            <color indexed="81"/>
            <rFont val="Tahoma"/>
            <family val="2"/>
          </rPr>
          <t>Author:</t>
        </r>
        <r>
          <rPr>
            <sz val="9"/>
            <color indexed="81"/>
            <rFont val="Tahoma"/>
            <family val="2"/>
          </rPr>
          <t xml:space="preserve">
Quoted in barrel of 220 lbs.</t>
        </r>
      </text>
    </comment>
    <comment ref="FC129" authorId="0" shapeId="0">
      <text>
        <r>
          <rPr>
            <b/>
            <sz val="9"/>
            <color indexed="81"/>
            <rFont val="Tahoma"/>
            <family val="2"/>
          </rPr>
          <t>Author:</t>
        </r>
        <r>
          <rPr>
            <sz val="9"/>
            <color indexed="81"/>
            <rFont val="Tahoma"/>
            <family val="2"/>
          </rPr>
          <t xml:space="preserve">
Quoted in barrel of 250 lbs.</t>
        </r>
      </text>
    </comment>
    <comment ref="ES130" authorId="0" shapeId="0">
      <text>
        <r>
          <rPr>
            <b/>
            <sz val="9"/>
            <color indexed="81"/>
            <rFont val="Tahoma"/>
            <family val="2"/>
          </rPr>
          <t>Author:</t>
        </r>
        <r>
          <rPr>
            <sz val="9"/>
            <color indexed="81"/>
            <rFont val="Tahoma"/>
            <family val="2"/>
          </rPr>
          <t xml:space="preserve">
Quoted in barrel of 250 kilos.
</t>
        </r>
      </text>
    </comment>
    <comment ref="DJ132" authorId="0" shapeId="0">
      <text>
        <r>
          <rPr>
            <b/>
            <sz val="9"/>
            <color indexed="81"/>
            <rFont val="Tahoma"/>
            <family val="2"/>
          </rPr>
          <t>Author:</t>
        </r>
        <r>
          <rPr>
            <sz val="9"/>
            <color indexed="81"/>
            <rFont val="Tahoma"/>
            <family val="2"/>
          </rPr>
          <t xml:space="preserve">
Quoted in barrel of 200 kilos.
</t>
        </r>
      </text>
    </comment>
    <comment ref="ES132" authorId="0" shapeId="0">
      <text>
        <r>
          <rPr>
            <b/>
            <sz val="9"/>
            <color indexed="81"/>
            <rFont val="Tahoma"/>
            <family val="2"/>
          </rPr>
          <t>Author:</t>
        </r>
        <r>
          <rPr>
            <sz val="9"/>
            <color indexed="81"/>
            <rFont val="Tahoma"/>
            <family val="2"/>
          </rPr>
          <t xml:space="preserve">
Quoted in cases of 110 lbs.</t>
        </r>
      </text>
    </comment>
    <comment ref="ES133" authorId="0" shapeId="0">
      <text>
        <r>
          <rPr>
            <b/>
            <sz val="9"/>
            <color indexed="81"/>
            <rFont val="Tahoma"/>
            <family val="2"/>
          </rPr>
          <t>Author:</t>
        </r>
        <r>
          <rPr>
            <sz val="9"/>
            <color indexed="81"/>
            <rFont val="Tahoma"/>
            <family val="2"/>
          </rPr>
          <t xml:space="preserve">
Quoted in cases of 110 lbs.</t>
        </r>
      </text>
    </comment>
    <comment ref="EX133" authorId="0" shapeId="0">
      <text>
        <r>
          <rPr>
            <b/>
            <sz val="9"/>
            <color indexed="81"/>
            <rFont val="Tahoma"/>
            <family val="2"/>
          </rPr>
          <t>Author:</t>
        </r>
        <r>
          <rPr>
            <sz val="9"/>
            <color indexed="81"/>
            <rFont val="Tahoma"/>
            <family val="2"/>
          </rPr>
          <t xml:space="preserve">
Quoted in cases of 110 lbs.</t>
        </r>
      </text>
    </comment>
    <comment ref="ES134" authorId="0" shapeId="0">
      <text>
        <r>
          <rPr>
            <b/>
            <sz val="9"/>
            <color indexed="81"/>
            <rFont val="Tahoma"/>
            <family val="2"/>
          </rPr>
          <t>Author:</t>
        </r>
        <r>
          <rPr>
            <sz val="9"/>
            <color indexed="81"/>
            <rFont val="Tahoma"/>
            <family val="2"/>
          </rPr>
          <t xml:space="preserve">
Quoted in cases of 110 lbs.</t>
        </r>
      </text>
    </comment>
    <comment ref="EN135" authorId="0" shapeId="0">
      <text>
        <r>
          <rPr>
            <b/>
            <sz val="9"/>
            <color indexed="81"/>
            <rFont val="Tahoma"/>
            <family val="2"/>
          </rPr>
          <t>Author:</t>
        </r>
        <r>
          <rPr>
            <sz val="9"/>
            <color indexed="81"/>
            <rFont val="Tahoma"/>
            <family val="2"/>
          </rPr>
          <t xml:space="preserve">
Quoted per 2 cwts.</t>
        </r>
      </text>
    </comment>
    <comment ref="ES135" authorId="0" shapeId="0">
      <text>
        <r>
          <rPr>
            <b/>
            <sz val="9"/>
            <color indexed="81"/>
            <rFont val="Tahoma"/>
            <family val="2"/>
          </rPr>
          <t>Author:</t>
        </r>
        <r>
          <rPr>
            <sz val="9"/>
            <color indexed="81"/>
            <rFont val="Tahoma"/>
            <family val="2"/>
          </rPr>
          <t xml:space="preserve">
Quoted per 220 lbs.</t>
        </r>
      </text>
    </comment>
    <comment ref="EX135" authorId="0" shapeId="0">
      <text>
        <r>
          <rPr>
            <b/>
            <sz val="9"/>
            <color indexed="81"/>
            <rFont val="Tahoma"/>
            <family val="2"/>
          </rPr>
          <t>Author:</t>
        </r>
        <r>
          <rPr>
            <sz val="9"/>
            <color indexed="81"/>
            <rFont val="Tahoma"/>
            <family val="2"/>
          </rPr>
          <t xml:space="preserve">
Quoted in cases of 110 lbs.</t>
        </r>
      </text>
    </comment>
    <comment ref="EX136" authorId="0" shapeId="0">
      <text>
        <r>
          <rPr>
            <b/>
            <sz val="9"/>
            <color indexed="81"/>
            <rFont val="Tahoma"/>
            <family val="2"/>
          </rPr>
          <t>Author:</t>
        </r>
        <r>
          <rPr>
            <sz val="9"/>
            <color indexed="81"/>
            <rFont val="Tahoma"/>
            <family val="2"/>
          </rPr>
          <t xml:space="preserve">
Quoted in cases of 110 lbs.</t>
        </r>
      </text>
    </comment>
    <comment ref="DE140" authorId="0" shapeId="0">
      <text>
        <r>
          <rPr>
            <b/>
            <sz val="9"/>
            <color indexed="81"/>
            <rFont val="Tahoma"/>
            <family val="2"/>
          </rPr>
          <t>Author:</t>
        </r>
        <r>
          <rPr>
            <sz val="9"/>
            <color indexed="81"/>
            <rFont val="Tahoma"/>
            <family val="2"/>
          </rPr>
          <t xml:space="preserve">
Quoted in 100 kilos.</t>
        </r>
      </text>
    </comment>
    <comment ref="DJ140" authorId="0" shapeId="0">
      <text>
        <r>
          <rPr>
            <b/>
            <sz val="9"/>
            <color indexed="81"/>
            <rFont val="Tahoma"/>
            <family val="2"/>
          </rPr>
          <t>Author:</t>
        </r>
        <r>
          <rPr>
            <sz val="9"/>
            <color indexed="81"/>
            <rFont val="Tahoma"/>
            <family val="2"/>
          </rPr>
          <t xml:space="preserve">
Quoted in 100 kilos.</t>
        </r>
      </text>
    </comment>
    <comment ref="CU149" authorId="0" shapeId="0">
      <text>
        <r>
          <rPr>
            <b/>
            <sz val="9"/>
            <color indexed="81"/>
            <rFont val="Tahoma"/>
            <family val="2"/>
          </rPr>
          <t>Author:</t>
        </r>
        <r>
          <rPr>
            <sz val="9"/>
            <color indexed="81"/>
            <rFont val="Tahoma"/>
            <family val="2"/>
          </rPr>
          <t xml:space="preserve">
Quoted in 100 kilos.</t>
        </r>
      </text>
    </comment>
    <comment ref="CP150" authorId="0" shapeId="0">
      <text>
        <r>
          <rPr>
            <b/>
            <sz val="9"/>
            <color indexed="81"/>
            <rFont val="Tahoma"/>
            <family val="2"/>
          </rPr>
          <t>Author:</t>
        </r>
        <r>
          <rPr>
            <sz val="9"/>
            <color indexed="81"/>
            <rFont val="Tahoma"/>
            <family val="2"/>
          </rPr>
          <t xml:space="preserve">
Quoted in bag of 1.5 cwts.</t>
        </r>
      </text>
    </comment>
    <comment ref="DE150" authorId="0" shapeId="0">
      <text>
        <r>
          <rPr>
            <b/>
            <sz val="9"/>
            <color indexed="81"/>
            <rFont val="Tahoma"/>
            <family val="2"/>
          </rPr>
          <t>Author:</t>
        </r>
        <r>
          <rPr>
            <sz val="9"/>
            <color indexed="81"/>
            <rFont val="Tahoma"/>
            <family val="2"/>
          </rPr>
          <t xml:space="preserve">
Quoted in bag of 60 kilos.</t>
        </r>
      </text>
    </comment>
    <comment ref="DJ150" authorId="0" shapeId="0">
      <text>
        <r>
          <rPr>
            <b/>
            <sz val="9"/>
            <color indexed="81"/>
            <rFont val="Tahoma"/>
            <family val="2"/>
          </rPr>
          <t>Author:</t>
        </r>
        <r>
          <rPr>
            <sz val="9"/>
            <color indexed="81"/>
            <rFont val="Tahoma"/>
            <family val="2"/>
          </rPr>
          <t xml:space="preserve">
Quoted in bag of 50 kilos.</t>
        </r>
      </text>
    </comment>
    <comment ref="DO150" authorId="0" shapeId="0">
      <text>
        <r>
          <rPr>
            <b/>
            <sz val="9"/>
            <color indexed="81"/>
            <rFont val="Tahoma"/>
            <family val="2"/>
          </rPr>
          <t>Author:</t>
        </r>
        <r>
          <rPr>
            <sz val="9"/>
            <color indexed="81"/>
            <rFont val="Tahoma"/>
            <family val="2"/>
          </rPr>
          <t xml:space="preserve">
Quoted in bag of 110 lbs.</t>
        </r>
      </text>
    </comment>
    <comment ref="DT150" authorId="0" shapeId="0">
      <text>
        <r>
          <rPr>
            <b/>
            <sz val="9"/>
            <color indexed="81"/>
            <rFont val="Tahoma"/>
            <family val="2"/>
          </rPr>
          <t>Author:</t>
        </r>
        <r>
          <rPr>
            <sz val="9"/>
            <color indexed="81"/>
            <rFont val="Tahoma"/>
            <family val="2"/>
          </rPr>
          <t xml:space="preserve">
Quoted in bag of 132 lbs.</t>
        </r>
      </text>
    </comment>
    <comment ref="CZ151" authorId="0" shapeId="0">
      <text>
        <r>
          <rPr>
            <b/>
            <sz val="9"/>
            <color indexed="81"/>
            <rFont val="Tahoma"/>
            <family val="2"/>
          </rPr>
          <t>Author:</t>
        </r>
        <r>
          <rPr>
            <sz val="9"/>
            <color indexed="81"/>
            <rFont val="Tahoma"/>
            <family val="2"/>
          </rPr>
          <t xml:space="preserve">
Quoted in bag of 160 lbs.</t>
        </r>
      </text>
    </comment>
    <comment ref="DJ154" authorId="0" shapeId="0">
      <text>
        <r>
          <rPr>
            <b/>
            <sz val="9"/>
            <color indexed="81"/>
            <rFont val="Tahoma"/>
            <family val="2"/>
          </rPr>
          <t>Author:</t>
        </r>
        <r>
          <rPr>
            <sz val="9"/>
            <color indexed="81"/>
            <rFont val="Tahoma"/>
            <family val="2"/>
          </rPr>
          <t xml:space="preserve">
Quoted in oke of 2.75 lbs.</t>
        </r>
      </text>
    </comment>
    <comment ref="DE159" authorId="0" shapeId="0">
      <text>
        <r>
          <rPr>
            <b/>
            <sz val="9"/>
            <color indexed="81"/>
            <rFont val="Tahoma"/>
            <family val="2"/>
          </rPr>
          <t>Author:</t>
        </r>
        <r>
          <rPr>
            <sz val="9"/>
            <color indexed="81"/>
            <rFont val="Tahoma"/>
            <family val="2"/>
          </rPr>
          <t xml:space="preserve">
Quoted in bag of 100 kilos.</t>
        </r>
      </text>
    </comment>
    <comment ref="DO159" authorId="0" shapeId="0">
      <text>
        <r>
          <rPr>
            <b/>
            <sz val="9"/>
            <color indexed="81"/>
            <rFont val="Tahoma"/>
            <family val="2"/>
          </rPr>
          <t>Author:</t>
        </r>
        <r>
          <rPr>
            <sz val="9"/>
            <color indexed="81"/>
            <rFont val="Tahoma"/>
            <family val="2"/>
          </rPr>
          <t xml:space="preserve">
Quoted in bag of 100 kilos.</t>
        </r>
      </text>
    </comment>
    <comment ref="DE162" authorId="0" shapeId="0">
      <text>
        <r>
          <rPr>
            <b/>
            <sz val="9"/>
            <color indexed="81"/>
            <rFont val="Tahoma"/>
            <family val="2"/>
          </rPr>
          <t>Author:</t>
        </r>
        <r>
          <rPr>
            <sz val="9"/>
            <color indexed="81"/>
            <rFont val="Tahoma"/>
            <family val="2"/>
          </rPr>
          <t xml:space="preserve">
Quoted in barrel of 6 cwts/</t>
        </r>
      </text>
    </comment>
    <comment ref="DT162" authorId="0" shapeId="0">
      <text>
        <r>
          <rPr>
            <b/>
            <sz val="9"/>
            <color indexed="81"/>
            <rFont val="Tahoma"/>
            <family val="2"/>
          </rPr>
          <t>Author:</t>
        </r>
        <r>
          <rPr>
            <sz val="9"/>
            <color indexed="81"/>
            <rFont val="Tahoma"/>
            <family val="2"/>
          </rPr>
          <t xml:space="preserve">
Quoted in barrel of 6 cwts/</t>
        </r>
      </text>
    </comment>
    <comment ref="CU164" authorId="0" shapeId="0">
      <text>
        <r>
          <rPr>
            <b/>
            <sz val="9"/>
            <color indexed="81"/>
            <rFont val="Tahoma"/>
            <family val="2"/>
          </rPr>
          <t>Author:</t>
        </r>
        <r>
          <rPr>
            <sz val="9"/>
            <color indexed="81"/>
            <rFont val="Tahoma"/>
            <family val="2"/>
          </rPr>
          <t xml:space="preserve">
Quoted in bag of 2 cwts.</t>
        </r>
      </text>
    </comment>
    <comment ref="BL165" authorId="0" shapeId="0">
      <text>
        <r>
          <rPr>
            <b/>
            <sz val="9"/>
            <color indexed="81"/>
            <rFont val="Tahoma"/>
            <family val="2"/>
          </rPr>
          <t>Author:</t>
        </r>
        <r>
          <rPr>
            <sz val="9"/>
            <color indexed="81"/>
            <rFont val="Tahoma"/>
            <family val="2"/>
          </rPr>
          <t xml:space="preserve">
Quoted in bag of 2 cwts.</t>
        </r>
      </text>
    </comment>
    <comment ref="BQ165" authorId="0" shapeId="0">
      <text>
        <r>
          <rPr>
            <b/>
            <sz val="9"/>
            <color indexed="81"/>
            <rFont val="Tahoma"/>
            <family val="2"/>
          </rPr>
          <t>Author:</t>
        </r>
        <r>
          <rPr>
            <sz val="9"/>
            <color indexed="81"/>
            <rFont val="Tahoma"/>
            <family val="2"/>
          </rPr>
          <t xml:space="preserve">
Quoted in bag of 2 cwts.</t>
        </r>
      </text>
    </comment>
    <comment ref="BV165" authorId="0" shapeId="0">
      <text>
        <r>
          <rPr>
            <b/>
            <sz val="9"/>
            <color indexed="81"/>
            <rFont val="Tahoma"/>
            <family val="2"/>
          </rPr>
          <t>Author:</t>
        </r>
        <r>
          <rPr>
            <sz val="9"/>
            <color indexed="81"/>
            <rFont val="Tahoma"/>
            <family val="2"/>
          </rPr>
          <t xml:space="preserve">
Quoted in bag of 2 cwts.</t>
        </r>
      </text>
    </comment>
    <comment ref="CA165" authorId="0" shapeId="0">
      <text>
        <r>
          <rPr>
            <b/>
            <sz val="9"/>
            <color indexed="81"/>
            <rFont val="Tahoma"/>
            <family val="2"/>
          </rPr>
          <t>Author:</t>
        </r>
        <r>
          <rPr>
            <sz val="9"/>
            <color indexed="81"/>
            <rFont val="Tahoma"/>
            <family val="2"/>
          </rPr>
          <t xml:space="preserve">
Quoted in bag of 2 cwts.</t>
        </r>
      </text>
    </comment>
    <comment ref="CF165" authorId="0" shapeId="0">
      <text>
        <r>
          <rPr>
            <b/>
            <sz val="9"/>
            <color indexed="81"/>
            <rFont val="Tahoma"/>
            <family val="2"/>
          </rPr>
          <t>Author:</t>
        </r>
        <r>
          <rPr>
            <sz val="9"/>
            <color indexed="81"/>
            <rFont val="Tahoma"/>
            <family val="2"/>
          </rPr>
          <t xml:space="preserve">
Quoted in bag of 2 cwts.</t>
        </r>
      </text>
    </comment>
    <comment ref="CK165" authorId="0" shapeId="0">
      <text>
        <r>
          <rPr>
            <b/>
            <sz val="9"/>
            <color indexed="81"/>
            <rFont val="Tahoma"/>
            <family val="2"/>
          </rPr>
          <t>Author:</t>
        </r>
        <r>
          <rPr>
            <sz val="9"/>
            <color indexed="81"/>
            <rFont val="Tahoma"/>
            <family val="2"/>
          </rPr>
          <t xml:space="preserve">
Quoted in bag of 2 cwts.</t>
        </r>
      </text>
    </comment>
    <comment ref="CZ165" authorId="0" shapeId="0">
      <text>
        <r>
          <rPr>
            <b/>
            <sz val="9"/>
            <color indexed="81"/>
            <rFont val="Tahoma"/>
            <family val="2"/>
          </rPr>
          <t>Author:</t>
        </r>
        <r>
          <rPr>
            <sz val="9"/>
            <color indexed="81"/>
            <rFont val="Tahoma"/>
            <family val="2"/>
          </rPr>
          <t xml:space="preserve">
Quoted in bag of 2 cwts.</t>
        </r>
      </text>
    </comment>
    <comment ref="DE165" authorId="0" shapeId="0">
      <text>
        <r>
          <rPr>
            <b/>
            <sz val="9"/>
            <color indexed="81"/>
            <rFont val="Tahoma"/>
            <family val="2"/>
          </rPr>
          <t>Author:</t>
        </r>
        <r>
          <rPr>
            <sz val="9"/>
            <color indexed="81"/>
            <rFont val="Tahoma"/>
            <family val="2"/>
          </rPr>
          <t xml:space="preserve">
Quoted in bag of 2 cwts.</t>
        </r>
      </text>
    </comment>
    <comment ref="DJ165" authorId="0" shapeId="0">
      <text>
        <r>
          <rPr>
            <b/>
            <sz val="9"/>
            <color indexed="81"/>
            <rFont val="Tahoma"/>
            <family val="2"/>
          </rPr>
          <t>Author:</t>
        </r>
        <r>
          <rPr>
            <sz val="9"/>
            <color indexed="81"/>
            <rFont val="Tahoma"/>
            <family val="2"/>
          </rPr>
          <t xml:space="preserve">
Quoted in bag of 2 cwts.</t>
        </r>
      </text>
    </comment>
    <comment ref="DT165" authorId="0" shapeId="0">
      <text>
        <r>
          <rPr>
            <b/>
            <sz val="9"/>
            <color indexed="81"/>
            <rFont val="Tahoma"/>
            <family val="2"/>
          </rPr>
          <t>Author:</t>
        </r>
        <r>
          <rPr>
            <sz val="9"/>
            <color indexed="81"/>
            <rFont val="Tahoma"/>
            <family val="2"/>
          </rPr>
          <t xml:space="preserve">
Quoted in bag of 2 cwts.</t>
        </r>
      </text>
    </comment>
    <comment ref="BL166" authorId="0" shapeId="0">
      <text>
        <r>
          <rPr>
            <b/>
            <sz val="9"/>
            <color indexed="81"/>
            <rFont val="Tahoma"/>
            <family val="2"/>
          </rPr>
          <t>Author:</t>
        </r>
        <r>
          <rPr>
            <sz val="9"/>
            <color indexed="81"/>
            <rFont val="Tahoma"/>
            <family val="2"/>
          </rPr>
          <t xml:space="preserve">
Quoted in bag of 200 lbs.</t>
        </r>
      </text>
    </comment>
    <comment ref="BQ166" authorId="0" shapeId="0">
      <text>
        <r>
          <rPr>
            <b/>
            <sz val="9"/>
            <color indexed="81"/>
            <rFont val="Tahoma"/>
            <family val="2"/>
          </rPr>
          <t>Author:</t>
        </r>
        <r>
          <rPr>
            <sz val="9"/>
            <color indexed="81"/>
            <rFont val="Tahoma"/>
            <family val="2"/>
          </rPr>
          <t xml:space="preserve">
Quoted in bag of 2 cwts.</t>
        </r>
      </text>
    </comment>
    <comment ref="BV166" authorId="0" shapeId="0">
      <text>
        <r>
          <rPr>
            <b/>
            <sz val="9"/>
            <color indexed="81"/>
            <rFont val="Tahoma"/>
            <family val="2"/>
          </rPr>
          <t>Author:</t>
        </r>
        <r>
          <rPr>
            <sz val="9"/>
            <color indexed="81"/>
            <rFont val="Tahoma"/>
            <family val="2"/>
          </rPr>
          <t xml:space="preserve">
Quoted in bag of 2 cwts.</t>
        </r>
      </text>
    </comment>
    <comment ref="CF166" authorId="0" shapeId="0">
      <text>
        <r>
          <rPr>
            <b/>
            <sz val="9"/>
            <color indexed="81"/>
            <rFont val="Tahoma"/>
            <family val="2"/>
          </rPr>
          <t>Author:</t>
        </r>
        <r>
          <rPr>
            <sz val="9"/>
            <color indexed="81"/>
            <rFont val="Tahoma"/>
            <family val="2"/>
          </rPr>
          <t xml:space="preserve">
Quoted in bag of 2 cwts.</t>
        </r>
      </text>
    </comment>
    <comment ref="CZ166" authorId="0" shapeId="0">
      <text>
        <r>
          <rPr>
            <b/>
            <sz val="9"/>
            <color indexed="81"/>
            <rFont val="Tahoma"/>
            <family val="2"/>
          </rPr>
          <t>Author:</t>
        </r>
        <r>
          <rPr>
            <sz val="9"/>
            <color indexed="81"/>
            <rFont val="Tahoma"/>
            <family val="2"/>
          </rPr>
          <t xml:space="preserve">
Quoted in bag of 2 cwts.</t>
        </r>
      </text>
    </comment>
    <comment ref="DE166" authorId="0" shapeId="0">
      <text>
        <r>
          <rPr>
            <b/>
            <sz val="9"/>
            <color indexed="81"/>
            <rFont val="Tahoma"/>
            <family val="2"/>
          </rPr>
          <t>Author:</t>
        </r>
        <r>
          <rPr>
            <sz val="9"/>
            <color indexed="81"/>
            <rFont val="Tahoma"/>
            <family val="2"/>
          </rPr>
          <t xml:space="preserve">
Quoted in bag of 100 kilos.</t>
        </r>
      </text>
    </comment>
    <comment ref="DT166" authorId="0" shapeId="0">
      <text>
        <r>
          <rPr>
            <b/>
            <sz val="9"/>
            <color indexed="81"/>
            <rFont val="Tahoma"/>
            <family val="2"/>
          </rPr>
          <t>Author:</t>
        </r>
        <r>
          <rPr>
            <sz val="9"/>
            <color indexed="81"/>
            <rFont val="Tahoma"/>
            <family val="2"/>
          </rPr>
          <t xml:space="preserve">
Quoted in bag of 100 kilos.</t>
        </r>
      </text>
    </comment>
    <comment ref="BQ167" authorId="0" shapeId="0">
      <text>
        <r>
          <rPr>
            <b/>
            <sz val="9"/>
            <color indexed="81"/>
            <rFont val="Tahoma"/>
            <family val="2"/>
          </rPr>
          <t>Author:</t>
        </r>
        <r>
          <rPr>
            <sz val="9"/>
            <color indexed="81"/>
            <rFont val="Tahoma"/>
            <family val="2"/>
          </rPr>
          <t xml:space="preserve">
Quoted in bag of 2 cwts.</t>
        </r>
      </text>
    </comment>
    <comment ref="CA168" authorId="0" shapeId="0">
      <text>
        <r>
          <rPr>
            <b/>
            <sz val="9"/>
            <color indexed="81"/>
            <rFont val="Tahoma"/>
            <family val="2"/>
          </rPr>
          <t>Author:</t>
        </r>
        <r>
          <rPr>
            <sz val="9"/>
            <color indexed="81"/>
            <rFont val="Tahoma"/>
            <family val="2"/>
          </rPr>
          <t xml:space="preserve">
Quoted in bag of 2 cwts.</t>
        </r>
      </text>
    </comment>
    <comment ref="CF168" authorId="0" shapeId="0">
      <text>
        <r>
          <rPr>
            <b/>
            <sz val="9"/>
            <color indexed="81"/>
            <rFont val="Tahoma"/>
            <family val="2"/>
          </rPr>
          <t>Author:</t>
        </r>
        <r>
          <rPr>
            <sz val="9"/>
            <color indexed="81"/>
            <rFont val="Tahoma"/>
            <family val="2"/>
          </rPr>
          <t xml:space="preserve">
Quoted in bag of 2 cwts.</t>
        </r>
      </text>
    </comment>
    <comment ref="CF169" authorId="0" shapeId="0">
      <text>
        <r>
          <rPr>
            <b/>
            <sz val="9"/>
            <color indexed="81"/>
            <rFont val="Tahoma"/>
            <family val="2"/>
          </rPr>
          <t>Author:</t>
        </r>
        <r>
          <rPr>
            <sz val="9"/>
            <color indexed="81"/>
            <rFont val="Tahoma"/>
            <family val="2"/>
          </rPr>
          <t xml:space="preserve">
Quoted in basket of 100 lbs.</t>
        </r>
      </text>
    </comment>
    <comment ref="CZ169" authorId="0" shapeId="0">
      <text>
        <r>
          <rPr>
            <b/>
            <sz val="9"/>
            <color indexed="81"/>
            <rFont val="Tahoma"/>
            <family val="2"/>
          </rPr>
          <t>Author:</t>
        </r>
        <r>
          <rPr>
            <sz val="9"/>
            <color indexed="81"/>
            <rFont val="Tahoma"/>
            <family val="2"/>
          </rPr>
          <t xml:space="preserve">
Quoted in basket of 100 lbs.</t>
        </r>
      </text>
    </comment>
    <comment ref="DE169" authorId="0" shapeId="0">
      <text>
        <r>
          <rPr>
            <b/>
            <sz val="9"/>
            <color indexed="81"/>
            <rFont val="Tahoma"/>
            <family val="2"/>
          </rPr>
          <t>Author:</t>
        </r>
        <r>
          <rPr>
            <sz val="9"/>
            <color indexed="81"/>
            <rFont val="Tahoma"/>
            <family val="2"/>
          </rPr>
          <t xml:space="preserve">
Quoted in basket of 125 lbs.</t>
        </r>
      </text>
    </comment>
    <comment ref="DJ169" authorId="0" shapeId="0">
      <text>
        <r>
          <rPr>
            <b/>
            <sz val="9"/>
            <color indexed="81"/>
            <rFont val="Tahoma"/>
            <family val="2"/>
          </rPr>
          <t>Author:</t>
        </r>
        <r>
          <rPr>
            <sz val="9"/>
            <color indexed="81"/>
            <rFont val="Tahoma"/>
            <family val="2"/>
          </rPr>
          <t xml:space="preserve">
Quoted in basket of 125 lbs.</t>
        </r>
      </text>
    </comment>
    <comment ref="DT169" authorId="0" shapeId="0">
      <text>
        <r>
          <rPr>
            <b/>
            <sz val="9"/>
            <color indexed="81"/>
            <rFont val="Tahoma"/>
            <family val="2"/>
          </rPr>
          <t>Author:</t>
        </r>
        <r>
          <rPr>
            <sz val="9"/>
            <color indexed="81"/>
            <rFont val="Tahoma"/>
            <family val="2"/>
          </rPr>
          <t xml:space="preserve">
Quoted in basket of 99 lbs.</t>
        </r>
      </text>
    </comment>
    <comment ref="DT181" authorId="0" shapeId="0">
      <text>
        <r>
          <rPr>
            <b/>
            <sz val="9"/>
            <color indexed="81"/>
            <rFont val="Tahoma"/>
            <family val="2"/>
          </rPr>
          <t>Author:</t>
        </r>
        <r>
          <rPr>
            <sz val="9"/>
            <color indexed="81"/>
            <rFont val="Tahoma"/>
            <family val="2"/>
          </rPr>
          <t xml:space="preserve">
Quoted in barrel of 55 lbs.</t>
        </r>
      </text>
    </comment>
    <comment ref="C230" authorId="0" shapeId="0">
      <text>
        <r>
          <rPr>
            <b/>
            <sz val="9"/>
            <color indexed="81"/>
            <rFont val="Tahoma"/>
            <family val="2"/>
          </rPr>
          <t>Author:</t>
        </r>
        <r>
          <rPr>
            <sz val="9"/>
            <color indexed="81"/>
            <rFont val="Tahoma"/>
            <family val="2"/>
          </rPr>
          <t xml:space="preserve">
From this report.
</t>
        </r>
      </text>
    </comment>
  </commentList>
</comments>
</file>

<file path=xl/comments9.xml><?xml version="1.0" encoding="utf-8"?>
<comments xmlns="http://schemas.openxmlformats.org/spreadsheetml/2006/main">
  <authors>
    <author>Author</author>
  </authors>
  <commentList>
    <comment ref="BY8" authorId="0" shapeId="0">
      <text>
        <r>
          <rPr>
            <b/>
            <sz val="9"/>
            <color indexed="81"/>
            <rFont val="Tahoma"/>
            <family val="2"/>
          </rPr>
          <t>Author:</t>
        </r>
        <r>
          <rPr>
            <sz val="9"/>
            <color indexed="81"/>
            <rFont val="Tahoma"/>
            <family val="2"/>
          </rPr>
          <t xml:space="preserve">
Quoted in bale of 100 kilos each.</t>
        </r>
      </text>
    </comment>
    <comment ref="CX9" authorId="0" shapeId="0">
      <text>
        <r>
          <rPr>
            <b/>
            <sz val="9"/>
            <color indexed="81"/>
            <rFont val="Tahoma"/>
            <family val="2"/>
          </rPr>
          <t>Author:</t>
        </r>
        <r>
          <rPr>
            <sz val="9"/>
            <color indexed="81"/>
            <rFont val="Tahoma"/>
            <family val="2"/>
          </rPr>
          <t xml:space="preserve">
Quoted in bale of 2 cwts.</t>
        </r>
      </text>
    </comment>
    <comment ref="EG14" authorId="0" shapeId="0">
      <text>
        <r>
          <rPr>
            <b/>
            <sz val="9"/>
            <color indexed="81"/>
            <rFont val="Tahoma"/>
            <family val="2"/>
          </rPr>
          <t>Author:</t>
        </r>
        <r>
          <rPr>
            <sz val="9"/>
            <color indexed="81"/>
            <rFont val="Tahoma"/>
            <family val="2"/>
          </rPr>
          <t xml:space="preserve">
Quoted in bag of 176 lbs.</t>
        </r>
      </text>
    </comment>
    <comment ref="FA19" authorId="0" shapeId="0">
      <text>
        <r>
          <rPr>
            <b/>
            <sz val="9"/>
            <color indexed="81"/>
            <rFont val="Tahoma"/>
            <family val="2"/>
          </rPr>
          <t>Author:</t>
        </r>
        <r>
          <rPr>
            <sz val="9"/>
            <color indexed="81"/>
            <rFont val="Tahoma"/>
            <family val="2"/>
          </rPr>
          <t xml:space="preserve">
Quoted in bale of 125 kilos</t>
        </r>
      </text>
    </comment>
    <comment ref="EB34" authorId="0" shapeId="0">
      <text>
        <r>
          <rPr>
            <b/>
            <sz val="9"/>
            <color indexed="81"/>
            <rFont val="Tahoma"/>
            <family val="2"/>
          </rPr>
          <t>Author:</t>
        </r>
        <r>
          <rPr>
            <sz val="9"/>
            <color indexed="81"/>
            <rFont val="Tahoma"/>
            <family val="2"/>
          </rPr>
          <t xml:space="preserve">
Quoted in bag of 220 lbs.</t>
        </r>
      </text>
    </comment>
    <comment ref="EL34" authorId="0" shapeId="0">
      <text>
        <r>
          <rPr>
            <b/>
            <sz val="9"/>
            <color indexed="81"/>
            <rFont val="Tahoma"/>
            <family val="2"/>
          </rPr>
          <t>Author:</t>
        </r>
        <r>
          <rPr>
            <sz val="9"/>
            <color indexed="81"/>
            <rFont val="Tahoma"/>
            <family val="2"/>
          </rPr>
          <t xml:space="preserve">
Quoted in bag of 220 lbs.</t>
        </r>
      </text>
    </comment>
    <comment ref="CD38" authorId="0" shapeId="0">
      <text>
        <r>
          <rPr>
            <b/>
            <sz val="9"/>
            <color indexed="81"/>
            <rFont val="Tahoma"/>
            <family val="2"/>
          </rPr>
          <t>Author:</t>
        </r>
        <r>
          <rPr>
            <sz val="9"/>
            <color indexed="81"/>
            <rFont val="Tahoma"/>
            <family val="2"/>
          </rPr>
          <t xml:space="preserve">
Quoted in kile of 55 lbs.</t>
        </r>
      </text>
    </comment>
    <comment ref="BT50" authorId="0" shapeId="0">
      <text>
        <r>
          <rPr>
            <b/>
            <sz val="9"/>
            <color indexed="81"/>
            <rFont val="Tahoma"/>
            <family val="2"/>
          </rPr>
          <t>Author:</t>
        </r>
        <r>
          <rPr>
            <sz val="9"/>
            <color indexed="81"/>
            <rFont val="Tahoma"/>
            <family val="2"/>
          </rPr>
          <t xml:space="preserve">
Quoted per 1000.</t>
        </r>
      </text>
    </comment>
    <comment ref="DM50" authorId="0" shapeId="0">
      <text>
        <r>
          <rPr>
            <b/>
            <sz val="9"/>
            <color indexed="81"/>
            <rFont val="Tahoma"/>
            <family val="2"/>
          </rPr>
          <t>Author:</t>
        </r>
        <r>
          <rPr>
            <sz val="9"/>
            <color indexed="81"/>
            <rFont val="Tahoma"/>
            <family val="2"/>
          </rPr>
          <t xml:space="preserve">
Quoted per 100.</t>
        </r>
      </text>
    </comment>
    <comment ref="BT51" authorId="0" shapeId="0">
      <text>
        <r>
          <rPr>
            <b/>
            <sz val="9"/>
            <color indexed="81"/>
            <rFont val="Tahoma"/>
            <family val="2"/>
          </rPr>
          <t>Author:</t>
        </r>
        <r>
          <rPr>
            <sz val="9"/>
            <color indexed="81"/>
            <rFont val="Tahoma"/>
            <family val="2"/>
          </rPr>
          <t xml:space="preserve">
Quoted per 1000.</t>
        </r>
      </text>
    </comment>
    <comment ref="DM51" authorId="0" shapeId="0">
      <text>
        <r>
          <rPr>
            <b/>
            <sz val="9"/>
            <color indexed="81"/>
            <rFont val="Tahoma"/>
            <family val="2"/>
          </rPr>
          <t>Author:</t>
        </r>
        <r>
          <rPr>
            <sz val="9"/>
            <color indexed="81"/>
            <rFont val="Tahoma"/>
            <family val="2"/>
          </rPr>
          <t xml:space="preserve">
Quoted per 100.</t>
        </r>
      </text>
    </comment>
    <comment ref="C91" authorId="0" shapeId="0">
      <text>
        <r>
          <rPr>
            <b/>
            <sz val="9"/>
            <color indexed="81"/>
            <rFont val="Tahoma"/>
            <family val="2"/>
          </rPr>
          <t>Author:</t>
        </r>
        <r>
          <rPr>
            <sz val="9"/>
            <color indexed="81"/>
            <rFont val="Tahoma"/>
            <family val="2"/>
          </rPr>
          <t xml:space="preserve">
From this report.
</t>
        </r>
      </text>
    </comment>
  </commentList>
</comments>
</file>

<file path=xl/sharedStrings.xml><?xml version="1.0" encoding="utf-8"?>
<sst xmlns="http://schemas.openxmlformats.org/spreadsheetml/2006/main" count="15162" uniqueCount="723">
  <si>
    <t>Beyrout, 1887</t>
  </si>
  <si>
    <t>Beyrout, 1888</t>
  </si>
  <si>
    <t>Beyrout, 1890</t>
  </si>
  <si>
    <t>Beyrout, 1891</t>
  </si>
  <si>
    <t>Beyrout, 1893</t>
  </si>
  <si>
    <t>Beyrout, 1894</t>
  </si>
  <si>
    <t>Beyrout, 1895</t>
  </si>
  <si>
    <t>Beyrout and the Coast of Syria, 1898</t>
  </si>
  <si>
    <t>Beyrout and the Coast of Syria, 1899</t>
  </si>
  <si>
    <t>Beyrout and the Coast of Syria, 1900</t>
  </si>
  <si>
    <t>Beyrout and the Coast of Syria, 1901</t>
  </si>
  <si>
    <t>Beyrout and Coast of Syria, 1902</t>
  </si>
  <si>
    <t>Beyrout and the Coast of Syria, 1910</t>
  </si>
  <si>
    <t>Beyrout and the Coast of Syria, 1911</t>
  </si>
  <si>
    <t>Articles</t>
  </si>
  <si>
    <t>Unit</t>
  </si>
  <si>
    <t>s.</t>
  </si>
  <si>
    <t>d.</t>
  </si>
  <si>
    <t>to</t>
  </si>
  <si>
    <t>£</t>
  </si>
  <si>
    <t>Credit (in months)</t>
  </si>
  <si>
    <t>piasters</t>
  </si>
  <si>
    <t>lb</t>
  </si>
  <si>
    <t>4 to 12</t>
  </si>
  <si>
    <t>4 to 10</t>
  </si>
  <si>
    <t>Domestics</t>
  </si>
  <si>
    <t>yard</t>
  </si>
  <si>
    <t>4 to 6</t>
  </si>
  <si>
    <t>10 lbs bundle</t>
  </si>
  <si>
    <t>11 lbs bundle</t>
  </si>
  <si>
    <t>12 lbs bundle</t>
  </si>
  <si>
    <t>Yarns</t>
  </si>
  <si>
    <t>bundles</t>
  </si>
  <si>
    <t>bales of 528 lbs and 50 bundles</t>
  </si>
  <si>
    <t>bundle of 10 lbs</t>
  </si>
  <si>
    <t>bales</t>
  </si>
  <si>
    <t>cases</t>
  </si>
  <si>
    <t>cases and bales</t>
  </si>
  <si>
    <t>bales of 1540 lbs and 150 bundles</t>
  </si>
  <si>
    <t>bundle of 10 lbs.</t>
  </si>
  <si>
    <t>bundle of twist (probably means bundle of 10 lbs)</t>
  </si>
  <si>
    <t>4 to 8</t>
  </si>
  <si>
    <t>bales of 800 lbs</t>
  </si>
  <si>
    <t>Coal and patent fuel</t>
  </si>
  <si>
    <t>tons</t>
  </si>
  <si>
    <t>Coal</t>
  </si>
  <si>
    <t>ton</t>
  </si>
  <si>
    <t>Patent fuel</t>
  </si>
  <si>
    <t>case</t>
  </si>
  <si>
    <t>5 to 6</t>
  </si>
  <si>
    <t>case 10 gallons each</t>
  </si>
  <si>
    <t>Petroleum (Russia)</t>
  </si>
  <si>
    <t>Charcoal</t>
  </si>
  <si>
    <t>oke</t>
  </si>
  <si>
    <t>Copper, bottoms</t>
  </si>
  <si>
    <t>cwts</t>
  </si>
  <si>
    <t>f.o.b. tons</t>
  </si>
  <si>
    <t>cwt</t>
  </si>
  <si>
    <t>bundle</t>
  </si>
  <si>
    <t>per foot run</t>
  </si>
  <si>
    <t>metre of 3 lbs</t>
  </si>
  <si>
    <t>Tin</t>
  </si>
  <si>
    <t>boxes</t>
  </si>
  <si>
    <t>cases of 110 lbs</t>
  </si>
  <si>
    <t>barrels of 2 cwts</t>
  </si>
  <si>
    <t>box</t>
  </si>
  <si>
    <t>barrels</t>
  </si>
  <si>
    <t>Zinc</t>
  </si>
  <si>
    <t>per 100 kilos</t>
  </si>
  <si>
    <t>lbs</t>
  </si>
  <si>
    <t>barrels of 5 cwts</t>
  </si>
  <si>
    <t>barrels of 220 lbs</t>
  </si>
  <si>
    <t>barrels of 250 kilos</t>
  </si>
  <si>
    <t>Nails</t>
  </si>
  <si>
    <t>barrels of 200 kilos</t>
  </si>
  <si>
    <t>per 2 cwts</t>
  </si>
  <si>
    <t>per 220 lbs less 25 percent discount</t>
  </si>
  <si>
    <t>per stove</t>
  </si>
  <si>
    <t>Sugar</t>
  </si>
  <si>
    <t>Sugar, crushed</t>
  </si>
  <si>
    <t>3 to 4</t>
  </si>
  <si>
    <t>Sugar, loaf</t>
  </si>
  <si>
    <t>6 to 7</t>
  </si>
  <si>
    <t>Coffee</t>
  </si>
  <si>
    <t>bag of 1.5 cwts</t>
  </si>
  <si>
    <t>bag of 60 kilos</t>
  </si>
  <si>
    <t>per 50 kilos</t>
  </si>
  <si>
    <t>bags of 110 lbs</t>
  </si>
  <si>
    <t>bags of 132 lbs</t>
  </si>
  <si>
    <t>bags of 160 lbs.</t>
  </si>
  <si>
    <t>Tea</t>
  </si>
  <si>
    <t>okes (2.75 lbs)</t>
  </si>
  <si>
    <t>Pepper</t>
  </si>
  <si>
    <t>Cinnamon</t>
  </si>
  <si>
    <t>Pimento</t>
  </si>
  <si>
    <t>Flour</t>
  </si>
  <si>
    <t>bag of 100 kilos</t>
  </si>
  <si>
    <t>bags</t>
  </si>
  <si>
    <t>sacks</t>
  </si>
  <si>
    <t>Linseed oil</t>
  </si>
  <si>
    <t>quintals</t>
  </si>
  <si>
    <t>barrels of 6 cwts f.o.b. Beirut</t>
  </si>
  <si>
    <t>Olive oil</t>
  </si>
  <si>
    <t>Rice</t>
  </si>
  <si>
    <t>bag of 2 cwts</t>
  </si>
  <si>
    <t>sack (likely of 2 cwts)</t>
  </si>
  <si>
    <t>bag</t>
  </si>
  <si>
    <t>bags of 2 cwts</t>
  </si>
  <si>
    <t>bag of 200 lbs</t>
  </si>
  <si>
    <t>sack of 2 cwts</t>
  </si>
  <si>
    <t>bags of 100 kilos</t>
  </si>
  <si>
    <t>basket of 100 lbs</t>
  </si>
  <si>
    <t>baskets</t>
  </si>
  <si>
    <t>bags of 125 lbs</t>
  </si>
  <si>
    <t>basket</t>
  </si>
  <si>
    <t>baskets of 99 lbs</t>
  </si>
  <si>
    <t>Spices</t>
  </si>
  <si>
    <t>Indigo</t>
  </si>
  <si>
    <t>Cochineal</t>
  </si>
  <si>
    <t>Alum</t>
  </si>
  <si>
    <t>4 to 5</t>
  </si>
  <si>
    <t>Sulphur, refined</t>
  </si>
  <si>
    <t>Vitriol</t>
  </si>
  <si>
    <t>Caustic soda</t>
  </si>
  <si>
    <t>Paint</t>
  </si>
  <si>
    <t>barrels of 55 lbs</t>
  </si>
  <si>
    <t>per 100 tiles</t>
  </si>
  <si>
    <t>per 1,000 tiles</t>
  </si>
  <si>
    <t>per 1000 tiles f.o.b. Beirut</t>
  </si>
  <si>
    <t>Bricks</t>
  </si>
  <si>
    <t>per piece</t>
  </si>
  <si>
    <t>per gun</t>
  </si>
  <si>
    <t>per 1000</t>
  </si>
  <si>
    <t>Bedsteads</t>
  </si>
  <si>
    <t>per bedstead</t>
  </si>
  <si>
    <t>Goat hair</t>
  </si>
  <si>
    <t>Hides</t>
  </si>
  <si>
    <t>drachm</t>
  </si>
  <si>
    <t>Beyrout, 1897</t>
  </si>
  <si>
    <t>Quantity</t>
  </si>
  <si>
    <t>Value (Sterling)</t>
  </si>
  <si>
    <t>cases 10 gallons each</t>
  </si>
  <si>
    <t>gallons</t>
  </si>
  <si>
    <t>casks</t>
  </si>
  <si>
    <t>cases of 65 lbs</t>
  </si>
  <si>
    <t>bales and cases</t>
  </si>
  <si>
    <t>dozens</t>
  </si>
  <si>
    <t>sacks of 2 cwts</t>
  </si>
  <si>
    <t>bags 125 lbs each</t>
  </si>
  <si>
    <t>okes</t>
  </si>
  <si>
    <t>bags and bales</t>
  </si>
  <si>
    <t>Preserved goods</t>
  </si>
  <si>
    <t>Iron and steel</t>
  </si>
  <si>
    <t>Copper and brass</t>
  </si>
  <si>
    <t>Matches</t>
  </si>
  <si>
    <t>cases of 200 dozen boxes</t>
  </si>
  <si>
    <t>number</t>
  </si>
  <si>
    <t>Marble</t>
  </si>
  <si>
    <t>bags of 180 lbs</t>
  </si>
  <si>
    <t>cases of 2 cwts</t>
  </si>
  <si>
    <t>Manchester goods</t>
  </si>
  <si>
    <t>Carpets</t>
  </si>
  <si>
    <t>cases (=bales)</t>
  </si>
  <si>
    <t>Rice (re-exported)</t>
  </si>
  <si>
    <t>Provisions and tea</t>
  </si>
  <si>
    <t>Provisions</t>
  </si>
  <si>
    <t>chests</t>
  </si>
  <si>
    <t>Alum, soda</t>
  </si>
  <si>
    <t>Copper</t>
  </si>
  <si>
    <t>Sewing machines</t>
  </si>
  <si>
    <t>Iron</t>
  </si>
  <si>
    <t>pieces</t>
  </si>
  <si>
    <t>rolls</t>
  </si>
  <si>
    <t>Hardware and nails</t>
  </si>
  <si>
    <t>Zinc plate</t>
  </si>
  <si>
    <t>bales of 480 lbs</t>
  </si>
  <si>
    <t>Yarn</t>
  </si>
  <si>
    <t>Beirut and Coast of Syria, 1902</t>
  </si>
  <si>
    <t>Beirut and the coast of Syria, 1908</t>
  </si>
  <si>
    <t>Beirut and the Coast of Syria, 1909</t>
  </si>
  <si>
    <t>Beirut and the Coast of Syria, 1910</t>
  </si>
  <si>
    <t>Beirut and the Coast of Syria, 1911</t>
  </si>
  <si>
    <t>Wax</t>
  </si>
  <si>
    <t>Rags</t>
  </si>
  <si>
    <t>Sponges</t>
  </si>
  <si>
    <t>bale 100 kilos each</t>
  </si>
  <si>
    <t>kilo</t>
  </si>
  <si>
    <t>Silk, spun</t>
  </si>
  <si>
    <t>bale of 2 cwts</t>
  </si>
  <si>
    <t>kilos</t>
  </si>
  <si>
    <t>Cocoons</t>
  </si>
  <si>
    <t>bag of 176 lbs</t>
  </si>
  <si>
    <t>Silk, floss</t>
  </si>
  <si>
    <t>Silk, native spun</t>
  </si>
  <si>
    <t>Wool</t>
  </si>
  <si>
    <t>cantar</t>
  </si>
  <si>
    <t>Wool, washed</t>
  </si>
  <si>
    <t>bales of 125 kilos</t>
  </si>
  <si>
    <t>Wool, unwashed</t>
  </si>
  <si>
    <t>Bitumen</t>
  </si>
  <si>
    <t>Tobacco</t>
  </si>
  <si>
    <t>Skins, goat and sheep</t>
  </si>
  <si>
    <t>each</t>
  </si>
  <si>
    <t>Hides, bullock</t>
  </si>
  <si>
    <t>bags of 220 lbs</t>
  </si>
  <si>
    <t>rotol</t>
  </si>
  <si>
    <t>Cotton</t>
  </si>
  <si>
    <t>quarter f.o.b.</t>
  </si>
  <si>
    <t>Wheat</t>
  </si>
  <si>
    <t>imp. quarter</t>
  </si>
  <si>
    <t>bushel</t>
  </si>
  <si>
    <t>kile</t>
  </si>
  <si>
    <t>kile of 55 lbs</t>
  </si>
  <si>
    <t>Barley</t>
  </si>
  <si>
    <t>quarters</t>
  </si>
  <si>
    <t>f.o.b. per cwt</t>
  </si>
  <si>
    <t>Maize</t>
  </si>
  <si>
    <t>gallon</t>
  </si>
  <si>
    <t>Millet</t>
  </si>
  <si>
    <t>Chick-peas</t>
  </si>
  <si>
    <t>Beans</t>
  </si>
  <si>
    <t>Lentils</t>
  </si>
  <si>
    <t>Lemons</t>
  </si>
  <si>
    <t>1000 lemons</t>
  </si>
  <si>
    <t>per 100 lemons</t>
  </si>
  <si>
    <t>Oranges</t>
  </si>
  <si>
    <t>1000 oranges</t>
  </si>
  <si>
    <t>per 100 oranges</t>
  </si>
  <si>
    <t>Almonds</t>
  </si>
  <si>
    <t>quart</t>
  </si>
  <si>
    <t>Wine</t>
  </si>
  <si>
    <t>head</t>
  </si>
  <si>
    <t>Mares</t>
  </si>
  <si>
    <t>bale</t>
  </si>
  <si>
    <t>bale of 300 okes</t>
  </si>
  <si>
    <t>Bones</t>
  </si>
  <si>
    <t>okes=2.75 lbs</t>
  </si>
  <si>
    <t>barrels of 40 gallons</t>
  </si>
  <si>
    <t>barrels of 396 lbs net</t>
  </si>
  <si>
    <t>Kernels</t>
  </si>
  <si>
    <t>Butter</t>
  </si>
  <si>
    <t>bales of 4 to 5 cwts</t>
  </si>
  <si>
    <t>bales of 410 lbs</t>
  </si>
  <si>
    <t>cases of 180 lbs</t>
  </si>
  <si>
    <t>kiles</t>
  </si>
  <si>
    <t>bushels</t>
  </si>
  <si>
    <t>bales of 280 lbs</t>
  </si>
  <si>
    <t>bales (indicated as tons in 1885 report)</t>
  </si>
  <si>
    <t>bales of 90 to 160 lbs</t>
  </si>
  <si>
    <t>bales of 2 cwts</t>
  </si>
  <si>
    <t>bales of 100 kilos</t>
  </si>
  <si>
    <t>bales of 220 lbs</t>
  </si>
  <si>
    <t>bales of 2 cwts (225 lbs)</t>
  </si>
  <si>
    <t>Middle East, Imports and Exports, 1824-1913</t>
  </si>
  <si>
    <t>This spreadsheet was put together by Robert Allen in April, 2018.</t>
  </si>
  <si>
    <r>
      <t xml:space="preserve">Prices and values are in </t>
    </r>
    <r>
      <rPr>
        <b/>
        <i/>
        <sz val="10"/>
        <rFont val="Arial"/>
        <family val="2"/>
      </rPr>
      <t>pounds sterling</t>
    </r>
    <r>
      <rPr>
        <sz val="10"/>
        <rFont val="Arial"/>
        <family val="2"/>
      </rPr>
      <t>.</t>
    </r>
  </si>
  <si>
    <t>There are important issues regarding the accuracy of the returns in view of their provencance and the incentives to underreport values and evade taxation.</t>
  </si>
  <si>
    <t>Some errors were detected in the process and corrected. Please note that observations not recorded for some of the years listed above were not available in the source reports.</t>
  </si>
  <si>
    <t>Sheets:</t>
  </si>
  <si>
    <t>- reduces the adjusted data on imports to prices in single series for each commodity.</t>
  </si>
  <si>
    <t>- reduces the adjusted data on exports to prices in single series for each commodity.</t>
  </si>
  <si>
    <t>- reduces the adjusted data on in-text imports prices to a single series for each commodity.</t>
  </si>
  <si>
    <t>- reduces the adjusted data on in-text exports prices to a single series for each commodity.</t>
  </si>
  <si>
    <t>Imports - Data (Adjusted)</t>
  </si>
  <si>
    <t>- contains the adjusted units for commodities and currencies of prices, quantities and values of imports taken from the sources described below.</t>
  </si>
  <si>
    <t>Exports - Data (Adjusted)</t>
  </si>
  <si>
    <t>- contains the adjusted units for commodities and currencies of prices, quantities and values of exports taken from the sources described below.</t>
  </si>
  <si>
    <t>- contains the raw and adjusted prices of imports for commodities taken from the sources described below.</t>
  </si>
  <si>
    <t>- contains the raw and adjusted prices of exports for commodities taken from the sources described below.</t>
  </si>
  <si>
    <t>Color Legend</t>
  </si>
  <si>
    <t>- mentions reason for colors of highlighted cells.</t>
  </si>
  <si>
    <t>Sources:</t>
  </si>
  <si>
    <t>Reports of British consuls published in: the British House of Commons papers in the diplomatic &amp; consular reports on trade and finance.</t>
  </si>
  <si>
    <t>Robert White Stevens, On the Stowage of Ships and their Cargoes, London, Longmans, Green, &amp; Co., 7th edition, 1894.</t>
  </si>
  <si>
    <t xml:space="preserve"> </t>
  </si>
  <si>
    <t>Prices and Wages in London &amp; Southern England, 1259-1914</t>
  </si>
  <si>
    <t>A1) Original Prices</t>
  </si>
  <si>
    <t>Source</t>
  </si>
  <si>
    <t>Currency/units</t>
  </si>
  <si>
    <t>Comment</t>
  </si>
  <si>
    <t>Place of Origin</t>
  </si>
  <si>
    <t>Good</t>
  </si>
  <si>
    <t>Year</t>
  </si>
  <si>
    <t>Report</t>
  </si>
  <si>
    <t>Beyrout (Turkey), 1871</t>
  </si>
  <si>
    <t>Beyrout (Turkey), 1873</t>
  </si>
  <si>
    <t>Beyrout (Turkey), 1873 (Part III)</t>
  </si>
  <si>
    <t>Beyrout (Turkey), 1874</t>
  </si>
  <si>
    <t>Beyrout (Turkey), 1875</t>
  </si>
  <si>
    <t>Beyrout (Turkey), 1877</t>
  </si>
  <si>
    <t>Beyrout (Turkey), 1877 (Part II)</t>
  </si>
  <si>
    <t>Beyrout (Turkey), 1879</t>
  </si>
  <si>
    <t>Beyrout (Turkey), 1880</t>
  </si>
  <si>
    <t>Beyrout (Turkey), 1881 &amp; Beyrout (Turkey), 1882</t>
  </si>
  <si>
    <t>Beyrout (Turkey), 1882</t>
  </si>
  <si>
    <t>Beyrout (Turkey), 1883</t>
  </si>
  <si>
    <t>Beyrout (Turkey), 1885</t>
  </si>
  <si>
    <t>Beyrout, 1886  (No. 114) &amp; Beyrout, 1887</t>
  </si>
  <si>
    <t>Beyrout, 1885 (No. 8) &amp; Beyrout, 1886 (No. 114)</t>
  </si>
  <si>
    <t>Beyrout, 1887 &amp; Beyrout, 1888</t>
  </si>
  <si>
    <t>Beyrout, 1888 &amp; Beyrout, 1893</t>
  </si>
  <si>
    <t>Beyrout, 1890 &amp; Beyrout, 1891</t>
  </si>
  <si>
    <t>Beyrout, 1891 &amp; Beyrout, 1893</t>
  </si>
  <si>
    <t>Beyrout, 1893 &amp; Beyrout, 1894</t>
  </si>
  <si>
    <t>Beyrout, 1897 &amp; Beyrout and the Coast of Syria, 1897</t>
  </si>
  <si>
    <t>Beyrout and the Coast of Syria, 1897</t>
  </si>
  <si>
    <t>Beyrout and the Coast of Syria, 1898 &amp; 1899</t>
  </si>
  <si>
    <t>Petroleum (United States)</t>
  </si>
  <si>
    <t>Petroleum (Batoum, Russia)</t>
  </si>
  <si>
    <t>Cloth</t>
  </si>
  <si>
    <t>Fez</t>
  </si>
  <si>
    <t>Rice (Rangoon)</t>
  </si>
  <si>
    <t>Rice (Italy)</t>
  </si>
  <si>
    <t>Rice (Japan)</t>
  </si>
  <si>
    <t>Rice (Egypt)</t>
  </si>
  <si>
    <t>Coffee (Mocha)</t>
  </si>
  <si>
    <t>Coffee  (Rio)</t>
  </si>
  <si>
    <t>Patent fuel (France)</t>
  </si>
  <si>
    <t>Coal (France)</t>
  </si>
  <si>
    <t>Gas, coke</t>
  </si>
  <si>
    <t>Timber (Galatz)</t>
  </si>
  <si>
    <t>Tiles (France)</t>
  </si>
  <si>
    <t>Tiles (Italy)</t>
  </si>
  <si>
    <t>Bricks (France)</t>
  </si>
  <si>
    <t>Cotton, goods</t>
  </si>
  <si>
    <t>Cotton, greys</t>
  </si>
  <si>
    <t>Cotton, prints and whites</t>
  </si>
  <si>
    <t>Wool, goods</t>
  </si>
  <si>
    <t>Rice, re-exported (Rangoon)</t>
  </si>
  <si>
    <t>Rice, re-exported (England)</t>
  </si>
  <si>
    <t>Alum, soda, and ash</t>
  </si>
  <si>
    <t>Copper, in bottoms</t>
  </si>
  <si>
    <t>Copper, in sheets and bottoms</t>
  </si>
  <si>
    <t>Tin, in bars</t>
  </si>
  <si>
    <t>Tin, in bars and plates</t>
  </si>
  <si>
    <t>Tin, in plates</t>
  </si>
  <si>
    <t>Iron (Britain)</t>
  </si>
  <si>
    <t>Iron (Sweden)</t>
  </si>
  <si>
    <t>Coal (Britain)</t>
  </si>
  <si>
    <t>Cloth and wool</t>
  </si>
  <si>
    <t>Cotton, goods and wool, stuffs</t>
  </si>
  <si>
    <t>T-cloths and shirtings, bleached</t>
  </si>
  <si>
    <t>Specifically imported from</t>
  </si>
  <si>
    <t>Britain</t>
  </si>
  <si>
    <t>Total (from Britain)</t>
  </si>
  <si>
    <t>Belgium</t>
  </si>
  <si>
    <t>Total (from Belgium)</t>
  </si>
  <si>
    <t>Italy</t>
  </si>
  <si>
    <t>Total (from all regions)</t>
  </si>
  <si>
    <t>Sugar (France)</t>
  </si>
  <si>
    <t>Price (Sterling)</t>
  </si>
  <si>
    <t>Root, madder</t>
  </si>
  <si>
    <t>Wool and cotton, stuffs</t>
  </si>
  <si>
    <t>Grains, wheat, barley and others</t>
  </si>
  <si>
    <t>Apricots, dried and kernels</t>
  </si>
  <si>
    <t>Apricots, dried</t>
  </si>
  <si>
    <t>Figs and raisins</t>
  </si>
  <si>
    <t>Silk, raw</t>
  </si>
  <si>
    <t>Cocoons, dried</t>
  </si>
  <si>
    <t>Ditto, spoilt</t>
  </si>
  <si>
    <t>Silk, waste</t>
  </si>
  <si>
    <t>Silk, coarse spun</t>
  </si>
  <si>
    <t>Seeds, silkworm</t>
  </si>
  <si>
    <t>Silk, thread</t>
  </si>
  <si>
    <t>Silk, frisons</t>
  </si>
  <si>
    <t>Silk and silk and cotton, stuffs</t>
  </si>
  <si>
    <t>Total (to Britain)</t>
  </si>
  <si>
    <t>Total (to all regions)</t>
  </si>
  <si>
    <t>Specifically exported to</t>
  </si>
  <si>
    <t>Beyrout (Turkey), 1873 &amp; 1873 (Part III)</t>
  </si>
  <si>
    <t>Beyrout (Turkey), 1880 &amp; Beyrout (Turkey), 1882</t>
  </si>
  <si>
    <t>Beyrout, 1895 &amp; Beyrout, 1896</t>
  </si>
  <si>
    <t>Beyrout and the Coast of Syria, 1897 &amp; 1898</t>
  </si>
  <si>
    <t>Beyrout and the Coast of Syria, 1900 &amp; 1901</t>
  </si>
  <si>
    <t>Beyrout and Coast of Syria, 1908</t>
  </si>
  <si>
    <t>Root, liquorice</t>
  </si>
  <si>
    <t>Beirut, 1871</t>
  </si>
  <si>
    <t>Beirut, 1872</t>
  </si>
  <si>
    <t>Beirut, 1873</t>
  </si>
  <si>
    <t>Beirut, 1874</t>
  </si>
  <si>
    <t>Beirut, 1876</t>
  </si>
  <si>
    <t>Beirut, 1877</t>
  </si>
  <si>
    <t>Beirut, 1878</t>
  </si>
  <si>
    <t>Beirut, 1879</t>
  </si>
  <si>
    <t>Beirut, 1880</t>
  </si>
  <si>
    <t>Beirut, 1881</t>
  </si>
  <si>
    <t>Beirut, 1882</t>
  </si>
  <si>
    <t>Beirut, 1883</t>
  </si>
  <si>
    <t>Beirut, 1884</t>
  </si>
  <si>
    <t>Beirut, 1885</t>
  </si>
  <si>
    <t>Beirut, 1886</t>
  </si>
  <si>
    <t>Beirut, 1887</t>
  </si>
  <si>
    <t>Beirut, 1888</t>
  </si>
  <si>
    <t>Beirut, 1889</t>
  </si>
  <si>
    <t>Beirut, 1890</t>
  </si>
  <si>
    <t>Beirut, 1891</t>
  </si>
  <si>
    <t>Beirut, 1892</t>
  </si>
  <si>
    <t>Beirut, 1893</t>
  </si>
  <si>
    <t>Beirut, 1894</t>
  </si>
  <si>
    <t>Beirut, 1895</t>
  </si>
  <si>
    <t>Beirut, 1896</t>
  </si>
  <si>
    <t>Beirut, 1897</t>
  </si>
  <si>
    <t>Beirut, 1898</t>
  </si>
  <si>
    <t>Beirut, 1899</t>
  </si>
  <si>
    <t>Beirut, 1900</t>
  </si>
  <si>
    <t>Beirut, 1901</t>
  </si>
  <si>
    <t>Beirut, 1902</t>
  </si>
  <si>
    <t>Beirut, 1875</t>
  </si>
  <si>
    <t>1Beirut, 893</t>
  </si>
  <si>
    <t>Beirut, 1908</t>
  </si>
  <si>
    <t>Beirut, 1910</t>
  </si>
  <si>
    <t>Beirut, 1911</t>
  </si>
  <si>
    <t>Units of conversion</t>
  </si>
  <si>
    <t>Oil</t>
  </si>
  <si>
    <t>lbs.</t>
  </si>
  <si>
    <t>tin</t>
  </si>
  <si>
    <t>man</t>
  </si>
  <si>
    <t>box, bale, halfload</t>
  </si>
  <si>
    <t>load</t>
  </si>
  <si>
    <t>cwts.</t>
  </si>
  <si>
    <t>long ton</t>
  </si>
  <si>
    <t>rotols</t>
  </si>
  <si>
    <t>cwt.</t>
  </si>
  <si>
    <t>Arms and ammunition</t>
  </si>
  <si>
    <t>Date</t>
  </si>
  <si>
    <t>Opium</t>
  </si>
  <si>
    <t>Salt</t>
  </si>
  <si>
    <t>bahr</t>
  </si>
  <si>
    <t>package</t>
  </si>
  <si>
    <t>Ghee</t>
  </si>
  <si>
    <t>Box/Dubba/Tin</t>
  </si>
  <si>
    <t>Oil of all kinds</t>
  </si>
  <si>
    <t>Box/Dubba</t>
  </si>
  <si>
    <t>Gunpowder</t>
  </si>
  <si>
    <t>Maund</t>
  </si>
  <si>
    <t>Grain, Flour</t>
  </si>
  <si>
    <t>Oil seeds</t>
  </si>
  <si>
    <t>Case/Cask</t>
  </si>
  <si>
    <t>Case</t>
  </si>
  <si>
    <t>Twist and yarn</t>
  </si>
  <si>
    <t>Bale</t>
  </si>
  <si>
    <t>Package</t>
  </si>
  <si>
    <t>Gum</t>
  </si>
  <si>
    <t>Bundle</t>
  </si>
  <si>
    <t>Skins</t>
  </si>
  <si>
    <t>chest</t>
  </si>
  <si>
    <t>Seeds</t>
  </si>
  <si>
    <t>Silk (all relevant)</t>
  </si>
  <si>
    <t>Silk, goods</t>
  </si>
  <si>
    <t>Glass and wares</t>
  </si>
  <si>
    <t>Paper</t>
  </si>
  <si>
    <t>Cotton, piece-goods</t>
  </si>
  <si>
    <t>drum / tin</t>
  </si>
  <si>
    <t>Candles</t>
  </si>
  <si>
    <t>Wool. cloth</t>
  </si>
  <si>
    <t>Tin plates</t>
  </si>
  <si>
    <t>piece</t>
  </si>
  <si>
    <t>Thread, cotton</t>
  </si>
  <si>
    <t>barrel</t>
  </si>
  <si>
    <t>bag/sack</t>
  </si>
  <si>
    <t>Leather</t>
  </si>
  <si>
    <t>Drugs</t>
  </si>
  <si>
    <t>Glassware</t>
  </si>
  <si>
    <t>Gunny bag</t>
  </si>
  <si>
    <t>Piece-goods</t>
  </si>
  <si>
    <r>
      <rPr>
        <sz val="11"/>
        <rFont val="Calibri"/>
        <family val="2"/>
        <scheme val="minor"/>
      </rPr>
      <t xml:space="preserve">Kerosene oil </t>
    </r>
  </si>
  <si>
    <t>Tons</t>
  </si>
  <si>
    <t>Bales and cases</t>
  </si>
  <si>
    <t>Dozen</t>
  </si>
  <si>
    <t>Cases</t>
  </si>
  <si>
    <t>Number</t>
  </si>
  <si>
    <t>Bales</t>
  </si>
  <si>
    <t>Boxes</t>
  </si>
  <si>
    <t>Barrel</t>
  </si>
  <si>
    <t>Spices, Pepper</t>
  </si>
  <si>
    <t>Bags</t>
  </si>
  <si>
    <t>Barrels</t>
  </si>
  <si>
    <t>Bundles</t>
  </si>
  <si>
    <t>Pieces</t>
  </si>
  <si>
    <t>kgs</t>
  </si>
  <si>
    <t>Gallons</t>
  </si>
  <si>
    <t>Cantar</t>
  </si>
  <si>
    <t>Bushels</t>
  </si>
  <si>
    <t>Wool, raw</t>
  </si>
  <si>
    <t>Thread, silk</t>
  </si>
  <si>
    <t>Cocoons (Criti)</t>
  </si>
  <si>
    <t>Cocoons (Japan)</t>
  </si>
  <si>
    <t>Cocoons, fresh</t>
  </si>
  <si>
    <t>Wool, white washed</t>
  </si>
  <si>
    <t>Wool, grey washed</t>
  </si>
  <si>
    <t>Wool, white unwashed</t>
  </si>
  <si>
    <t>Wool, grey unwashed</t>
  </si>
  <si>
    <t>Wool, half-washed (Liverpool)</t>
  </si>
  <si>
    <t>Wool, half-washed (New York)</t>
  </si>
  <si>
    <t>Tobacco (Jebeil)</t>
  </si>
  <si>
    <t>Tobacco (Shekif)</t>
  </si>
  <si>
    <t>Tobacco (Abu Riha)</t>
  </si>
  <si>
    <t>Apricot, kernels</t>
  </si>
  <si>
    <t>Barley, for grinding</t>
  </si>
  <si>
    <t>Barley, for brewing</t>
  </si>
  <si>
    <t>Corn, first quality (India)</t>
  </si>
  <si>
    <t>Corn, second quality (India)</t>
  </si>
  <si>
    <t>Seed, dari</t>
  </si>
  <si>
    <t>Wine, red and dry white</t>
  </si>
  <si>
    <t>Horses, cavalry</t>
  </si>
  <si>
    <t>Horses, good breed and size</t>
  </si>
  <si>
    <t>Beyrout (Turkey), 1872</t>
  </si>
  <si>
    <t>Beyrout (Turkey), 1876</t>
  </si>
  <si>
    <t>Beirut, 1909</t>
  </si>
  <si>
    <t/>
  </si>
  <si>
    <t>piastre</t>
  </si>
  <si>
    <t>Price (Units)</t>
  </si>
  <si>
    <t>£/</t>
  </si>
  <si>
    <t>Units</t>
  </si>
  <si>
    <t>Cwts.</t>
  </si>
  <si>
    <t>Lbs.</t>
  </si>
  <si>
    <t>Lbs</t>
  </si>
  <si>
    <t>Cwts</t>
  </si>
  <si>
    <t>Piece</t>
  </si>
  <si>
    <t>quarter</t>
  </si>
  <si>
    <t>Gallon</t>
  </si>
  <si>
    <t>Head</t>
  </si>
  <si>
    <t>Bushel</t>
  </si>
  <si>
    <t>Beyrout (Turkey), 1881</t>
  </si>
  <si>
    <t>Beyrout (Turkey), 1886 (No. 114)</t>
  </si>
  <si>
    <t>Beirut, 1903</t>
  </si>
  <si>
    <t>Beirut and the coast of Syria, 1903</t>
  </si>
  <si>
    <t>Beirut and the Coast of Syria, 1906</t>
  </si>
  <si>
    <t>Beirut, 1906</t>
  </si>
  <si>
    <t>Beirut and the Coast of Syria, 1912</t>
  </si>
  <si>
    <t>Beirut, 1912</t>
  </si>
  <si>
    <t>Beirut and the Coast of Syria, 1913</t>
  </si>
  <si>
    <t>Beirut, 1913</t>
  </si>
  <si>
    <t>Madapolam</t>
  </si>
  <si>
    <t>Mulls</t>
  </si>
  <si>
    <t>Prints</t>
  </si>
  <si>
    <t>Thread</t>
  </si>
  <si>
    <t>Flannelette</t>
  </si>
  <si>
    <t>Handkerchiefs</t>
  </si>
  <si>
    <t>Hosiery and laces</t>
  </si>
  <si>
    <t>Tangibs</t>
  </si>
  <si>
    <t>Guns</t>
  </si>
  <si>
    <t>Revolvers</t>
  </si>
  <si>
    <t>Cartridges</t>
  </si>
  <si>
    <t>T-cloth, first quality</t>
  </si>
  <si>
    <t>T-cloth, second quality</t>
  </si>
  <si>
    <t>Cloth, long</t>
  </si>
  <si>
    <t>Cloth, domestics</t>
  </si>
  <si>
    <t>Cloth, domestics and first quality</t>
  </si>
  <si>
    <t>T-cloth, grey</t>
  </si>
  <si>
    <t>T-cloth and shirtings, grey</t>
  </si>
  <si>
    <t>T-cloth, grey and white</t>
  </si>
  <si>
    <t>Shirtings</t>
  </si>
  <si>
    <t>Shirtings, bleached</t>
  </si>
  <si>
    <t>Wool, stuffs</t>
  </si>
  <si>
    <t>Wool, prints and stuffs</t>
  </si>
  <si>
    <t>Yarn, undyed</t>
  </si>
  <si>
    <t>Yarn and bleached, grey</t>
  </si>
  <si>
    <t>Shawls</t>
  </si>
  <si>
    <t>Woollens, linen and piece goods, job</t>
  </si>
  <si>
    <t>Germany</t>
  </si>
  <si>
    <t>France</t>
  </si>
  <si>
    <t>Austria-Hungary</t>
  </si>
  <si>
    <t>England</t>
  </si>
  <si>
    <t>Germany and Switzerland</t>
  </si>
  <si>
    <t>Italy and Germany</t>
  </si>
  <si>
    <t>Yarn, 16/24</t>
  </si>
  <si>
    <t>Spain</t>
  </si>
  <si>
    <t>Cardiff</t>
  </si>
  <si>
    <t>Newcastle</t>
  </si>
  <si>
    <t>Swansea</t>
  </si>
  <si>
    <t>Greys</t>
  </si>
  <si>
    <t>Oxford, stuffs</t>
  </si>
  <si>
    <t>Petroleum</t>
  </si>
  <si>
    <t>Anthracite</t>
  </si>
  <si>
    <t>United States</t>
  </si>
  <si>
    <t>Russia</t>
  </si>
  <si>
    <t>Batoum, Russia</t>
  </si>
  <si>
    <t>Essen, Germany</t>
  </si>
  <si>
    <t>Heraclea, Turkey</t>
  </si>
  <si>
    <t>Smyrna, Turkey</t>
  </si>
  <si>
    <t>United Kingdom</t>
  </si>
  <si>
    <t>Foundry coke</t>
  </si>
  <si>
    <t>Copper, in sheets</t>
  </si>
  <si>
    <t>Bottom, in sheets</t>
  </si>
  <si>
    <t>Sweden</t>
  </si>
  <si>
    <t>Belgium and Germany</t>
  </si>
  <si>
    <t>Egypt</t>
  </si>
  <si>
    <t>Rio</t>
  </si>
  <si>
    <t>Mocha</t>
  </si>
  <si>
    <t>Japan</t>
  </si>
  <si>
    <t>Bengal</t>
  </si>
  <si>
    <t>Madras</t>
  </si>
  <si>
    <t>China</t>
  </si>
  <si>
    <t>India</t>
  </si>
  <si>
    <t>Rangoon</t>
  </si>
  <si>
    <t>Jamaica</t>
  </si>
  <si>
    <t>Singapore</t>
  </si>
  <si>
    <t>France and Italy</t>
  </si>
  <si>
    <t>Barbed wire</t>
  </si>
  <si>
    <t>Brass</t>
  </si>
  <si>
    <t>Iron, in bars</t>
  </si>
  <si>
    <t>Nails, iron</t>
  </si>
  <si>
    <t>Iron, in sheets</t>
  </si>
  <si>
    <t>Iron, in flat bars</t>
  </si>
  <si>
    <t>Iron, in square bars</t>
  </si>
  <si>
    <t>Steel</t>
  </si>
  <si>
    <t>Steel, in bars</t>
  </si>
  <si>
    <t>Steel and Iron, pig</t>
  </si>
  <si>
    <t>Iron, pig</t>
  </si>
  <si>
    <t>Silver trays, galvanized</t>
  </si>
  <si>
    <t>Iron, girders</t>
  </si>
  <si>
    <t>Iron, beams</t>
  </si>
  <si>
    <t>Iron, tubing</t>
  </si>
  <si>
    <t>Iron, pipes and tubes</t>
  </si>
  <si>
    <t>Bottoms, dished</t>
  </si>
  <si>
    <t>Tin, in dishes</t>
  </si>
  <si>
    <t>Zinc, in sheets</t>
  </si>
  <si>
    <t>Nails, horse shoe</t>
  </si>
  <si>
    <t>Iron, stoves</t>
  </si>
  <si>
    <t>Pepper, black</t>
  </si>
  <si>
    <t>Pepper and pimento</t>
  </si>
  <si>
    <t>Tiles</t>
  </si>
  <si>
    <t>Pistols, automatic</t>
  </si>
  <si>
    <t>Guns, sporting</t>
  </si>
  <si>
    <t>Silkworm eggs</t>
  </si>
  <si>
    <t>Motor engines, 16-horse power</t>
  </si>
  <si>
    <t>Motor engines, 30-horse power</t>
  </si>
  <si>
    <t>Yard</t>
  </si>
  <si>
    <t>Ton</t>
  </si>
  <si>
    <t>Foot run</t>
  </si>
  <si>
    <t>Stove</t>
  </si>
  <si>
    <t>quintal</t>
  </si>
  <si>
    <t>Tile</t>
  </si>
  <si>
    <t>Bedstead</t>
  </si>
  <si>
    <t>Drachm</t>
  </si>
  <si>
    <t>Case and Bale</t>
  </si>
  <si>
    <t>Bag</t>
  </si>
  <si>
    <t>Cwt.</t>
  </si>
  <si>
    <t>Lb.</t>
  </si>
  <si>
    <t>£/Lb.</t>
  </si>
  <si>
    <t>£/Yard</t>
  </si>
  <si>
    <t>£/Bale</t>
  </si>
  <si>
    <t>£/Case</t>
  </si>
  <si>
    <t>£/Case and Bale</t>
  </si>
  <si>
    <t>£/Ton</t>
  </si>
  <si>
    <t>£/Gallon</t>
  </si>
  <si>
    <t>£/Foot run</t>
  </si>
  <si>
    <t>£/Barrel</t>
  </si>
  <si>
    <t>£/Stove</t>
  </si>
  <si>
    <t>£/Cwt.</t>
  </si>
  <si>
    <t>£/Bag</t>
  </si>
  <si>
    <t>£/Tile</t>
  </si>
  <si>
    <t>£/Piece</t>
  </si>
  <si>
    <t>£/Bedstead</t>
  </si>
  <si>
    <t>£/Drachm</t>
  </si>
  <si>
    <t>£/Bundle</t>
  </si>
  <si>
    <t>Cwt</t>
  </si>
  <si>
    <t>£/Cwt</t>
  </si>
  <si>
    <t>£/Bushel</t>
  </si>
  <si>
    <t>£/Number</t>
  </si>
  <si>
    <t>£/Head</t>
  </si>
  <si>
    <t>Criti</t>
  </si>
  <si>
    <t>Liverpool</t>
  </si>
  <si>
    <t>New York</t>
  </si>
  <si>
    <t>Jebeil</t>
  </si>
  <si>
    <t>Shekif</t>
  </si>
  <si>
    <t>Abu Riha</t>
  </si>
  <si>
    <t>Corn, first quality</t>
  </si>
  <si>
    <t>Corn, second quality</t>
  </si>
  <si>
    <t>Wool, half-washed</t>
  </si>
  <si>
    <t xml:space="preserve">Beirut - Prices (Imports) </t>
  </si>
  <si>
    <t xml:space="preserve">Beirut - Prices (Exports) </t>
  </si>
  <si>
    <t>Beirut - InText Prices (Imports)</t>
  </si>
  <si>
    <t>Beirut - InText Prices (Exports)</t>
  </si>
  <si>
    <t>Suspected data entries or invalid / unavailable conversion units</t>
  </si>
  <si>
    <t>Change in unit of quantity</t>
  </si>
  <si>
    <t>Difficult in legibility</t>
  </si>
  <si>
    <t>Imports - Data (Raw&amp;Adjusted)</t>
  </si>
  <si>
    <t>Exports - Data (Raw&amp;Adjusted)</t>
  </si>
  <si>
    <t>Imports - Prices (Raw&amp;Adjusted)</t>
  </si>
  <si>
    <t>Exports - Prices (Raw&amp;Adjusted)</t>
  </si>
  <si>
    <t>- contains the raw and adjusted units for commodities and currencies of prices, quantities and values of imports taken from the sources described below.</t>
  </si>
  <si>
    <t>- contains the raw and adjusted units for commodities and currencies of prices, quantities and values of exports taken from the sources described below.</t>
  </si>
  <si>
    <t>Galatz</t>
  </si>
  <si>
    <t>Timber</t>
  </si>
  <si>
    <t>Prices and Wages in London &amp; Southern England 1259-1914</t>
  </si>
  <si>
    <t>£/Tons</t>
  </si>
  <si>
    <t>£/Cantar</t>
  </si>
  <si>
    <t>£/Bales</t>
  </si>
  <si>
    <t>£/Bushels</t>
  </si>
  <si>
    <t>£/Bales and cases</t>
  </si>
  <si>
    <t>£/Dozen</t>
  </si>
  <si>
    <t>£/Cases</t>
  </si>
  <si>
    <t>£/Boxes</t>
  </si>
  <si>
    <t>£/Bags</t>
  </si>
  <si>
    <t>£/Barrels</t>
  </si>
  <si>
    <t>£/Bundles</t>
  </si>
  <si>
    <t>£/Pieces</t>
  </si>
  <si>
    <t>£/Gallons</t>
  </si>
  <si>
    <t>£/Bale and Case</t>
  </si>
  <si>
    <t>£/Box</t>
  </si>
  <si>
    <t>£/Chest</t>
  </si>
  <si>
    <t>£/Chests</t>
  </si>
  <si>
    <t>Chests</t>
  </si>
  <si>
    <t>£/Case and bale</t>
  </si>
  <si>
    <r>
      <t xml:space="preserve">This spreadsheet lists the </t>
    </r>
    <r>
      <rPr>
        <b/>
        <i/>
        <sz val="10"/>
        <rFont val="Arial"/>
        <family val="2"/>
      </rPr>
      <t>prices, quantities</t>
    </r>
    <r>
      <rPr>
        <sz val="10"/>
        <rFont val="Arial"/>
        <family val="2"/>
      </rPr>
      <t xml:space="preserve"> and </t>
    </r>
    <r>
      <rPr>
        <b/>
        <i/>
        <sz val="10"/>
        <rFont val="Arial"/>
        <family val="2"/>
      </rPr>
      <t>values</t>
    </r>
    <r>
      <rPr>
        <sz val="10"/>
        <rFont val="Arial"/>
        <family val="2"/>
      </rPr>
      <t xml:space="preserve"> of </t>
    </r>
    <r>
      <rPr>
        <b/>
        <i/>
        <sz val="10"/>
        <rFont val="Arial"/>
        <family val="2"/>
      </rPr>
      <t xml:space="preserve">imports </t>
    </r>
    <r>
      <rPr>
        <sz val="10"/>
        <rFont val="Arial"/>
        <family val="2"/>
      </rPr>
      <t xml:space="preserve">and </t>
    </r>
    <r>
      <rPr>
        <b/>
        <i/>
        <sz val="10"/>
        <rFont val="Arial"/>
        <family val="2"/>
      </rPr>
      <t xml:space="preserve">exports </t>
    </r>
    <r>
      <rPr>
        <sz val="10"/>
        <rFont val="Arial"/>
        <family val="2"/>
      </rPr>
      <t>in the city of</t>
    </r>
    <r>
      <rPr>
        <b/>
        <i/>
        <sz val="10"/>
        <rFont val="Arial"/>
        <family val="2"/>
      </rPr>
      <t xml:space="preserve"> Beirut </t>
    </r>
    <r>
      <rPr>
        <sz val="10"/>
        <rFont val="Arial"/>
        <family val="2"/>
      </rPr>
      <t>from</t>
    </r>
    <r>
      <rPr>
        <b/>
        <i/>
        <sz val="10"/>
        <rFont val="Arial"/>
        <family val="2"/>
      </rPr>
      <t xml:space="preserve"> 1871 to 1911</t>
    </r>
    <r>
      <rPr>
        <sz val="10"/>
        <rFont val="Arial"/>
        <family val="2"/>
      </rPr>
      <t>.  The data were compiled by British consuls.</t>
    </r>
  </si>
  <si>
    <t>Skins and hides</t>
  </si>
  <si>
    <t>Ironwares</t>
  </si>
  <si>
    <t>Sesame seeds</t>
  </si>
  <si>
    <t>Coffee (re-exported)</t>
  </si>
  <si>
    <t>Sugar, moist</t>
  </si>
  <si>
    <t>Cotton, yarns</t>
  </si>
  <si>
    <t>Cotton, yarns, 12/14</t>
  </si>
  <si>
    <t>Cotton, yarns, 16/24</t>
  </si>
  <si>
    <t>Cotton, yarns, red and 20</t>
  </si>
  <si>
    <t>Silk, yarns</t>
  </si>
  <si>
    <t>Cotton, yarns, white and 12/24</t>
  </si>
  <si>
    <t>Cotton, yarns, coloured and 16/22</t>
  </si>
  <si>
    <t xml:space="preserve">Cotton, yarns, coloured and 16/22 </t>
  </si>
  <si>
    <t xml:space="preserve">Cotton, yarns </t>
  </si>
  <si>
    <t>Cotton, yarns, 4/14</t>
  </si>
  <si>
    <t>half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</si>
</sst>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_);_(* \(#,##0\);_(* &quot;-&quot;??_);_(@_)"/>
    <numFmt numFmtId="166" formatCode="_ * #,##0_ ;_ * \-#,##0_ ;_ * &quot;-&quot;_ ;_ @_ "/>
    <numFmt numFmtId="167" formatCode="_(* #,##0.0000_);_(* \(#,##0.0000\);_(* &quot;-&quot;??_);_(@_)"/>
    <numFmt numFmtId="168" formatCode="_(* #,##0.000000_);_(* \(#,##0.000000\);_(* &quot;-&quot;??_);_(@_)"/>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font>
    <font>
      <sz val="11"/>
      <name val="Calibri"/>
      <family val="2"/>
      <charset val="204"/>
    </font>
    <font>
      <sz val="10"/>
      <name val="Arial"/>
      <family val="2"/>
    </font>
    <font>
      <b/>
      <i/>
      <sz val="10"/>
      <name val="Arial"/>
      <family val="2"/>
    </font>
    <font>
      <i/>
      <sz val="10"/>
      <name val="Arial"/>
      <family val="2"/>
    </font>
    <font>
      <sz val="10"/>
      <name val="Courier"/>
    </font>
    <font>
      <b/>
      <u/>
      <sz val="10"/>
      <color indexed="9"/>
      <name val="Arial"/>
      <family val="2"/>
    </font>
    <font>
      <sz val="10"/>
      <color indexed="9"/>
      <name val="Courier"/>
    </font>
    <font>
      <b/>
      <u/>
      <sz val="8"/>
      <name val="Arial"/>
      <family val="2"/>
    </font>
    <font>
      <sz val="8"/>
      <color indexed="9"/>
      <name val="Arial"/>
      <family val="2"/>
    </font>
    <font>
      <i/>
      <sz val="8"/>
      <color indexed="9"/>
      <name val="Arial"/>
      <family val="2"/>
    </font>
    <font>
      <i/>
      <sz val="8"/>
      <name val="Arial"/>
      <family val="2"/>
    </font>
    <font>
      <sz val="8"/>
      <name val="Arial"/>
      <family val="2"/>
    </font>
    <font>
      <i/>
      <sz val="11"/>
      <name val="Calibri"/>
      <family val="2"/>
    </font>
    <font>
      <b/>
      <sz val="11"/>
      <name val="Calibri"/>
      <family val="2"/>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9"/>
      <color indexed="81"/>
      <name val="Tahoma"/>
      <family val="2"/>
    </font>
    <font>
      <sz val="9"/>
      <color indexed="81"/>
      <name val="Tahoma"/>
      <family val="2"/>
    </font>
    <font>
      <i/>
      <sz val="11"/>
      <color rgb="FF000000"/>
      <name val="Calibri"/>
      <family val="2"/>
      <scheme val="minor"/>
    </font>
    <font>
      <sz val="11"/>
      <name val="Times New Roman"/>
      <family val="1"/>
    </font>
    <font>
      <sz val="11"/>
      <color theme="1"/>
      <name val="Calibri"/>
      <family val="2"/>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indexed="58"/>
      </patternFill>
    </fill>
    <fill>
      <patternFill patternType="solid">
        <fgColor theme="8" tint="-0.249977111117893"/>
        <bgColor indexed="64"/>
      </patternFill>
    </fill>
  </fills>
  <borders count="1">
    <border>
      <left/>
      <right/>
      <top/>
      <bottom/>
      <diagonal/>
    </border>
  </borders>
  <cellStyleXfs count="5">
    <xf numFmtId="0" fontId="0" fillId="0" borderId="0"/>
    <xf numFmtId="0" fontId="6" fillId="0" borderId="0">
      <alignment vertical="top"/>
    </xf>
    <xf numFmtId="0" fontId="9" fillId="0" borderId="0">
      <alignment vertical="top"/>
    </xf>
    <xf numFmtId="43" fontId="19" fillId="0" borderId="0" applyFont="0" applyFill="0" applyBorder="0" applyAlignment="0" applyProtection="0"/>
    <xf numFmtId="0" fontId="19" fillId="0" borderId="0"/>
  </cellStyleXfs>
  <cellXfs count="123">
    <xf numFmtId="0" fontId="0" fillId="0" borderId="0" xfId="0"/>
    <xf numFmtId="0" fontId="0" fillId="0" borderId="0" xfId="0" applyAlignment="1">
      <alignment horizontal="left"/>
    </xf>
    <xf numFmtId="0" fontId="5" fillId="0" borderId="0" xfId="0" applyFont="1" applyFill="1" applyBorder="1" applyAlignment="1"/>
    <xf numFmtId="0" fontId="0" fillId="0" borderId="0" xfId="0" applyFill="1"/>
    <xf numFmtId="0" fontId="0" fillId="0" borderId="0" xfId="0" applyFill="1" applyAlignment="1">
      <alignment horizontal="left"/>
    </xf>
    <xf numFmtId="0" fontId="0" fillId="2" borderId="0" xfId="0" applyFill="1"/>
    <xf numFmtId="0" fontId="0" fillId="3" borderId="0" xfId="0" applyFill="1"/>
    <xf numFmtId="0" fontId="3" fillId="0" borderId="0" xfId="0" applyFont="1"/>
    <xf numFmtId="0" fontId="3" fillId="0" borderId="0" xfId="0" applyFont="1" applyFill="1"/>
    <xf numFmtId="0" fontId="0" fillId="4" borderId="0" xfId="0" applyFill="1"/>
    <xf numFmtId="1" fontId="0" fillId="0" borderId="0" xfId="0" applyNumberFormat="1"/>
    <xf numFmtId="3" fontId="3" fillId="0" borderId="0" xfId="0" applyNumberFormat="1" applyFont="1" applyFill="1"/>
    <xf numFmtId="3" fontId="0" fillId="0" borderId="0" xfId="0" applyNumberFormat="1"/>
    <xf numFmtId="3" fontId="5" fillId="0" borderId="0" xfId="0" applyNumberFormat="1" applyFont="1" applyFill="1" applyBorder="1" applyAlignment="1"/>
    <xf numFmtId="3" fontId="0" fillId="0" borderId="0" xfId="0" applyNumberFormat="1" applyFill="1"/>
    <xf numFmtId="0" fontId="0" fillId="0" borderId="0" xfId="0" applyAlignment="1"/>
    <xf numFmtId="164" fontId="0" fillId="0" borderId="0" xfId="0" applyNumberFormat="1"/>
    <xf numFmtId="0" fontId="4" fillId="0" borderId="0" xfId="0" applyFont="1" applyFill="1" applyBorder="1" applyAlignment="1">
      <alignment horizontal="center"/>
    </xf>
    <xf numFmtId="0" fontId="2" fillId="0" borderId="0" xfId="0" applyFont="1" applyFill="1"/>
    <xf numFmtId="0" fontId="1" fillId="0" borderId="0" xfId="0" applyFont="1" applyFill="1"/>
    <xf numFmtId="0" fontId="1" fillId="0" borderId="0" xfId="0" applyFont="1"/>
    <xf numFmtId="12" fontId="0" fillId="0" borderId="0" xfId="0" applyNumberFormat="1"/>
    <xf numFmtId="1" fontId="0" fillId="4" borderId="0" xfId="0" applyNumberFormat="1" applyFill="1"/>
    <xf numFmtId="3" fontId="1" fillId="0" borderId="0" xfId="0" applyNumberFormat="1" applyFont="1"/>
    <xf numFmtId="0" fontId="6" fillId="0" borderId="0" xfId="1" applyFont="1" applyAlignment="1"/>
    <xf numFmtId="0" fontId="6" fillId="0" borderId="0" xfId="1" applyAlignment="1"/>
    <xf numFmtId="0" fontId="6" fillId="0" borderId="0" xfId="1" applyFont="1" applyBorder="1" applyAlignment="1"/>
    <xf numFmtId="0" fontId="6" fillId="0" borderId="0" xfId="1" applyBorder="1" applyAlignment="1"/>
    <xf numFmtId="0" fontId="8" fillId="0" borderId="0" xfId="1" applyFont="1" applyAlignment="1"/>
    <xf numFmtId="0" fontId="6" fillId="0" borderId="0" xfId="1" quotePrefix="1" applyFont="1" applyAlignment="1"/>
    <xf numFmtId="0" fontId="6" fillId="0" borderId="0" xfId="1" applyFont="1" applyAlignment="1">
      <alignment horizontal="left"/>
    </xf>
    <xf numFmtId="0" fontId="10" fillId="0" borderId="0" xfId="2" applyFont="1" applyBorder="1" applyAlignment="1">
      <alignment horizontal="left" vertical="center"/>
    </xf>
    <xf numFmtId="0" fontId="9" fillId="0" borderId="0" xfId="2" applyAlignment="1"/>
    <xf numFmtId="0" fontId="11" fillId="0" borderId="0" xfId="2" applyFont="1" applyAlignment="1"/>
    <xf numFmtId="0" fontId="12" fillId="0" borderId="0" xfId="2" applyFont="1" applyFill="1" applyBorder="1" applyAlignment="1">
      <alignment horizontal="left" vertical="center"/>
    </xf>
    <xf numFmtId="0" fontId="13" fillId="0" borderId="0" xfId="2" applyFont="1" applyBorder="1" applyAlignment="1">
      <alignment horizontal="right"/>
    </xf>
    <xf numFmtId="0" fontId="14" fillId="5" borderId="0" xfId="2" applyFont="1" applyFill="1" applyBorder="1" applyAlignment="1">
      <alignment horizontal="left"/>
    </xf>
    <xf numFmtId="0" fontId="13" fillId="5" borderId="0" xfId="2" applyFont="1" applyFill="1" applyBorder="1" applyAlignment="1">
      <alignment horizontal="center"/>
    </xf>
    <xf numFmtId="0" fontId="14" fillId="5" borderId="0" xfId="2" applyFont="1" applyFill="1" applyBorder="1" applyAlignment="1">
      <alignment horizontal="left" wrapText="1"/>
    </xf>
    <xf numFmtId="0" fontId="13" fillId="0" borderId="0" xfId="2" applyFont="1" applyBorder="1" applyAlignment="1">
      <alignment horizontal="left"/>
    </xf>
    <xf numFmtId="0" fontId="11" fillId="0" borderId="0" xfId="2" applyFont="1" applyAlignment="1">
      <alignment horizontal="left"/>
    </xf>
    <xf numFmtId="0" fontId="14" fillId="0" borderId="0" xfId="2" applyFont="1" applyBorder="1" applyAlignment="1">
      <alignment horizontal="right" vertical="center" wrapText="1"/>
    </xf>
    <xf numFmtId="0" fontId="14" fillId="5" borderId="0" xfId="2" applyFont="1" applyFill="1" applyBorder="1" applyAlignment="1">
      <alignment horizontal="left" vertical="center" wrapText="1"/>
    </xf>
    <xf numFmtId="0" fontId="14" fillId="0" borderId="0" xfId="2" applyFont="1" applyAlignment="1">
      <alignment vertical="center" wrapText="1"/>
    </xf>
    <xf numFmtId="0" fontId="14" fillId="5" borderId="0" xfId="2" applyFont="1" applyFill="1" applyBorder="1" applyAlignment="1">
      <alignment horizontal="right"/>
    </xf>
    <xf numFmtId="0" fontId="15" fillId="0" borderId="0" xfId="2" applyFont="1" applyBorder="1" applyAlignment="1">
      <alignment horizontal="right"/>
    </xf>
    <xf numFmtId="0" fontId="13" fillId="5" borderId="0" xfId="2" applyFont="1" applyFill="1" applyBorder="1" applyAlignment="1" applyProtection="1">
      <alignment horizontal="right"/>
    </xf>
    <xf numFmtId="164" fontId="16" fillId="0" borderId="0" xfId="2" applyNumberFormat="1" applyFont="1" applyBorder="1" applyAlignment="1" applyProtection="1">
      <alignment horizontal="center"/>
    </xf>
    <xf numFmtId="0" fontId="13" fillId="5" borderId="0" xfId="2" applyFont="1" applyFill="1" applyBorder="1" applyAlignment="1">
      <alignment horizontal="left"/>
    </xf>
    <xf numFmtId="0" fontId="14" fillId="0" borderId="0" xfId="2" applyFont="1" applyBorder="1" applyAlignment="1">
      <alignment horizontal="right"/>
    </xf>
    <xf numFmtId="0" fontId="14" fillId="0" borderId="0" xfId="2" applyFont="1" applyAlignment="1"/>
    <xf numFmtId="0" fontId="16" fillId="0" borderId="0" xfId="2" applyFont="1" applyBorder="1" applyAlignment="1">
      <alignment horizontal="center"/>
    </xf>
    <xf numFmtId="0" fontId="0" fillId="0" borderId="0" xfId="0" applyAlignment="1">
      <alignment horizontal="center"/>
    </xf>
    <xf numFmtId="0" fontId="18" fillId="0"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17" fillId="0" borderId="0" xfId="0" applyFont="1" applyFill="1" applyBorder="1" applyAlignment="1">
      <alignment wrapText="1"/>
    </xf>
    <xf numFmtId="0" fontId="0" fillId="0" borderId="0" xfId="0" applyAlignment="1">
      <alignment horizontal="center" wrapText="1"/>
    </xf>
    <xf numFmtId="3" fontId="20" fillId="0" borderId="0" xfId="0" applyNumberFormat="1" applyFont="1" applyFill="1"/>
    <xf numFmtId="3" fontId="18" fillId="0" borderId="0" xfId="0" applyNumberFormat="1" applyFont="1" applyFill="1" applyBorder="1" applyAlignment="1"/>
    <xf numFmtId="3" fontId="20" fillId="0" borderId="0" xfId="0" applyNumberFormat="1" applyFont="1"/>
    <xf numFmtId="0" fontId="19" fillId="0" borderId="0" xfId="0" applyFont="1" applyFill="1" applyAlignment="1"/>
    <xf numFmtId="0" fontId="19" fillId="0" borderId="0" xfId="0" applyFont="1" applyFill="1" applyAlignment="1">
      <alignment vertical="center"/>
    </xf>
    <xf numFmtId="0" fontId="19" fillId="0" borderId="0" xfId="0" applyFont="1" applyFill="1" applyBorder="1" applyAlignment="1"/>
    <xf numFmtId="43" fontId="0" fillId="0" borderId="0" xfId="0" applyNumberFormat="1"/>
    <xf numFmtId="165" fontId="25" fillId="0" borderId="0" xfId="3" applyNumberFormat="1" applyFont="1" applyFill="1" applyAlignment="1">
      <alignment horizontal="left"/>
    </xf>
    <xf numFmtId="0" fontId="19" fillId="0" borderId="0" xfId="0" applyFont="1" applyAlignment="1"/>
    <xf numFmtId="0" fontId="22" fillId="0" borderId="0" xfId="0" applyFont="1" applyAlignment="1"/>
    <xf numFmtId="2" fontId="19" fillId="0" borderId="0" xfId="0" applyNumberFormat="1" applyFont="1" applyAlignment="1"/>
    <xf numFmtId="2" fontId="19" fillId="0" borderId="0" xfId="0" applyNumberFormat="1" applyFont="1" applyFill="1" applyAlignment="1"/>
    <xf numFmtId="0" fontId="22" fillId="0" borderId="0" xfId="0" applyFont="1" applyFill="1" applyAlignment="1"/>
    <xf numFmtId="1" fontId="26" fillId="0" borderId="0" xfId="0" applyNumberFormat="1" applyFont="1" applyBorder="1" applyAlignment="1">
      <alignment horizontal="left" vertical="top"/>
    </xf>
    <xf numFmtId="0" fontId="26"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Alignment="1">
      <alignment horizontal="right" vertical="center"/>
    </xf>
    <xf numFmtId="165" fontId="21" fillId="0" borderId="0" xfId="3" applyNumberFormat="1" applyFont="1" applyBorder="1" applyAlignment="1">
      <alignment horizontal="left" vertical="center" wrapText="1"/>
    </xf>
    <xf numFmtId="2" fontId="19" fillId="0" borderId="0" xfId="0" applyNumberFormat="1" applyFont="1" applyFill="1" applyAlignment="1">
      <alignment horizontal="right" vertical="center"/>
    </xf>
    <xf numFmtId="0" fontId="22" fillId="0" borderId="0" xfId="0" applyFont="1" applyFill="1" applyAlignment="1">
      <alignment horizontal="left" vertical="center"/>
    </xf>
    <xf numFmtId="0" fontId="22" fillId="0" borderId="0" xfId="0" applyFont="1" applyFill="1" applyAlignment="1">
      <alignment horizontal="left"/>
    </xf>
    <xf numFmtId="164" fontId="19" fillId="0" borderId="0" xfId="0" applyNumberFormat="1" applyFont="1" applyAlignment="1"/>
    <xf numFmtId="164" fontId="19" fillId="0" borderId="0" xfId="0" applyNumberFormat="1" applyFont="1" applyFill="1" applyAlignment="1"/>
    <xf numFmtId="3" fontId="19" fillId="0" borderId="0" xfId="0" applyNumberFormat="1" applyFont="1" applyFill="1" applyAlignment="1"/>
    <xf numFmtId="4" fontId="19" fillId="0" borderId="0" xfId="0" applyNumberFormat="1" applyFont="1" applyFill="1" applyAlignment="1"/>
    <xf numFmtId="3" fontId="22" fillId="0" borderId="0" xfId="0" applyNumberFormat="1" applyFont="1" applyFill="1" applyAlignment="1"/>
    <xf numFmtId="164" fontId="19" fillId="0" borderId="0" xfId="0" applyNumberFormat="1" applyFont="1" applyBorder="1" applyAlignment="1"/>
    <xf numFmtId="166" fontId="19" fillId="0" borderId="0" xfId="0" applyNumberFormat="1" applyFont="1" applyBorder="1" applyAlignment="1">
      <alignment horizontal="left"/>
    </xf>
    <xf numFmtId="166" fontId="19" fillId="0" borderId="0" xfId="0" applyNumberFormat="1" applyFont="1" applyBorder="1" applyAlignment="1"/>
    <xf numFmtId="0" fontId="19" fillId="0" borderId="0" xfId="0" applyFont="1" applyBorder="1" applyAlignment="1">
      <alignment horizontal="left"/>
    </xf>
    <xf numFmtId="0" fontId="19" fillId="0" borderId="0" xfId="0" applyFont="1" applyBorder="1" applyAlignment="1"/>
    <xf numFmtId="0" fontId="0" fillId="0" borderId="0" xfId="0" applyFont="1" applyFill="1" applyAlignment="1"/>
    <xf numFmtId="0" fontId="27" fillId="0" borderId="0" xfId="0" applyFont="1" applyFill="1" applyBorder="1" applyAlignment="1"/>
    <xf numFmtId="0" fontId="0" fillId="0" borderId="0" xfId="0" applyFont="1" applyFill="1" applyBorder="1" applyAlignment="1"/>
    <xf numFmtId="0" fontId="17" fillId="0" borderId="0" xfId="0" applyFont="1" applyFill="1" applyBorder="1" applyAlignment="1"/>
    <xf numFmtId="0" fontId="18" fillId="0" borderId="0" xfId="0" applyFont="1" applyFill="1" applyBorder="1" applyAlignment="1"/>
    <xf numFmtId="0" fontId="22" fillId="0" borderId="0" xfId="0" applyFont="1"/>
    <xf numFmtId="0" fontId="0" fillId="0" borderId="0" xfId="0" applyFont="1" applyAlignment="1"/>
    <xf numFmtId="2" fontId="0" fillId="0" borderId="0" xfId="0" applyNumberFormat="1" applyFont="1" applyAlignment="1"/>
    <xf numFmtId="167" fontId="0" fillId="0" borderId="0" xfId="3" applyNumberFormat="1" applyFont="1"/>
    <xf numFmtId="167" fontId="4" fillId="0" borderId="0" xfId="3" applyNumberFormat="1" applyFont="1" applyFill="1" applyBorder="1" applyAlignment="1">
      <alignment horizontal="center"/>
    </xf>
    <xf numFmtId="0" fontId="28" fillId="0" borderId="0" xfId="0" applyFont="1" applyFill="1" applyBorder="1" applyAlignment="1"/>
    <xf numFmtId="0" fontId="28" fillId="0" borderId="0" xfId="0" applyFont="1" applyFill="1" applyBorder="1" applyAlignment="1">
      <alignment horizontal="center"/>
    </xf>
    <xf numFmtId="168" fontId="0" fillId="0" borderId="0" xfId="3" applyNumberFormat="1" applyFont="1"/>
    <xf numFmtId="2" fontId="0" fillId="0" borderId="0" xfId="0" applyNumberFormat="1"/>
    <xf numFmtId="0" fontId="19" fillId="0" borderId="0" xfId="0" applyFont="1" applyFill="1" applyAlignment="1">
      <alignment horizontal="left" vertical="center"/>
    </xf>
    <xf numFmtId="0" fontId="0" fillId="6" borderId="0" xfId="0" applyFill="1"/>
    <xf numFmtId="0" fontId="28" fillId="0" borderId="0" xfId="0" applyFont="1" applyFill="1" applyBorder="1" applyAlignment="1">
      <alignment wrapText="1"/>
    </xf>
    <xf numFmtId="165" fontId="10" fillId="0" borderId="0" xfId="3" applyNumberFormat="1" applyFont="1" applyBorder="1" applyAlignment="1">
      <alignment horizontal="left" vertical="center"/>
    </xf>
    <xf numFmtId="165" fontId="11" fillId="0" borderId="0" xfId="3" applyNumberFormat="1" applyFont="1" applyAlignment="1"/>
    <xf numFmtId="165" fontId="13" fillId="0" borderId="0" xfId="3" applyNumberFormat="1" applyFont="1" applyBorder="1" applyAlignment="1">
      <alignment horizontal="right"/>
    </xf>
    <xf numFmtId="165" fontId="13" fillId="0" borderId="0" xfId="3" applyNumberFormat="1" applyFont="1" applyBorder="1" applyAlignment="1">
      <alignment horizontal="left"/>
    </xf>
    <xf numFmtId="165" fontId="14" fillId="0" borderId="0" xfId="3" applyNumberFormat="1" applyFont="1" applyBorder="1" applyAlignment="1">
      <alignment horizontal="right" vertical="center" wrapText="1"/>
    </xf>
    <xf numFmtId="165" fontId="14" fillId="5" borderId="0" xfId="3" applyNumberFormat="1" applyFont="1" applyFill="1" applyBorder="1" applyAlignment="1">
      <alignment horizontal="right"/>
    </xf>
    <xf numFmtId="0" fontId="6" fillId="0" borderId="0" xfId="1" applyFont="1" applyAlignment="1">
      <alignment horizontal="left" vertical="top" wrapText="1"/>
    </xf>
    <xf numFmtId="0" fontId="6" fillId="0" borderId="0" xfId="1" applyFont="1" applyAlignment="1">
      <alignment horizontal="left"/>
    </xf>
    <xf numFmtId="0" fontId="0" fillId="0" borderId="0" xfId="0" applyAlignment="1">
      <alignment horizontal="center"/>
    </xf>
    <xf numFmtId="0" fontId="0" fillId="0" borderId="0" xfId="0" applyAlignment="1">
      <alignment horizontal="center" wrapText="1"/>
    </xf>
    <xf numFmtId="0" fontId="19" fillId="0" borderId="0" xfId="0" applyFont="1" applyFill="1" applyAlignment="1">
      <alignment horizontal="left" vertical="center"/>
    </xf>
    <xf numFmtId="0" fontId="19" fillId="0" borderId="0" xfId="0" applyFont="1" applyFill="1" applyBorder="1" applyAlignment="1">
      <alignment horizontal="left" vertical="center"/>
    </xf>
    <xf numFmtId="0" fontId="19" fillId="0" borderId="0" xfId="0" applyFont="1" applyFill="1" applyAlignment="1">
      <alignment horizontal="right" vertical="center"/>
    </xf>
    <xf numFmtId="0" fontId="0" fillId="0" borderId="0" xfId="0" applyFont="1" applyFill="1" applyAlignment="1">
      <alignment horizontal="left" vertical="center"/>
    </xf>
    <xf numFmtId="0" fontId="22" fillId="0" borderId="0" xfId="0" applyFont="1" applyFill="1" applyAlignment="1">
      <alignment horizontal="left" vertical="center" wrapText="1"/>
    </xf>
    <xf numFmtId="2" fontId="19" fillId="0" borderId="0" xfId="0" applyNumberFormat="1" applyFont="1" applyFill="1" applyAlignment="1">
      <alignment horizontal="right" vertical="center"/>
    </xf>
    <xf numFmtId="0" fontId="22" fillId="0" borderId="0" xfId="0" applyFont="1" applyFill="1" applyAlignment="1">
      <alignment horizontal="left" vertical="center"/>
    </xf>
  </cellXfs>
  <cellStyles count="5">
    <cellStyle name="Comma" xfId="3" builtinId="3"/>
    <cellStyle name="Normal" xfId="0" builtinId="0"/>
    <cellStyle name="Normal 3 2" xfId="2"/>
    <cellStyle name="Normal 4" xfId="1"/>
    <cellStyle name="Normal 5"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workbookViewId="0">
      <selection activeCell="H14" sqref="H14"/>
    </sheetView>
  </sheetViews>
  <sheetFormatPr defaultRowHeight="13.2" x14ac:dyDescent="0.25"/>
  <cols>
    <col min="1" max="2" width="8.88671875" style="25"/>
    <col min="3" max="3" width="11.77734375" style="25" customWidth="1"/>
    <col min="4" max="16384" width="8.88671875" style="25"/>
  </cols>
  <sheetData>
    <row r="1" spans="1:4" x14ac:dyDescent="0.25">
      <c r="A1" s="24" t="s">
        <v>253</v>
      </c>
    </row>
    <row r="2" spans="1:4" x14ac:dyDescent="0.25">
      <c r="A2" s="24" t="s">
        <v>254</v>
      </c>
    </row>
    <row r="4" spans="1:4" x14ac:dyDescent="0.25">
      <c r="A4" s="24" t="s">
        <v>706</v>
      </c>
    </row>
    <row r="5" spans="1:4" x14ac:dyDescent="0.25">
      <c r="A5" s="24" t="s">
        <v>255</v>
      </c>
    </row>
    <row r="6" spans="1:4" s="27" customFormat="1" x14ac:dyDescent="0.25">
      <c r="A6" s="26"/>
    </row>
    <row r="7" spans="1:4" x14ac:dyDescent="0.25">
      <c r="A7" s="24" t="s">
        <v>256</v>
      </c>
    </row>
    <row r="8" spans="1:4" x14ac:dyDescent="0.25">
      <c r="A8" s="24" t="s">
        <v>257</v>
      </c>
    </row>
    <row r="9" spans="1:4" x14ac:dyDescent="0.25">
      <c r="A9" s="24"/>
    </row>
    <row r="10" spans="1:4" x14ac:dyDescent="0.25">
      <c r="A10" s="28" t="s">
        <v>258</v>
      </c>
    </row>
    <row r="11" spans="1:4" x14ac:dyDescent="0.25">
      <c r="A11" s="113" t="s">
        <v>671</v>
      </c>
      <c r="B11" s="113"/>
      <c r="C11" s="113"/>
      <c r="D11" s="29" t="s">
        <v>259</v>
      </c>
    </row>
    <row r="12" spans="1:4" x14ac:dyDescent="0.25">
      <c r="A12" s="113" t="s">
        <v>672</v>
      </c>
      <c r="B12" s="113"/>
      <c r="C12" s="113"/>
      <c r="D12" s="29" t="s">
        <v>260</v>
      </c>
    </row>
    <row r="13" spans="1:4" x14ac:dyDescent="0.25">
      <c r="A13" s="30" t="s">
        <v>673</v>
      </c>
      <c r="B13" s="30"/>
      <c r="C13" s="30"/>
      <c r="D13" s="29" t="s">
        <v>261</v>
      </c>
    </row>
    <row r="14" spans="1:4" x14ac:dyDescent="0.25">
      <c r="A14" s="30" t="s">
        <v>674</v>
      </c>
      <c r="B14" s="30"/>
      <c r="C14" s="30"/>
      <c r="D14" s="29" t="s">
        <v>262</v>
      </c>
    </row>
    <row r="15" spans="1:4" x14ac:dyDescent="0.25">
      <c r="A15" s="113" t="s">
        <v>678</v>
      </c>
      <c r="B15" s="113"/>
      <c r="C15" s="113"/>
      <c r="D15" s="29" t="s">
        <v>682</v>
      </c>
    </row>
    <row r="16" spans="1:4" x14ac:dyDescent="0.25">
      <c r="A16" s="113" t="s">
        <v>679</v>
      </c>
      <c r="B16" s="113"/>
      <c r="C16" s="113"/>
      <c r="D16" s="29" t="s">
        <v>683</v>
      </c>
    </row>
    <row r="17" spans="1:16" x14ac:dyDescent="0.25">
      <c r="A17" s="113" t="s">
        <v>263</v>
      </c>
      <c r="B17" s="113"/>
      <c r="C17" s="113"/>
      <c r="D17" s="29" t="s">
        <v>264</v>
      </c>
    </row>
    <row r="18" spans="1:16" x14ac:dyDescent="0.25">
      <c r="A18" s="113" t="s">
        <v>265</v>
      </c>
      <c r="B18" s="113"/>
      <c r="C18" s="113"/>
      <c r="D18" s="29" t="s">
        <v>266</v>
      </c>
    </row>
    <row r="19" spans="1:16" x14ac:dyDescent="0.25">
      <c r="A19" s="30" t="s">
        <v>680</v>
      </c>
      <c r="B19" s="30"/>
      <c r="C19" s="30"/>
      <c r="D19" s="29" t="s">
        <v>267</v>
      </c>
    </row>
    <row r="20" spans="1:16" x14ac:dyDescent="0.25">
      <c r="A20" s="30" t="s">
        <v>681</v>
      </c>
      <c r="B20" s="30"/>
      <c r="C20" s="30"/>
      <c r="D20" s="29" t="s">
        <v>268</v>
      </c>
    </row>
    <row r="21" spans="1:16" x14ac:dyDescent="0.25">
      <c r="A21" s="30" t="s">
        <v>269</v>
      </c>
      <c r="B21" s="30"/>
      <c r="C21" s="30"/>
      <c r="D21" s="29" t="s">
        <v>270</v>
      </c>
    </row>
    <row r="23" spans="1:16" x14ac:dyDescent="0.25">
      <c r="A23" s="28" t="s">
        <v>271</v>
      </c>
    </row>
    <row r="24" spans="1:16" x14ac:dyDescent="0.25">
      <c r="A24" s="112" t="s">
        <v>272</v>
      </c>
      <c r="B24" s="112"/>
      <c r="C24" s="112"/>
      <c r="D24" s="112"/>
      <c r="E24" s="112"/>
      <c r="F24" s="112"/>
      <c r="G24" s="112"/>
      <c r="H24" s="112"/>
      <c r="I24" s="112"/>
      <c r="J24" s="112"/>
      <c r="K24" s="112"/>
      <c r="L24" s="112"/>
      <c r="M24" s="112"/>
      <c r="N24" s="112"/>
      <c r="O24" s="112"/>
      <c r="P24" s="112"/>
    </row>
    <row r="25" spans="1:16" x14ac:dyDescent="0.25">
      <c r="A25" s="25" t="s">
        <v>273</v>
      </c>
    </row>
    <row r="26" spans="1:16" x14ac:dyDescent="0.25">
      <c r="C26" s="24" t="s">
        <v>274</v>
      </c>
    </row>
  </sheetData>
  <mergeCells count="7">
    <mergeCell ref="A24:P24"/>
    <mergeCell ref="A11:C11"/>
    <mergeCell ref="A12:C12"/>
    <mergeCell ref="A15:C15"/>
    <mergeCell ref="A16:C16"/>
    <mergeCell ref="A17:C17"/>
    <mergeCell ref="A18:C18"/>
  </mergeCells>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9"/>
  <sheetViews>
    <sheetView zoomScale="60" zoomScaleNormal="60" workbookViewId="0">
      <pane xSplit="1" ySplit="3" topLeftCell="B4" activePane="bottomRight" state="frozen"/>
      <selection activeCell="A112" sqref="A112:I113"/>
      <selection pane="topRight" activeCell="A112" sqref="A112:I113"/>
      <selection pane="bottomLeft" activeCell="A112" sqref="A112:I113"/>
      <selection pane="bottomRight" activeCell="A12" sqref="A12"/>
    </sheetView>
  </sheetViews>
  <sheetFormatPr defaultRowHeight="14.4" x14ac:dyDescent="0.3"/>
  <cols>
    <col min="1" max="1" width="45.77734375" style="20" customWidth="1"/>
    <col min="2" max="2" width="15.33203125" style="20" bestFit="1" customWidth="1"/>
    <col min="3" max="3" width="14.6640625" customWidth="1"/>
    <col min="4" max="4" width="16.6640625" customWidth="1"/>
    <col min="5" max="37" width="14.6640625" customWidth="1"/>
    <col min="38" max="38" width="14.88671875" customWidth="1"/>
    <col min="39" max="59" width="14.6640625" customWidth="1"/>
  </cols>
  <sheetData>
    <row r="1" spans="1:60" s="55" customFormat="1" ht="43.8" customHeight="1" x14ac:dyDescent="0.3">
      <c r="A1" s="56" t="s">
        <v>283</v>
      </c>
      <c r="D1" s="55" t="s">
        <v>369</v>
      </c>
      <c r="F1" s="55" t="s">
        <v>286</v>
      </c>
      <c r="H1" s="55" t="s">
        <v>287</v>
      </c>
      <c r="J1" s="55" t="s">
        <v>288</v>
      </c>
      <c r="L1" s="55" t="s">
        <v>289</v>
      </c>
      <c r="N1" s="55" t="s">
        <v>290</v>
      </c>
      <c r="P1" s="55" t="s">
        <v>370</v>
      </c>
      <c r="R1" s="55" t="s">
        <v>294</v>
      </c>
      <c r="T1" s="55" t="s">
        <v>295</v>
      </c>
      <c r="V1" s="55" t="s">
        <v>296</v>
      </c>
      <c r="X1" s="55" t="s">
        <v>298</v>
      </c>
      <c r="Z1" s="55" t="s">
        <v>0</v>
      </c>
      <c r="AB1" s="55" t="s">
        <v>1</v>
      </c>
      <c r="AD1" s="55" t="s">
        <v>1</v>
      </c>
      <c r="AF1" s="15" t="s">
        <v>4</v>
      </c>
      <c r="AG1" s="15"/>
      <c r="AH1" s="15" t="s">
        <v>4</v>
      </c>
      <c r="AI1" s="15"/>
      <c r="AJ1" s="15" t="s">
        <v>5</v>
      </c>
      <c r="AK1" s="15"/>
      <c r="AL1" s="55" t="s">
        <v>371</v>
      </c>
      <c r="AM1" s="15"/>
      <c r="AN1" s="15" t="s">
        <v>138</v>
      </c>
      <c r="AO1" s="15"/>
      <c r="AP1" s="55" t="s">
        <v>304</v>
      </c>
      <c r="AR1" s="55" t="s">
        <v>372</v>
      </c>
      <c r="AT1" s="55" t="s">
        <v>8</v>
      </c>
      <c r="AV1" s="55" t="s">
        <v>9</v>
      </c>
      <c r="AX1" s="55" t="s">
        <v>373</v>
      </c>
      <c r="AZ1" s="55" t="s">
        <v>10</v>
      </c>
      <c r="BB1" s="55" t="s">
        <v>374</v>
      </c>
      <c r="BD1" s="55" t="s">
        <v>12</v>
      </c>
      <c r="BE1" s="15"/>
      <c r="BF1" s="55" t="s">
        <v>13</v>
      </c>
      <c r="BG1" s="15"/>
      <c r="BH1" s="15"/>
    </row>
    <row r="2" spans="1:60" x14ac:dyDescent="0.3">
      <c r="A2" s="2"/>
      <c r="B2" s="15"/>
      <c r="C2" s="15"/>
      <c r="D2" s="15" t="s">
        <v>377</v>
      </c>
      <c r="E2" s="15"/>
      <c r="F2" s="15" t="s">
        <v>378</v>
      </c>
      <c r="G2" s="15"/>
      <c r="H2" s="15" t="s">
        <v>379</v>
      </c>
      <c r="I2" s="15"/>
      <c r="J2" s="15" t="s">
        <v>407</v>
      </c>
      <c r="K2" s="15"/>
      <c r="L2" s="15" t="s">
        <v>380</v>
      </c>
      <c r="M2" s="15"/>
      <c r="N2" s="15" t="s">
        <v>382</v>
      </c>
      <c r="O2" s="15"/>
      <c r="P2" s="15" t="s">
        <v>384</v>
      </c>
      <c r="Q2" s="15"/>
      <c r="R2" s="15" t="s">
        <v>386</v>
      </c>
      <c r="S2" s="15"/>
      <c r="T2" s="15" t="s">
        <v>387</v>
      </c>
      <c r="U2" s="15"/>
      <c r="V2" s="15" t="s">
        <v>388</v>
      </c>
      <c r="W2" s="15"/>
      <c r="X2" s="15" t="s">
        <v>389</v>
      </c>
      <c r="Y2" s="15"/>
      <c r="Z2" s="15" t="s">
        <v>390</v>
      </c>
      <c r="AA2" s="15"/>
      <c r="AB2" s="15" t="s">
        <v>391</v>
      </c>
      <c r="AC2" s="15"/>
      <c r="AD2" s="15" t="s">
        <v>392</v>
      </c>
      <c r="AE2" s="15"/>
      <c r="AF2" s="15" t="s">
        <v>395</v>
      </c>
      <c r="AG2" s="15"/>
      <c r="AH2" s="15" t="s">
        <v>396</v>
      </c>
      <c r="AI2" s="15"/>
      <c r="AJ2" s="15" t="s">
        <v>397</v>
      </c>
      <c r="AK2" s="15"/>
      <c r="AL2" s="15" t="s">
        <v>398</v>
      </c>
      <c r="AM2" s="15"/>
      <c r="AN2" s="15" t="s">
        <v>399</v>
      </c>
      <c r="AO2" s="15"/>
      <c r="AP2" s="15" t="s">
        <v>400</v>
      </c>
      <c r="AQ2" s="15"/>
      <c r="AR2" s="15" t="s">
        <v>401</v>
      </c>
      <c r="AS2" s="15"/>
      <c r="AT2" s="15" t="s">
        <v>402</v>
      </c>
      <c r="AU2" s="15"/>
      <c r="AV2" s="15" t="s">
        <v>403</v>
      </c>
      <c r="AW2" s="15"/>
      <c r="AX2" s="15" t="s">
        <v>404</v>
      </c>
      <c r="AY2" s="15"/>
      <c r="AZ2" s="15" t="s">
        <v>405</v>
      </c>
      <c r="BA2" s="15"/>
      <c r="BB2" s="15" t="s">
        <v>409</v>
      </c>
      <c r="BC2" s="15"/>
      <c r="BD2" s="15" t="s">
        <v>410</v>
      </c>
      <c r="BE2" s="15"/>
      <c r="BF2" s="15" t="s">
        <v>411</v>
      </c>
      <c r="BG2" s="15"/>
      <c r="BH2" s="15"/>
    </row>
    <row r="3" spans="1:60" ht="28.8" x14ac:dyDescent="0.3">
      <c r="A3" s="53" t="s">
        <v>14</v>
      </c>
      <c r="B3" s="53" t="s">
        <v>368</v>
      </c>
      <c r="C3" s="2" t="s">
        <v>15</v>
      </c>
      <c r="D3" s="2" t="s">
        <v>350</v>
      </c>
      <c r="E3" s="2" t="s">
        <v>15</v>
      </c>
      <c r="F3" s="2" t="s">
        <v>350</v>
      </c>
      <c r="G3" s="2" t="s">
        <v>15</v>
      </c>
      <c r="H3" s="2" t="s">
        <v>350</v>
      </c>
      <c r="I3" s="2" t="s">
        <v>15</v>
      </c>
      <c r="J3" s="2" t="s">
        <v>350</v>
      </c>
      <c r="K3" s="2" t="s">
        <v>15</v>
      </c>
      <c r="L3" s="2" t="s">
        <v>350</v>
      </c>
      <c r="M3" s="2"/>
      <c r="N3" s="2" t="s">
        <v>350</v>
      </c>
      <c r="O3" s="2" t="s">
        <v>15</v>
      </c>
      <c r="P3" s="2" t="s">
        <v>350</v>
      </c>
      <c r="Q3" s="2" t="s">
        <v>15</v>
      </c>
      <c r="R3" s="2" t="s">
        <v>350</v>
      </c>
      <c r="S3" s="2" t="s">
        <v>15</v>
      </c>
      <c r="T3" s="2" t="s">
        <v>350</v>
      </c>
      <c r="U3" s="2" t="s">
        <v>15</v>
      </c>
      <c r="V3" s="2" t="s">
        <v>350</v>
      </c>
      <c r="W3" s="2" t="s">
        <v>15</v>
      </c>
      <c r="X3" s="2" t="s">
        <v>350</v>
      </c>
      <c r="Y3" s="2" t="s">
        <v>15</v>
      </c>
      <c r="Z3" s="2" t="s">
        <v>350</v>
      </c>
      <c r="AA3" s="2" t="s">
        <v>15</v>
      </c>
      <c r="AB3" s="2" t="s">
        <v>350</v>
      </c>
      <c r="AC3" s="2" t="s">
        <v>15</v>
      </c>
      <c r="AD3" s="2" t="s">
        <v>350</v>
      </c>
      <c r="AE3" s="2" t="s">
        <v>15</v>
      </c>
      <c r="AF3" s="2" t="s">
        <v>350</v>
      </c>
      <c r="AG3" s="2" t="s">
        <v>15</v>
      </c>
      <c r="AH3" s="2" t="s">
        <v>350</v>
      </c>
      <c r="AI3" s="2" t="s">
        <v>15</v>
      </c>
      <c r="AJ3" s="2" t="s">
        <v>350</v>
      </c>
      <c r="AK3" s="2" t="s">
        <v>15</v>
      </c>
      <c r="AL3" s="2" t="s">
        <v>350</v>
      </c>
      <c r="AM3" s="2" t="s">
        <v>15</v>
      </c>
      <c r="AN3" s="2" t="s">
        <v>350</v>
      </c>
      <c r="AO3" s="2" t="s">
        <v>15</v>
      </c>
      <c r="AP3" s="2" t="s">
        <v>350</v>
      </c>
      <c r="AQ3" s="2" t="s">
        <v>15</v>
      </c>
      <c r="AR3" s="2" t="s">
        <v>350</v>
      </c>
      <c r="AS3" s="2" t="s">
        <v>15</v>
      </c>
      <c r="AT3" s="2" t="s">
        <v>350</v>
      </c>
      <c r="AU3" s="2" t="s">
        <v>15</v>
      </c>
      <c r="AV3" s="2" t="s">
        <v>350</v>
      </c>
      <c r="AW3" s="2" t="s">
        <v>15</v>
      </c>
      <c r="AX3" s="2" t="s">
        <v>350</v>
      </c>
      <c r="AY3" s="2" t="s">
        <v>15</v>
      </c>
      <c r="AZ3" s="2" t="s">
        <v>350</v>
      </c>
      <c r="BA3" s="2" t="s">
        <v>15</v>
      </c>
      <c r="BB3" s="2" t="s">
        <v>350</v>
      </c>
      <c r="BC3" s="2" t="s">
        <v>15</v>
      </c>
      <c r="BD3" s="2" t="s">
        <v>350</v>
      </c>
      <c r="BE3" s="2" t="s">
        <v>15</v>
      </c>
      <c r="BF3" s="2" t="s">
        <v>350</v>
      </c>
      <c r="BG3" s="2"/>
    </row>
    <row r="4" spans="1:60" x14ac:dyDescent="0.3">
      <c r="A4" s="2" t="s">
        <v>183</v>
      </c>
      <c r="B4" s="2"/>
      <c r="C4" t="s">
        <v>233</v>
      </c>
      <c r="D4">
        <f>'Exports - Data (Raw&amp;Adjusted)'!H4/'Exports - Data (Raw&amp;Adjusted)'!G4</f>
        <v>2.738</v>
      </c>
      <c r="G4" t="s">
        <v>234</v>
      </c>
      <c r="H4">
        <f>'Exports - Data (Raw&amp;Adjusted)'!N4/'Exports - Data (Raw&amp;Adjusted)'!M4</f>
        <v>2.3809523809523809</v>
      </c>
      <c r="K4" t="s">
        <v>195</v>
      </c>
      <c r="L4">
        <f>'Exports - Data (Raw&amp;Adjusted)'!T4/'Exports - Data (Raw&amp;Adjusted)'!S4</f>
        <v>1.5625</v>
      </c>
      <c r="AC4" t="s">
        <v>35</v>
      </c>
      <c r="AD4">
        <f>'Exports - Data (Raw&amp;Adjusted)'!AU4/'Exports - Data (Raw&amp;Adjusted)'!AT4</f>
        <v>1.333</v>
      </c>
    </row>
    <row r="5" spans="1:60" x14ac:dyDescent="0.3">
      <c r="A5" s="20" t="s">
        <v>235</v>
      </c>
      <c r="C5" t="s">
        <v>46</v>
      </c>
      <c r="D5">
        <f>'Exports - Data (Raw&amp;Adjusted)'!H5/'Exports - Data (Raw&amp;Adjusted)'!G5</f>
        <v>2.3806666666666665</v>
      </c>
    </row>
    <row r="6" spans="1:60" x14ac:dyDescent="0.3">
      <c r="A6" s="2" t="s">
        <v>351</v>
      </c>
      <c r="B6" s="2"/>
      <c r="C6" t="s">
        <v>57</v>
      </c>
      <c r="D6">
        <f>'Exports - Data (Raw&amp;Adjusted)'!H6/'Exports - Data (Raw&amp;Adjusted)'!G6</f>
        <v>2.4904347826086957</v>
      </c>
    </row>
    <row r="7" spans="1:60" x14ac:dyDescent="0.3">
      <c r="A7" s="20" t="s">
        <v>709</v>
      </c>
      <c r="I7" s="6" t="s">
        <v>57</v>
      </c>
      <c r="J7">
        <f>'Exports - Data (Raw&amp;Adjusted)'!Q7/'Exports - Data (Raw&amp;Adjusted)'!P7</f>
        <v>1.770772277227723</v>
      </c>
      <c r="U7" t="s">
        <v>236</v>
      </c>
      <c r="V7">
        <f>'Exports - Data (Raw&amp;Adjusted)'!AI7/'Exports - Data (Raw&amp;Adjusted)'!AH7</f>
        <v>1.8385222529529979E-2</v>
      </c>
      <c r="W7" t="s">
        <v>236</v>
      </c>
      <c r="X7">
        <f>'Exports - Data (Raw&amp;Adjusted)'!AL7/'Exports - Data (Raw&amp;Adjusted)'!AK7</f>
        <v>1.8383298835254105E-2</v>
      </c>
    </row>
    <row r="8" spans="1:60" x14ac:dyDescent="0.3">
      <c r="A8" s="20" t="s">
        <v>102</v>
      </c>
      <c r="I8" s="3" t="s">
        <v>46</v>
      </c>
      <c r="J8">
        <f>'Exports - Data (Raw&amp;Adjusted)'!Q8/'Exports - Data (Raw&amp;Adjusted)'!P8</f>
        <v>30</v>
      </c>
      <c r="U8" t="s">
        <v>236</v>
      </c>
      <c r="V8">
        <f>'Exports - Data (Raw&amp;Adjusted)'!AI8/'Exports - Data (Raw&amp;Adjusted)'!AH8</f>
        <v>3.6763514216647135E-2</v>
      </c>
      <c r="W8" t="s">
        <v>236</v>
      </c>
      <c r="X8">
        <f>'Exports - Data (Raw&amp;Adjusted)'!AL8/'Exports - Data (Raw&amp;Adjusted)'!AK8</f>
        <v>3.6765106176029731E-2</v>
      </c>
      <c r="AM8" t="s">
        <v>237</v>
      </c>
      <c r="AN8">
        <f>'Exports - Data (Raw&amp;Adjusted)'!BJ8/'Exports - Data (Raw&amp;Adjusted)'!BI8</f>
        <v>5.6022408963585431</v>
      </c>
      <c r="AO8" t="s">
        <v>237</v>
      </c>
      <c r="AP8">
        <f>'Exports - Data (Raw&amp;Adjusted)'!BM8/'Exports - Data (Raw&amp;Adjusted)'!BL8</f>
        <v>5.591397849462366</v>
      </c>
      <c r="AQ8" t="s">
        <v>66</v>
      </c>
      <c r="AR8">
        <f>'Exports - Data (Raw&amp;Adjusted)'!BP8/'Exports - Data (Raw&amp;Adjusted)'!BO8</f>
        <v>11.5</v>
      </c>
      <c r="AS8" t="s">
        <v>66</v>
      </c>
      <c r="AT8">
        <f>'Exports - Data (Raw&amp;Adjusted)'!BS8/'Exports - Data (Raw&amp;Adjusted)'!BR8</f>
        <v>12</v>
      </c>
      <c r="AU8" t="s">
        <v>66</v>
      </c>
      <c r="AV8">
        <f>'Exports - Data (Raw&amp;Adjusted)'!BV8/'Exports - Data (Raw&amp;Adjusted)'!BU8</f>
        <v>14</v>
      </c>
      <c r="AW8" t="s">
        <v>238</v>
      </c>
      <c r="AX8">
        <f>'Exports - Data (Raw&amp;Adjusted)'!BY8/'Exports - Data (Raw&amp;Adjusted)'!BX8</f>
        <v>16</v>
      </c>
      <c r="AY8" t="s">
        <v>238</v>
      </c>
      <c r="AZ8">
        <f>'Exports - Data (Raw&amp;Adjusted)'!CB8/'Exports - Data (Raw&amp;Adjusted)'!CA8</f>
        <v>19</v>
      </c>
    </row>
    <row r="9" spans="1:60" x14ac:dyDescent="0.3">
      <c r="A9" s="20" t="s">
        <v>239</v>
      </c>
      <c r="I9" s="3"/>
      <c r="U9" t="s">
        <v>44</v>
      </c>
      <c r="V9">
        <f>'Exports - Data (Raw&amp;Adjusted)'!AI9/'Exports - Data (Raw&amp;Adjusted)'!AH9</f>
        <v>27.6875</v>
      </c>
      <c r="W9" t="s">
        <v>44</v>
      </c>
      <c r="X9">
        <f>'Exports - Data (Raw&amp;Adjusted)'!AL9/'Exports - Data (Raw&amp;Adjusted)'!AK9</f>
        <v>27.876923076923077</v>
      </c>
    </row>
    <row r="10" spans="1:60" x14ac:dyDescent="0.3">
      <c r="A10" s="20" t="s">
        <v>240</v>
      </c>
      <c r="I10" s="3"/>
      <c r="J10" s="10"/>
      <c r="K10" t="s">
        <v>195</v>
      </c>
      <c r="L10">
        <f>'Exports - Data (Raw&amp;Adjusted)'!T10/'Exports - Data (Raw&amp;Adjusted)'!S10</f>
        <v>0.05</v>
      </c>
    </row>
    <row r="11" spans="1:60" x14ac:dyDescent="0.3">
      <c r="A11" s="20" t="s">
        <v>200</v>
      </c>
      <c r="I11" s="3"/>
      <c r="J11" s="10"/>
      <c r="K11" t="s">
        <v>53</v>
      </c>
      <c r="L11">
        <f>'Exports - Data (Raw&amp;Adjusted)'!T11/'Exports - Data (Raw&amp;Adjusted)'!S11</f>
        <v>0.15873015873015872</v>
      </c>
    </row>
    <row r="12" spans="1:60" x14ac:dyDescent="0.3">
      <c r="A12" s="20" t="s">
        <v>483</v>
      </c>
      <c r="K12" t="s">
        <v>195</v>
      </c>
      <c r="L12">
        <f>'Exports - Data (Raw&amp;Adjusted)'!T12/'Exports - Data (Raw&amp;Adjusted)'!S12</f>
        <v>1.25</v>
      </c>
      <c r="AC12" t="s">
        <v>35</v>
      </c>
      <c r="AD12">
        <f>'Exports - Data (Raw&amp;Adjusted)'!AU12/'Exports - Data (Raw&amp;Adjusted)'!AT12</f>
        <v>12.5</v>
      </c>
      <c r="AE12" t="s">
        <v>35</v>
      </c>
      <c r="AF12">
        <f>'Exports - Data (Raw&amp;Adjusted)'!AX12/'Exports - Data (Raw&amp;Adjusted)'!AW12</f>
        <v>11</v>
      </c>
      <c r="AG12" t="s">
        <v>35</v>
      </c>
      <c r="AH12">
        <f>'Exports - Data (Raw&amp;Adjusted)'!BA12/'Exports - Data (Raw&amp;Adjusted)'!AZ12</f>
        <v>10.857142857142858</v>
      </c>
      <c r="AM12" t="s">
        <v>241</v>
      </c>
      <c r="AN12">
        <f>'Exports - Data (Raw&amp;Adjusted)'!BJ12/'Exports - Data (Raw&amp;Adjusted)'!BI12</f>
        <v>11</v>
      </c>
      <c r="AO12" t="s">
        <v>241</v>
      </c>
      <c r="AP12">
        <f>'Exports - Data (Raw&amp;Adjusted)'!BM12/'Exports - Data (Raw&amp;Adjusted)'!BL12</f>
        <v>12</v>
      </c>
      <c r="AQ12" t="s">
        <v>35</v>
      </c>
      <c r="AR12">
        <f>'Exports - Data (Raw&amp;Adjusted)'!BP12/'Exports - Data (Raw&amp;Adjusted)'!BO12</f>
        <v>10.5</v>
      </c>
      <c r="AS12" t="s">
        <v>35</v>
      </c>
      <c r="AT12">
        <f>'Exports - Data (Raw&amp;Adjusted)'!BS12/'Exports - Data (Raw&amp;Adjusted)'!BR12</f>
        <v>10.416666666666666</v>
      </c>
      <c r="AU12" t="s">
        <v>35</v>
      </c>
      <c r="AV12">
        <f>'Exports - Data (Raw&amp;Adjusted)'!BV12/'Exports - Data (Raw&amp;Adjusted)'!BU12</f>
        <v>11</v>
      </c>
      <c r="AW12" t="s">
        <v>35</v>
      </c>
      <c r="AX12">
        <f>'Exports - Data (Raw&amp;Adjusted)'!BY12/'Exports - Data (Raw&amp;Adjusted)'!BX12</f>
        <v>11.111111111111111</v>
      </c>
      <c r="AY12" t="s">
        <v>242</v>
      </c>
      <c r="AZ12">
        <f>'Exports - Data (Raw&amp;Adjusted)'!CB12/'Exports - Data (Raw&amp;Adjusted)'!CA12</f>
        <v>9.5</v>
      </c>
    </row>
    <row r="13" spans="1:60" x14ac:dyDescent="0.3">
      <c r="A13" s="20" t="s">
        <v>352</v>
      </c>
      <c r="AM13" t="s">
        <v>35</v>
      </c>
      <c r="AN13">
        <f>'Exports - Data (Raw&amp;Adjusted)'!BJ13/'Exports - Data (Raw&amp;Adjusted)'!BI13</f>
        <v>16</v>
      </c>
      <c r="AO13" t="s">
        <v>35</v>
      </c>
      <c r="AP13">
        <f>'Exports - Data (Raw&amp;Adjusted)'!BM13/'Exports - Data (Raw&amp;Adjusted)'!BL13</f>
        <v>16</v>
      </c>
      <c r="AQ13" t="s">
        <v>35</v>
      </c>
      <c r="AR13">
        <f>'Exports - Data (Raw&amp;Adjusted)'!BP13/'Exports - Data (Raw&amp;Adjusted)'!BO13</f>
        <v>14.816326530612244</v>
      </c>
      <c r="AS13" t="s">
        <v>35</v>
      </c>
      <c r="AT13">
        <f>'Exports - Data (Raw&amp;Adjusted)'!BS13/'Exports - Data (Raw&amp;Adjusted)'!BR13</f>
        <v>15</v>
      </c>
      <c r="AU13" t="s">
        <v>35</v>
      </c>
      <c r="AV13">
        <f>'Exports - Data (Raw&amp;Adjusted)'!BV13/'Exports - Data (Raw&amp;Adjusted)'!BU13</f>
        <v>17.347368421052632</v>
      </c>
      <c r="AW13" t="s">
        <v>35</v>
      </c>
      <c r="AX13">
        <f>'Exports - Data (Raw&amp;Adjusted)'!BY13/'Exports - Data (Raw&amp;Adjusted)'!BX13</f>
        <v>17</v>
      </c>
      <c r="AY13" t="s">
        <v>35</v>
      </c>
      <c r="AZ13">
        <f>'Exports - Data (Raw&amp;Adjusted)'!CB13/'Exports - Data (Raw&amp;Adjusted)'!CA13</f>
        <v>15</v>
      </c>
    </row>
    <row r="14" spans="1:60" x14ac:dyDescent="0.3">
      <c r="A14" s="20" t="s">
        <v>707</v>
      </c>
      <c r="AM14" t="s">
        <v>171</v>
      </c>
      <c r="AN14">
        <f>'Exports - Data (Raw&amp;Adjusted)'!BJ14/'Exports - Data (Raw&amp;Adjusted)'!BI14</f>
        <v>0.1143323805634953</v>
      </c>
      <c r="AO14" t="s">
        <v>171</v>
      </c>
      <c r="AP14">
        <f>'Exports - Data (Raw&amp;Adjusted)'!BM14/'Exports - Data (Raw&amp;Adjusted)'!BL14</f>
        <v>8.4388185654008435E-2</v>
      </c>
    </row>
    <row r="15" spans="1:60" x14ac:dyDescent="0.3">
      <c r="A15" s="20" t="s">
        <v>199</v>
      </c>
      <c r="K15" t="s">
        <v>57</v>
      </c>
      <c r="L15">
        <f>'Exports - Data (Raw&amp;Adjusted)'!T15/'Exports - Data (Raw&amp;Adjusted)'!S15</f>
        <v>0.8847736625514403</v>
      </c>
      <c r="AM15" t="s">
        <v>243</v>
      </c>
      <c r="AN15">
        <f>'Exports - Data (Raw&amp;Adjusted)'!BJ15/'Exports - Data (Raw&amp;Adjusted)'!BI15</f>
        <v>1.7307692307692308</v>
      </c>
      <c r="AO15" t="s">
        <v>243</v>
      </c>
      <c r="AP15">
        <f>'Exports - Data (Raw&amp;Adjusted)'!BM15/'Exports - Data (Raw&amp;Adjusted)'!BL15</f>
        <v>1.8360655737704918</v>
      </c>
      <c r="AQ15" t="s">
        <v>36</v>
      </c>
      <c r="AR15">
        <f>'Exports - Data (Raw&amp;Adjusted)'!BP15/'Exports - Data (Raw&amp;Adjusted)'!BO15</f>
        <v>2</v>
      </c>
      <c r="AS15" t="s">
        <v>36</v>
      </c>
      <c r="AT15">
        <f>'Exports - Data (Raw&amp;Adjusted)'!BS15/'Exports - Data (Raw&amp;Adjusted)'!BR15</f>
        <v>2.25</v>
      </c>
      <c r="AU15" t="s">
        <v>36</v>
      </c>
      <c r="AV15">
        <f>'Exports - Data (Raw&amp;Adjusted)'!BV15/'Exports - Data (Raw&amp;Adjusted)'!BU15</f>
        <v>2.0952380952380953</v>
      </c>
      <c r="AW15" t="s">
        <v>36</v>
      </c>
      <c r="AX15">
        <f>'Exports - Data (Raw&amp;Adjusted)'!BY15/'Exports - Data (Raw&amp;Adjusted)'!BX15</f>
        <v>2</v>
      </c>
      <c r="AY15" t="s">
        <v>36</v>
      </c>
      <c r="AZ15">
        <f>'Exports - Data (Raw&amp;Adjusted)'!CB15/'Exports - Data (Raw&amp;Adjusted)'!CA15</f>
        <v>1.7444444444444445</v>
      </c>
    </row>
    <row r="16" spans="1:60" x14ac:dyDescent="0.3">
      <c r="A16" s="20" t="s">
        <v>228</v>
      </c>
      <c r="S16" t="s">
        <v>69</v>
      </c>
      <c r="T16">
        <f>'Exports - Data (Raw&amp;Adjusted)'!AF16/'Exports - Data (Raw&amp;Adjusted)'!AE16</f>
        <v>9.3749999999999997E-3</v>
      </c>
    </row>
    <row r="17" spans="1:52" x14ac:dyDescent="0.3">
      <c r="A17" s="20" t="s">
        <v>353</v>
      </c>
      <c r="S17" t="s">
        <v>244</v>
      </c>
      <c r="T17">
        <f>'Exports - Data (Raw&amp;Adjusted)'!AF17/'Exports - Data (Raw&amp;Adjusted)'!AE17</f>
        <v>0.1125</v>
      </c>
    </row>
    <row r="18" spans="1:52" x14ac:dyDescent="0.3">
      <c r="A18" s="20" t="s">
        <v>213</v>
      </c>
      <c r="AQ18" t="s">
        <v>44</v>
      </c>
      <c r="AR18">
        <f>'Exports - Data (Raw&amp;Adjusted)'!BP18/'Exports - Data (Raw&amp;Adjusted)'!BO18</f>
        <v>3.8554216867469879</v>
      </c>
      <c r="AS18" t="s">
        <v>44</v>
      </c>
      <c r="AT18">
        <f>'Exports - Data (Raw&amp;Adjusted)'!BS18/'Exports - Data (Raw&amp;Adjusted)'!BR18</f>
        <v>4.5119047619047619</v>
      </c>
      <c r="AU18" t="s">
        <v>44</v>
      </c>
      <c r="AV18">
        <f>'Exports - Data (Raw&amp;Adjusted)'!BV18/'Exports - Data (Raw&amp;Adjusted)'!BU18</f>
        <v>3.8</v>
      </c>
      <c r="AW18" t="s">
        <v>44</v>
      </c>
      <c r="AX18">
        <f>'Exports - Data (Raw&amp;Adjusted)'!BY18/'Exports - Data (Raw&amp;Adjusted)'!BX18</f>
        <v>3.7142857142857144</v>
      </c>
      <c r="AY18" t="s">
        <v>44</v>
      </c>
      <c r="AZ18">
        <f>'Exports - Data (Raw&amp;Adjusted)'!CB18/'Exports - Data (Raw&amp;Adjusted)'!CA18</f>
        <v>3.25</v>
      </c>
    </row>
    <row r="19" spans="1:52" x14ac:dyDescent="0.3">
      <c r="A19" s="20" t="s">
        <v>208</v>
      </c>
      <c r="U19" t="s">
        <v>245</v>
      </c>
      <c r="V19">
        <f>'Exports - Data (Raw&amp;Adjusted)'!AI19/'Exports - Data (Raw&amp;Adjusted)'!AH19</f>
        <v>0.19857912821010312</v>
      </c>
      <c r="W19" t="s">
        <v>245</v>
      </c>
      <c r="X19">
        <f>'Exports - Data (Raw&amp;Adjusted)'!AL19/'Exports - Data (Raw&amp;Adjusted)'!AK19</f>
        <v>0.1838224633798573</v>
      </c>
    </row>
    <row r="20" spans="1:52" x14ac:dyDescent="0.3">
      <c r="A20" s="20" t="s">
        <v>216</v>
      </c>
      <c r="U20" t="s">
        <v>245</v>
      </c>
      <c r="V20">
        <f>'Exports - Data (Raw&amp;Adjusted)'!AI20/'Exports - Data (Raw&amp;Adjusted)'!AH20</f>
        <v>0.10339772884901607</v>
      </c>
      <c r="W20" t="s">
        <v>245</v>
      </c>
      <c r="X20">
        <f>'Exports - Data (Raw&amp;Adjusted)'!AL20/'Exports - Data (Raw&amp;Adjusted)'!AK20</f>
        <v>0.10302391626627611</v>
      </c>
    </row>
    <row r="21" spans="1:52" x14ac:dyDescent="0.3">
      <c r="A21" s="20" t="s">
        <v>354</v>
      </c>
      <c r="AM21" t="s">
        <v>107</v>
      </c>
      <c r="AN21">
        <f>'Exports - Data (Raw&amp;Adjusted)'!BJ21/'Exports - Data (Raw&amp;Adjusted)'!BI21</f>
        <v>3.4285714285714284</v>
      </c>
      <c r="AO21" t="s">
        <v>107</v>
      </c>
      <c r="AP21">
        <f>'Exports - Data (Raw&amp;Adjusted)'!BM21/'Exports - Data (Raw&amp;Adjusted)'!BL21</f>
        <v>3.4461538461538463</v>
      </c>
    </row>
    <row r="22" spans="1:52" x14ac:dyDescent="0.3">
      <c r="A22" s="20" t="s">
        <v>355</v>
      </c>
      <c r="AQ22" t="s">
        <v>97</v>
      </c>
      <c r="AR22">
        <f>'Exports - Data (Raw&amp;Adjusted)'!BP22/'Exports - Data (Raw&amp;Adjusted)'!BO22</f>
        <v>4</v>
      </c>
      <c r="AS22" t="s">
        <v>97</v>
      </c>
      <c r="AT22">
        <f>'Exports - Data (Raw&amp;Adjusted)'!BS22/'Exports - Data (Raw&amp;Adjusted)'!BR22</f>
        <v>5</v>
      </c>
      <c r="AU22" t="s">
        <v>97</v>
      </c>
      <c r="AV22">
        <f>'Exports - Data (Raw&amp;Adjusted)'!BV22/'Exports - Data (Raw&amp;Adjusted)'!BU22</f>
        <v>2.8444444444444446</v>
      </c>
      <c r="AW22" t="s">
        <v>97</v>
      </c>
      <c r="AX22">
        <f>'Exports - Data (Raw&amp;Adjusted)'!BY22/'Exports - Data (Raw&amp;Adjusted)'!BX22</f>
        <v>2.85</v>
      </c>
      <c r="AY22" t="s">
        <v>97</v>
      </c>
      <c r="AZ22">
        <f>'Exports - Data (Raw&amp;Adjusted)'!CB22/'Exports - Data (Raw&amp;Adjusted)'!CA22</f>
        <v>2.3823529411764706</v>
      </c>
    </row>
    <row r="23" spans="1:52" x14ac:dyDescent="0.3">
      <c r="A23" s="20" t="s">
        <v>356</v>
      </c>
      <c r="AQ23" t="s">
        <v>97</v>
      </c>
      <c r="AR23">
        <f>'Exports - Data (Raw&amp;Adjusted)'!BP23/'Exports - Data (Raw&amp;Adjusted)'!BO23</f>
        <v>3</v>
      </c>
      <c r="AS23" t="s">
        <v>97</v>
      </c>
      <c r="AT23">
        <f>'Exports - Data (Raw&amp;Adjusted)'!BS23/'Exports - Data (Raw&amp;Adjusted)'!BR23</f>
        <v>3.2666666666666666</v>
      </c>
      <c r="AU23" t="s">
        <v>97</v>
      </c>
      <c r="AV23">
        <f>'Exports - Data (Raw&amp;Adjusted)'!BV23/'Exports - Data (Raw&amp;Adjusted)'!BU23</f>
        <v>1.25</v>
      </c>
      <c r="AW23" t="s">
        <v>97</v>
      </c>
      <c r="AX23">
        <f>'Exports - Data (Raw&amp;Adjusted)'!BY23/'Exports - Data (Raw&amp;Adjusted)'!BX23</f>
        <v>1.3495327102803738</v>
      </c>
      <c r="AY23" t="s">
        <v>97</v>
      </c>
      <c r="AZ23">
        <f>'Exports - Data (Raw&amp;Adjusted)'!CB23/'Exports - Data (Raw&amp;Adjusted)'!CA23</f>
        <v>1.3</v>
      </c>
    </row>
    <row r="24" spans="1:52" x14ac:dyDescent="0.3">
      <c r="A24" s="20" t="s">
        <v>375</v>
      </c>
      <c r="AM24" t="s">
        <v>246</v>
      </c>
      <c r="AN24">
        <f>'Exports - Data (Raw&amp;Adjusted)'!BJ24/'Exports - Data (Raw&amp;Adjusted)'!BI24</f>
        <v>10</v>
      </c>
      <c r="AO24" t="s">
        <v>246</v>
      </c>
      <c r="AP24">
        <f>'Exports - Data (Raw&amp;Adjusted)'!BM24/'Exports - Data (Raw&amp;Adjusted)'!BL24</f>
        <v>9.8113207547169807</v>
      </c>
      <c r="AQ24" t="s">
        <v>35</v>
      </c>
      <c r="AR24">
        <f>'Exports - Data (Raw&amp;Adjusted)'!BP24/'Exports - Data (Raw&amp;Adjusted)'!BO24</f>
        <v>8</v>
      </c>
      <c r="AS24" t="s">
        <v>35</v>
      </c>
      <c r="AT24">
        <f>'Exports - Data (Raw&amp;Adjusted)'!BS24/'Exports - Data (Raw&amp;Adjusted)'!BR24</f>
        <v>8.1666666666666661</v>
      </c>
      <c r="AU24" t="s">
        <v>35</v>
      </c>
      <c r="AV24">
        <f>'Exports - Data (Raw&amp;Adjusted)'!BV24/'Exports - Data (Raw&amp;Adjusted)'!BU24</f>
        <v>7</v>
      </c>
      <c r="AW24" t="s">
        <v>35</v>
      </c>
      <c r="AX24">
        <f>'Exports - Data (Raw&amp;Adjusted)'!BY24/'Exports - Data (Raw&amp;Adjusted)'!BX24</f>
        <v>8.9600000000000009</v>
      </c>
      <c r="AY24" t="s">
        <v>35</v>
      </c>
      <c r="AZ24">
        <f>'Exports - Data (Raw&amp;Adjusted)'!CB24/'Exports - Data (Raw&amp;Adjusted)'!CA24</f>
        <v>7</v>
      </c>
    </row>
    <row r="25" spans="1:52" x14ac:dyDescent="0.3">
      <c r="A25" s="20" t="s">
        <v>357</v>
      </c>
      <c r="G25" s="3" t="s">
        <v>53</v>
      </c>
      <c r="H25" s="10">
        <f>'Exports - Data (Raw&amp;Adjusted)'!N25/'Exports - Data (Raw&amp;Adjusted)'!M25</f>
        <v>0.15079365079365079</v>
      </c>
      <c r="O25" t="s">
        <v>35</v>
      </c>
      <c r="P25">
        <f>'Exports - Data (Raw&amp;Adjusted)'!Z25/'Exports - Data (Raw&amp;Adjusted)'!Y25</f>
        <v>200</v>
      </c>
      <c r="Q25" t="s">
        <v>185</v>
      </c>
      <c r="R25">
        <f>'Exports - Data (Raw&amp;Adjusted)'!AC25/'Exports - Data (Raw&amp;Adjusted)'!AB25</f>
        <v>240</v>
      </c>
      <c r="S25" t="s">
        <v>185</v>
      </c>
      <c r="T25">
        <f>'Exports - Data (Raw&amp;Adjusted)'!AF25/'Exports - Data (Raw&amp;Adjusted)'!AE25</f>
        <v>208</v>
      </c>
      <c r="U25" t="s">
        <v>44</v>
      </c>
      <c r="V25">
        <f>'Exports - Data (Raw&amp;Adjusted)'!AI25/'Exports - Data (Raw&amp;Adjusted)'!AH25</f>
        <v>200</v>
      </c>
      <c r="W25" t="s">
        <v>247</v>
      </c>
      <c r="X25">
        <f>'Exports - Data (Raw&amp;Adjusted)'!AL25/'Exports - Data (Raw&amp;Adjusted)'!AK25</f>
        <v>199.74171330176495</v>
      </c>
      <c r="Y25" t="s">
        <v>35</v>
      </c>
      <c r="Z25">
        <f>'Exports - Data (Raw&amp;Adjusted)'!AO25/'Exports - Data (Raw&amp;Adjusted)'!AN25</f>
        <v>198</v>
      </c>
      <c r="AA25" t="s">
        <v>35</v>
      </c>
      <c r="AB25">
        <f>'Exports - Data (Raw&amp;Adjusted)'!AR25/'Exports - Data (Raw&amp;Adjusted)'!AQ25</f>
        <v>176</v>
      </c>
      <c r="AC25" t="s">
        <v>35</v>
      </c>
      <c r="AD25">
        <f>'Exports - Data (Raw&amp;Adjusted)'!AU25/'Exports - Data (Raw&amp;Adjusted)'!AT25</f>
        <v>160</v>
      </c>
      <c r="AE25" t="s">
        <v>35</v>
      </c>
      <c r="AF25">
        <f>'Exports - Data (Raw&amp;Adjusted)'!AX25/'Exports - Data (Raw&amp;Adjusted)'!AW25</f>
        <v>200</v>
      </c>
      <c r="AG25" t="s">
        <v>35</v>
      </c>
      <c r="AH25">
        <f>'Exports - Data (Raw&amp;Adjusted)'!BA25/'Exports - Data (Raw&amp;Adjusted)'!AZ25</f>
        <v>200</v>
      </c>
    </row>
    <row r="26" spans="1:52" x14ac:dyDescent="0.3">
      <c r="A26" s="20" t="s">
        <v>357</v>
      </c>
      <c r="C26" t="s">
        <v>186</v>
      </c>
      <c r="D26">
        <f>'Exports - Data (Raw&amp;Adjusted)'!H26/'Exports - Data (Raw&amp;Adjusted)'!G26</f>
        <v>4</v>
      </c>
      <c r="E26" t="s">
        <v>186</v>
      </c>
      <c r="F26">
        <f>'Exports - Data (Raw&amp;Adjusted)'!K26/'Exports - Data (Raw&amp;Adjusted)'!J26</f>
        <v>3.6003554151446342</v>
      </c>
    </row>
    <row r="27" spans="1:52" x14ac:dyDescent="0.3">
      <c r="A27" s="2" t="s">
        <v>358</v>
      </c>
      <c r="B27" s="2"/>
      <c r="C27" t="s">
        <v>186</v>
      </c>
      <c r="D27">
        <f>'Exports - Data (Raw&amp;Adjusted)'!H27/'Exports - Data (Raw&amp;Adjusted)'!G27</f>
        <v>0.87591240875912413</v>
      </c>
      <c r="E27" t="s">
        <v>186</v>
      </c>
      <c r="F27">
        <f>'Exports - Data (Raw&amp;Adjusted)'!K27/'Exports - Data (Raw&amp;Adjusted)'!J27</f>
        <v>0.78532110091743124</v>
      </c>
    </row>
    <row r="28" spans="1:52" x14ac:dyDescent="0.3">
      <c r="A28" s="2" t="s">
        <v>359</v>
      </c>
      <c r="B28" s="2"/>
      <c r="C28" t="s">
        <v>186</v>
      </c>
      <c r="D28">
        <f>'Exports - Data (Raw&amp;Adjusted)'!H28/'Exports - Data (Raw&amp;Adjusted)'!G28</f>
        <v>0.51525423728813557</v>
      </c>
      <c r="E28" t="s">
        <v>186</v>
      </c>
      <c r="F28">
        <f>'Exports - Data (Raw&amp;Adjusted)'!K28/'Exports - Data (Raw&amp;Adjusted)'!J28</f>
        <v>0.38</v>
      </c>
    </row>
    <row r="29" spans="1:52" x14ac:dyDescent="0.3">
      <c r="A29" s="2" t="s">
        <v>360</v>
      </c>
      <c r="B29" s="2"/>
      <c r="C29" t="s">
        <v>186</v>
      </c>
      <c r="D29">
        <f>'Exports - Data (Raw&amp;Adjusted)'!H29/'Exports - Data (Raw&amp;Adjusted)'!G29</f>
        <v>0.26693555779631495</v>
      </c>
      <c r="E29" t="s">
        <v>186</v>
      </c>
      <c r="F29">
        <f>'Exports - Data (Raw&amp;Adjusted)'!K29/'Exports - Data (Raw&amp;Adjusted)'!J29</f>
        <v>0.27847619047619049</v>
      </c>
      <c r="AO29" t="s">
        <v>35</v>
      </c>
      <c r="AP29">
        <f>'Exports - Data (Raw&amp;Adjusted)'!BM29/'Exports - Data (Raw&amp;Adjusted)'!BL29</f>
        <v>14</v>
      </c>
      <c r="AQ29" t="s">
        <v>35</v>
      </c>
      <c r="AR29">
        <f>'Exports - Data (Raw&amp;Adjusted)'!BP29/'Exports - Data (Raw&amp;Adjusted)'!BO29</f>
        <v>16</v>
      </c>
      <c r="AS29" t="s">
        <v>35</v>
      </c>
      <c r="AT29">
        <f>'Exports - Data (Raw&amp;Adjusted)'!BS29/'Exports - Data (Raw&amp;Adjusted)'!BR29</f>
        <v>17.608695652173914</v>
      </c>
      <c r="AU29" t="s">
        <v>35</v>
      </c>
      <c r="AV29">
        <f>'Exports - Data (Raw&amp;Adjusted)'!BV29/'Exports - Data (Raw&amp;Adjusted)'!BU29</f>
        <v>20.963503649635037</v>
      </c>
      <c r="AW29" t="s">
        <v>35</v>
      </c>
      <c r="AX29">
        <f>'Exports - Data (Raw&amp;Adjusted)'!BY29/'Exports - Data (Raw&amp;Adjusted)'!BX29</f>
        <v>20</v>
      </c>
    </row>
    <row r="30" spans="1:52" x14ac:dyDescent="0.3">
      <c r="A30" s="2" t="s">
        <v>361</v>
      </c>
      <c r="B30" s="2"/>
      <c r="C30" t="s">
        <v>186</v>
      </c>
      <c r="D30">
        <f>'Exports - Data (Raw&amp;Adjusted)'!H30/'Exports - Data (Raw&amp;Adjusted)'!G30</f>
        <v>1.0666666666666667</v>
      </c>
    </row>
    <row r="31" spans="1:52" x14ac:dyDescent="0.3">
      <c r="A31" s="2" t="s">
        <v>362</v>
      </c>
      <c r="B31" s="2"/>
      <c r="C31" t="s">
        <v>186</v>
      </c>
      <c r="D31">
        <f>'Exports - Data (Raw&amp;Adjusted)'!H31/'Exports - Data (Raw&amp;Adjusted)'!G31</f>
        <v>9.6</v>
      </c>
      <c r="E31" t="s">
        <v>186</v>
      </c>
      <c r="F31">
        <f>'Exports - Data (Raw&amp;Adjusted)'!K31/'Exports - Data (Raw&amp;Adjusted)'!J31</f>
        <v>4</v>
      </c>
    </row>
    <row r="32" spans="1:52" x14ac:dyDescent="0.3">
      <c r="A32" s="2" t="s">
        <v>190</v>
      </c>
      <c r="B32" s="2"/>
      <c r="G32" s="3"/>
      <c r="H32" s="3"/>
      <c r="I32" s="3" t="s">
        <v>53</v>
      </c>
      <c r="J32">
        <f>'Exports - Data (Raw&amp;Adjusted)'!Q32/'Exports - Data (Raw&amp;Adjusted)'!P32</f>
        <v>0.11089108910891089</v>
      </c>
      <c r="K32" t="s">
        <v>53</v>
      </c>
      <c r="L32">
        <f>'Exports - Data (Raw&amp;Adjusted)'!T32/'Exports - Data (Raw&amp;Adjusted)'!S32</f>
        <v>0.16</v>
      </c>
      <c r="AM32" t="s">
        <v>248</v>
      </c>
      <c r="AN32">
        <f>'Exports - Data (Raw&amp;Adjusted)'!BJ32/'Exports - Data (Raw&amp;Adjusted)'!BI32</f>
        <v>22.666666666666668</v>
      </c>
      <c r="AO32" t="s">
        <v>248</v>
      </c>
      <c r="AP32">
        <f>'Exports - Data (Raw&amp;Adjusted)'!BM32/'Exports - Data (Raw&amp;Adjusted)'!BL32</f>
        <v>19.80952380952381</v>
      </c>
      <c r="AQ32" t="s">
        <v>97</v>
      </c>
      <c r="AR32">
        <f>'Exports - Data (Raw&amp;Adjusted)'!BP32/'Exports - Data (Raw&amp;Adjusted)'!BO32</f>
        <v>16.53846153846154</v>
      </c>
      <c r="AS32" t="s">
        <v>97</v>
      </c>
      <c r="AT32">
        <f>'Exports - Data (Raw&amp;Adjusted)'!BS32/'Exports - Data (Raw&amp;Adjusted)'!BR32</f>
        <v>23</v>
      </c>
      <c r="AU32" t="s">
        <v>97</v>
      </c>
      <c r="AV32">
        <f>'Exports - Data (Raw&amp;Adjusted)'!BV32/'Exports - Data (Raw&amp;Adjusted)'!BU32</f>
        <v>25</v>
      </c>
      <c r="AW32" t="s">
        <v>97</v>
      </c>
      <c r="AX32">
        <f>'Exports - Data (Raw&amp;Adjusted)'!BY32/'Exports - Data (Raw&amp;Adjusted)'!BX32</f>
        <v>23</v>
      </c>
    </row>
    <row r="33" spans="1:59" x14ac:dyDescent="0.3">
      <c r="A33" s="2" t="s">
        <v>716</v>
      </c>
      <c r="B33" s="2"/>
      <c r="G33" s="3"/>
      <c r="H33" s="3"/>
      <c r="I33" s="3"/>
      <c r="AI33" t="s">
        <v>44</v>
      </c>
      <c r="AJ33">
        <f>'Exports - Data (Raw&amp;Adjusted)'!BD33/'Exports - Data (Raw&amp;Adjusted)'!BC33</f>
        <v>1585.038</v>
      </c>
    </row>
    <row r="34" spans="1:59" x14ac:dyDescent="0.3">
      <c r="A34" s="2" t="s">
        <v>363</v>
      </c>
      <c r="B34" s="2"/>
      <c r="G34" s="3"/>
      <c r="H34" s="3"/>
      <c r="I34" s="3"/>
      <c r="AM34" t="s">
        <v>249</v>
      </c>
      <c r="AN34">
        <f>'Exports - Data (Raw&amp;Adjusted)'!BJ34/'Exports - Data (Raw&amp;Adjusted)'!BI34</f>
        <v>112.35955056179775</v>
      </c>
      <c r="AO34" t="s">
        <v>249</v>
      </c>
      <c r="AP34">
        <f>'Exports - Data (Raw&amp;Adjusted)'!BM34/'Exports - Data (Raw&amp;Adjusted)'!BL34</f>
        <v>119.95386389850057</v>
      </c>
      <c r="AQ34" t="s">
        <v>250</v>
      </c>
      <c r="AR34">
        <f>'Exports - Data (Raw&amp;Adjusted)'!BP34/'Exports - Data (Raw&amp;Adjusted)'!BO34</f>
        <v>160</v>
      </c>
      <c r="AS34" t="s">
        <v>35</v>
      </c>
      <c r="AT34">
        <f>'Exports - Data (Raw&amp;Adjusted)'!BS34/'Exports - Data (Raw&amp;Adjusted)'!BR34</f>
        <v>190.71428571428572</v>
      </c>
      <c r="AU34" t="s">
        <v>35</v>
      </c>
      <c r="AV34">
        <f>'Exports - Data (Raw&amp;Adjusted)'!BV34/'Exports - Data (Raw&amp;Adjusted)'!BU34</f>
        <v>216</v>
      </c>
      <c r="AW34" t="s">
        <v>251</v>
      </c>
      <c r="AX34">
        <f>'Exports - Data (Raw&amp;Adjusted)'!BY34/'Exports - Data (Raw&amp;Adjusted)'!BX34</f>
        <v>155</v>
      </c>
      <c r="AY34" t="s">
        <v>35</v>
      </c>
      <c r="AZ34">
        <f>'Exports - Data (Raw&amp;Adjusted)'!CB34/'Exports - Data (Raw&amp;Adjusted)'!CA34</f>
        <v>160</v>
      </c>
      <c r="BA34" t="s">
        <v>252</v>
      </c>
      <c r="BB34" s="9">
        <f>'Exports - Data (Raw&amp;Adjusted)'!CE34/'Exports - Data (Raw&amp;Adjusted)'!CD34</f>
        <v>380.625</v>
      </c>
      <c r="BC34" t="s">
        <v>250</v>
      </c>
      <c r="BD34">
        <f>'Exports - Data (Raw&amp;Adjusted)'!CH34/'Exports - Data (Raw&amp;Adjusted)'!CG34</f>
        <v>176.36959999999999</v>
      </c>
      <c r="BE34" s="3" t="s">
        <v>35</v>
      </c>
      <c r="BF34">
        <f>'Exports - Data (Raw&amp;Adjusted)'!CK34/'Exports - Data (Raw&amp;Adjusted)'!CJ34</f>
        <v>132.27719999999999</v>
      </c>
      <c r="BG34" s="10"/>
    </row>
    <row r="35" spans="1:59" x14ac:dyDescent="0.3">
      <c r="A35" s="2" t="s">
        <v>364</v>
      </c>
      <c r="B35" s="2"/>
      <c r="G35" s="3"/>
      <c r="H35" s="3"/>
      <c r="I35" s="3"/>
      <c r="J35" s="10"/>
      <c r="AM35" t="s">
        <v>35</v>
      </c>
      <c r="AN35">
        <f>'Exports - Data (Raw&amp;Adjusted)'!BJ35/'Exports - Data (Raw&amp;Adjusted)'!BI35</f>
        <v>14</v>
      </c>
      <c r="AO35" t="s">
        <v>35</v>
      </c>
      <c r="AP35">
        <f>'Exports - Data (Raw&amp;Adjusted)'!BM35/'Exports - Data (Raw&amp;Adjusted)'!BL35</f>
        <v>14</v>
      </c>
    </row>
    <row r="36" spans="1:59" x14ac:dyDescent="0.3">
      <c r="A36" s="2" t="s">
        <v>365</v>
      </c>
      <c r="B36" s="2"/>
      <c r="G36" s="3"/>
      <c r="H36" s="3"/>
      <c r="I36" s="3"/>
      <c r="J36" s="10"/>
      <c r="AM36" t="s">
        <v>35</v>
      </c>
      <c r="AN36">
        <f>'Exports - Data (Raw&amp;Adjusted)'!BJ36/'Exports - Data (Raw&amp;Adjusted)'!BI36</f>
        <v>29.411764705882351</v>
      </c>
      <c r="AO36" t="s">
        <v>35</v>
      </c>
      <c r="AP36">
        <f>'Exports - Data (Raw&amp;Adjusted)'!BM36/'Exports - Data (Raw&amp;Adjusted)'!BL36</f>
        <v>29.82456140350877</v>
      </c>
      <c r="AQ36" t="s">
        <v>35</v>
      </c>
      <c r="AR36">
        <f>'Exports - Data (Raw&amp;Adjusted)'!BP36/'Exports - Data (Raw&amp;Adjusted)'!BO36</f>
        <v>36.024096385542165</v>
      </c>
      <c r="AS36" t="s">
        <v>35</v>
      </c>
      <c r="AT36">
        <f>'Exports - Data (Raw&amp;Adjusted)'!BS36/'Exports - Data (Raw&amp;Adjusted)'!BR36</f>
        <v>36</v>
      </c>
      <c r="AU36" t="s">
        <v>35</v>
      </c>
      <c r="AV36">
        <f>'Exports - Data (Raw&amp;Adjusted)'!BV36/'Exports - Data (Raw&amp;Adjusted)'!BU36</f>
        <v>32.347826086956523</v>
      </c>
      <c r="AW36" t="s">
        <v>35</v>
      </c>
      <c r="AX36">
        <f>'Exports - Data (Raw&amp;Adjusted)'!BY36/'Exports - Data (Raw&amp;Adjusted)'!BX36</f>
        <v>30</v>
      </c>
      <c r="AY36" t="s">
        <v>35</v>
      </c>
      <c r="AZ36">
        <f>'Exports - Data (Raw&amp;Adjusted)'!CB36/'Exports - Data (Raw&amp;Adjusted)'!CA36</f>
        <v>29.587301587301589</v>
      </c>
    </row>
    <row r="37" spans="1:59" x14ac:dyDescent="0.3">
      <c r="A37" s="20" t="s">
        <v>483</v>
      </c>
      <c r="B37" s="20" t="s">
        <v>343</v>
      </c>
      <c r="AK37" t="s">
        <v>35</v>
      </c>
      <c r="AL37">
        <f>'Exports - Data (Raw&amp;Adjusted)'!BG37/'Exports - Data (Raw&amp;Adjusted)'!BF37</f>
        <v>8</v>
      </c>
    </row>
    <row r="38" spans="1:59" x14ac:dyDescent="0.3">
      <c r="A38" s="20" t="s">
        <v>235</v>
      </c>
      <c r="B38" s="20" t="s">
        <v>343</v>
      </c>
      <c r="AK38" t="s">
        <v>44</v>
      </c>
      <c r="AL38">
        <f>'Exports - Data (Raw&amp;Adjusted)'!BG38/'Exports - Data (Raw&amp;Adjusted)'!BF38</f>
        <v>4</v>
      </c>
    </row>
    <row r="39" spans="1:59" x14ac:dyDescent="0.3">
      <c r="A39" s="20" t="s">
        <v>199</v>
      </c>
      <c r="B39" s="20" t="s">
        <v>343</v>
      </c>
      <c r="AK39" t="s">
        <v>36</v>
      </c>
      <c r="AL39">
        <f>'Exports - Data (Raw&amp;Adjusted)'!BG39/'Exports - Data (Raw&amp;Adjusted)'!BF39</f>
        <v>2</v>
      </c>
    </row>
    <row r="40" spans="1:59" s="12" customFormat="1" x14ac:dyDescent="0.3">
      <c r="A40" s="60" t="s">
        <v>366</v>
      </c>
      <c r="B40" s="23"/>
    </row>
    <row r="41" spans="1:59" s="12" customFormat="1" x14ac:dyDescent="0.3">
      <c r="A41" s="59" t="s">
        <v>367</v>
      </c>
      <c r="B41" s="13"/>
    </row>
    <row r="42" spans="1:59" x14ac:dyDescent="0.3">
      <c r="A42" s="19"/>
      <c r="B42" s="19"/>
    </row>
    <row r="43" spans="1:59" x14ac:dyDescent="0.3">
      <c r="A43" s="19"/>
      <c r="B43" s="19"/>
    </row>
    <row r="44" spans="1:59" x14ac:dyDescent="0.3">
      <c r="A44" s="19"/>
      <c r="B44" s="19"/>
    </row>
    <row r="45" spans="1:59" x14ac:dyDescent="0.3">
      <c r="A45" s="19"/>
      <c r="B45" s="19"/>
    </row>
    <row r="46" spans="1:59" x14ac:dyDescent="0.3">
      <c r="A46" s="19"/>
      <c r="B46" s="19"/>
    </row>
    <row r="47" spans="1:59" x14ac:dyDescent="0.3">
      <c r="A47" s="19"/>
      <c r="B47" s="19"/>
    </row>
    <row r="48" spans="1:59" x14ac:dyDescent="0.3">
      <c r="A48" s="19"/>
      <c r="B48" s="19"/>
    </row>
    <row r="49" spans="1:2" x14ac:dyDescent="0.3">
      <c r="A49" s="19"/>
      <c r="B49" s="19"/>
    </row>
    <row r="50" spans="1:2" x14ac:dyDescent="0.3">
      <c r="A50" s="19"/>
      <c r="B50" s="19"/>
    </row>
    <row r="51" spans="1:2" x14ac:dyDescent="0.3">
      <c r="A51" s="19"/>
      <c r="B51" s="19"/>
    </row>
    <row r="52" spans="1:2" x14ac:dyDescent="0.3">
      <c r="A52" s="19"/>
      <c r="B52" s="19"/>
    </row>
    <row r="53" spans="1:2" x14ac:dyDescent="0.3">
      <c r="A53" s="19"/>
      <c r="B53" s="19"/>
    </row>
    <row r="54" spans="1:2" x14ac:dyDescent="0.3">
      <c r="A54" s="19"/>
      <c r="B54" s="19"/>
    </row>
    <row r="55" spans="1:2" x14ac:dyDescent="0.3">
      <c r="A55" s="19"/>
      <c r="B55" s="19"/>
    </row>
    <row r="56" spans="1:2" x14ac:dyDescent="0.3">
      <c r="A56" s="19"/>
      <c r="B56" s="19"/>
    </row>
    <row r="57" spans="1:2" x14ac:dyDescent="0.3">
      <c r="A57" s="19"/>
      <c r="B57" s="19"/>
    </row>
    <row r="58" spans="1:2" x14ac:dyDescent="0.3">
      <c r="A58" s="19"/>
      <c r="B58" s="19"/>
    </row>
    <row r="59" spans="1:2" x14ac:dyDescent="0.3">
      <c r="A59" s="19"/>
      <c r="B59" s="19"/>
    </row>
    <row r="60" spans="1:2" x14ac:dyDescent="0.3">
      <c r="A60" s="19"/>
      <c r="B60" s="19"/>
    </row>
    <row r="61" spans="1:2" x14ac:dyDescent="0.3">
      <c r="A61" s="19"/>
      <c r="B61" s="19"/>
    </row>
    <row r="62" spans="1:2" x14ac:dyDescent="0.3">
      <c r="A62" s="19"/>
      <c r="B62" s="19"/>
    </row>
    <row r="63" spans="1:2" x14ac:dyDescent="0.3">
      <c r="A63" s="19"/>
      <c r="B63" s="19"/>
    </row>
    <row r="64" spans="1:2" x14ac:dyDescent="0.3">
      <c r="A64" s="19"/>
      <c r="B64" s="19"/>
    </row>
    <row r="65" spans="1:2" x14ac:dyDescent="0.3">
      <c r="A65" s="19"/>
      <c r="B65" s="19"/>
    </row>
    <row r="66" spans="1:2" x14ac:dyDescent="0.3">
      <c r="A66" s="19"/>
      <c r="B66" s="19"/>
    </row>
    <row r="67" spans="1:2" x14ac:dyDescent="0.3">
      <c r="A67" s="19"/>
      <c r="B67" s="19"/>
    </row>
    <row r="68" spans="1:2" x14ac:dyDescent="0.3">
      <c r="A68" s="19"/>
      <c r="B68" s="19"/>
    </row>
    <row r="69" spans="1:2" x14ac:dyDescent="0.3">
      <c r="A69" s="19"/>
      <c r="B69" s="19"/>
    </row>
    <row r="70" spans="1:2" x14ac:dyDescent="0.3">
      <c r="A70" s="19"/>
      <c r="B70" s="19"/>
    </row>
    <row r="71" spans="1:2" x14ac:dyDescent="0.3">
      <c r="A71" s="19"/>
      <c r="B71" s="19"/>
    </row>
    <row r="72" spans="1:2" x14ac:dyDescent="0.3">
      <c r="A72" s="19"/>
      <c r="B72" s="19"/>
    </row>
    <row r="73" spans="1:2" x14ac:dyDescent="0.3">
      <c r="A73" s="19"/>
      <c r="B73" s="19"/>
    </row>
    <row r="74" spans="1:2" x14ac:dyDescent="0.3">
      <c r="A74" s="19"/>
      <c r="B74" s="19"/>
    </row>
    <row r="75" spans="1:2" x14ac:dyDescent="0.3">
      <c r="A75" s="19"/>
      <c r="B75" s="19"/>
    </row>
    <row r="76" spans="1:2" x14ac:dyDescent="0.3">
      <c r="A76" s="19"/>
      <c r="B76" s="19"/>
    </row>
    <row r="77" spans="1:2" x14ac:dyDescent="0.3">
      <c r="A77" s="19"/>
      <c r="B77" s="19"/>
    </row>
    <row r="78" spans="1:2" x14ac:dyDescent="0.3">
      <c r="A78" s="19"/>
      <c r="B78" s="19"/>
    </row>
    <row r="79" spans="1:2" x14ac:dyDescent="0.3">
      <c r="A79" s="19"/>
      <c r="B79" s="19"/>
    </row>
    <row r="80" spans="1:2" x14ac:dyDescent="0.3">
      <c r="A80" s="19"/>
      <c r="B80" s="19"/>
    </row>
    <row r="81" spans="1:2" x14ac:dyDescent="0.3">
      <c r="A81" s="19"/>
      <c r="B81" s="19"/>
    </row>
    <row r="82" spans="1:2" x14ac:dyDescent="0.3">
      <c r="A82" s="19"/>
      <c r="B82" s="19"/>
    </row>
    <row r="83" spans="1:2" x14ac:dyDescent="0.3">
      <c r="A83" s="19"/>
      <c r="B83" s="19"/>
    </row>
    <row r="84" spans="1:2" x14ac:dyDescent="0.3">
      <c r="A84" s="19"/>
      <c r="B84" s="19"/>
    </row>
    <row r="85" spans="1:2" x14ac:dyDescent="0.3">
      <c r="A85" s="19"/>
      <c r="B85" s="19"/>
    </row>
    <row r="86" spans="1:2" x14ac:dyDescent="0.3">
      <c r="A86" s="19"/>
      <c r="B86" s="19"/>
    </row>
    <row r="87" spans="1:2" x14ac:dyDescent="0.3">
      <c r="A87" s="19"/>
      <c r="B87" s="19"/>
    </row>
    <row r="88" spans="1:2" x14ac:dyDescent="0.3">
      <c r="A88" s="19"/>
      <c r="B88" s="19"/>
    </row>
    <row r="89" spans="1:2" x14ac:dyDescent="0.3">
      <c r="A89" s="19"/>
      <c r="B89" s="19"/>
    </row>
    <row r="90" spans="1:2" x14ac:dyDescent="0.3">
      <c r="A90" s="19"/>
      <c r="B90" s="19"/>
    </row>
    <row r="91" spans="1:2" x14ac:dyDescent="0.3">
      <c r="A91" s="19"/>
      <c r="B91" s="19"/>
    </row>
    <row r="92" spans="1:2" x14ac:dyDescent="0.3">
      <c r="A92" s="19"/>
      <c r="B92" s="19"/>
    </row>
    <row r="93" spans="1:2" x14ac:dyDescent="0.3">
      <c r="A93" s="19"/>
      <c r="B93" s="19"/>
    </row>
    <row r="94" spans="1:2" x14ac:dyDescent="0.3">
      <c r="A94" s="19"/>
      <c r="B94" s="19"/>
    </row>
    <row r="95" spans="1:2" x14ac:dyDescent="0.3">
      <c r="A95" s="19"/>
      <c r="B95" s="19"/>
    </row>
    <row r="96" spans="1:2" x14ac:dyDescent="0.3">
      <c r="A96" s="19"/>
      <c r="B96" s="19"/>
    </row>
    <row r="97" spans="1:2" x14ac:dyDescent="0.3">
      <c r="A97" s="19"/>
      <c r="B97" s="19"/>
    </row>
    <row r="98" spans="1:2" x14ac:dyDescent="0.3">
      <c r="A98" s="19"/>
      <c r="B98" s="19"/>
    </row>
    <row r="99" spans="1:2" x14ac:dyDescent="0.3">
      <c r="A99" s="19"/>
      <c r="B99" s="19"/>
    </row>
    <row r="100" spans="1:2" x14ac:dyDescent="0.3">
      <c r="A100" s="19"/>
      <c r="B100" s="19"/>
    </row>
    <row r="101" spans="1:2" x14ac:dyDescent="0.3">
      <c r="A101" s="19"/>
      <c r="B101" s="19"/>
    </row>
    <row r="102" spans="1:2" x14ac:dyDescent="0.3">
      <c r="A102" s="19"/>
      <c r="B102" s="19"/>
    </row>
    <row r="103" spans="1:2" x14ac:dyDescent="0.3">
      <c r="A103" s="19"/>
      <c r="B103" s="19"/>
    </row>
    <row r="104" spans="1:2" x14ac:dyDescent="0.3">
      <c r="A104" s="19"/>
      <c r="B104" s="19"/>
    </row>
    <row r="105" spans="1:2" x14ac:dyDescent="0.3">
      <c r="A105" s="19"/>
      <c r="B105" s="19"/>
    </row>
    <row r="106" spans="1:2" x14ac:dyDescent="0.3">
      <c r="A106" s="19"/>
      <c r="B106" s="19"/>
    </row>
    <row r="107" spans="1:2" x14ac:dyDescent="0.3">
      <c r="A107" s="19"/>
      <c r="B107" s="19"/>
    </row>
    <row r="108" spans="1:2" x14ac:dyDescent="0.3">
      <c r="A108" s="19"/>
      <c r="B108" s="19"/>
    </row>
    <row r="109" spans="1:2" x14ac:dyDescent="0.3">
      <c r="A109" s="19"/>
      <c r="B109" s="19"/>
    </row>
    <row r="110" spans="1:2" x14ac:dyDescent="0.3">
      <c r="A110" s="19"/>
      <c r="B110" s="19"/>
    </row>
    <row r="111" spans="1:2" x14ac:dyDescent="0.3">
      <c r="A111" s="19"/>
      <c r="B111" s="19"/>
    </row>
    <row r="112" spans="1:2" x14ac:dyDescent="0.3">
      <c r="A112" s="19"/>
      <c r="B112" s="19"/>
    </row>
    <row r="113" spans="1:2" x14ac:dyDescent="0.3">
      <c r="A113" s="19"/>
      <c r="B113" s="19"/>
    </row>
    <row r="114" spans="1:2" x14ac:dyDescent="0.3">
      <c r="A114" s="19"/>
      <c r="B114" s="19"/>
    </row>
    <row r="115" spans="1:2" x14ac:dyDescent="0.3">
      <c r="A115" s="19"/>
      <c r="B115" s="19"/>
    </row>
    <row r="116" spans="1:2" x14ac:dyDescent="0.3">
      <c r="A116" s="19"/>
      <c r="B116" s="19"/>
    </row>
    <row r="117" spans="1:2" x14ac:dyDescent="0.3">
      <c r="A117" s="19"/>
      <c r="B117" s="19"/>
    </row>
    <row r="118" spans="1:2" x14ac:dyDescent="0.3">
      <c r="A118" s="19"/>
      <c r="B118" s="19"/>
    </row>
    <row r="119" spans="1:2" x14ac:dyDescent="0.3">
      <c r="A119" s="19"/>
      <c r="B119" s="19"/>
    </row>
    <row r="120" spans="1:2" x14ac:dyDescent="0.3">
      <c r="A120" s="19"/>
      <c r="B120" s="19"/>
    </row>
    <row r="121" spans="1:2" x14ac:dyDescent="0.3">
      <c r="A121" s="19"/>
      <c r="B121" s="19"/>
    </row>
    <row r="122" spans="1:2" x14ac:dyDescent="0.3">
      <c r="A122" s="19"/>
      <c r="B122" s="19"/>
    </row>
    <row r="123" spans="1:2" x14ac:dyDescent="0.3">
      <c r="A123" s="19"/>
      <c r="B123" s="19"/>
    </row>
    <row r="124" spans="1:2" x14ac:dyDescent="0.3">
      <c r="A124" s="19"/>
      <c r="B124" s="19"/>
    </row>
    <row r="125" spans="1:2" x14ac:dyDescent="0.3">
      <c r="A125" s="19"/>
      <c r="B125" s="19"/>
    </row>
    <row r="126" spans="1:2" x14ac:dyDescent="0.3">
      <c r="A126" s="19"/>
      <c r="B126" s="19"/>
    </row>
    <row r="127" spans="1:2" x14ac:dyDescent="0.3">
      <c r="A127" s="19"/>
      <c r="B127" s="19"/>
    </row>
    <row r="128" spans="1:2" x14ac:dyDescent="0.3">
      <c r="A128" s="19"/>
      <c r="B128" s="19"/>
    </row>
    <row r="129" spans="1:2" x14ac:dyDescent="0.3">
      <c r="A129" s="19"/>
      <c r="B129" s="19"/>
    </row>
    <row r="130" spans="1:2" x14ac:dyDescent="0.3">
      <c r="A130" s="19"/>
      <c r="B130" s="19"/>
    </row>
    <row r="131" spans="1:2" x14ac:dyDescent="0.3">
      <c r="A131" s="19"/>
      <c r="B131" s="19"/>
    </row>
    <row r="132" spans="1:2" x14ac:dyDescent="0.3">
      <c r="A132" s="19"/>
      <c r="B132" s="19"/>
    </row>
    <row r="133" spans="1:2" x14ac:dyDescent="0.3">
      <c r="A133" s="19"/>
      <c r="B133" s="19"/>
    </row>
    <row r="134" spans="1:2" x14ac:dyDescent="0.3">
      <c r="A134" s="19"/>
      <c r="B134" s="19"/>
    </row>
    <row r="135" spans="1:2" x14ac:dyDescent="0.3">
      <c r="A135" s="19"/>
      <c r="B135" s="19"/>
    </row>
    <row r="136" spans="1:2" x14ac:dyDescent="0.3">
      <c r="A136" s="19"/>
      <c r="B136" s="19"/>
    </row>
    <row r="137" spans="1:2" x14ac:dyDescent="0.3">
      <c r="A137" s="19"/>
      <c r="B137" s="19"/>
    </row>
    <row r="138" spans="1:2" x14ac:dyDescent="0.3">
      <c r="A138" s="19"/>
      <c r="B138" s="19"/>
    </row>
    <row r="139" spans="1:2" x14ac:dyDescent="0.3">
      <c r="A139" s="19"/>
      <c r="B139" s="19"/>
    </row>
    <row r="140" spans="1:2" x14ac:dyDescent="0.3">
      <c r="A140" s="19"/>
      <c r="B140" s="19"/>
    </row>
    <row r="141" spans="1:2" x14ac:dyDescent="0.3">
      <c r="A141" s="19"/>
      <c r="B141" s="19"/>
    </row>
    <row r="142" spans="1:2" x14ac:dyDescent="0.3">
      <c r="A142" s="19"/>
      <c r="B142" s="19"/>
    </row>
    <row r="143" spans="1:2" x14ac:dyDescent="0.3">
      <c r="A143" s="19"/>
      <c r="B143" s="19"/>
    </row>
    <row r="144" spans="1:2" x14ac:dyDescent="0.3">
      <c r="A144" s="19"/>
      <c r="B144" s="19"/>
    </row>
    <row r="145" spans="1:2" x14ac:dyDescent="0.3">
      <c r="A145" s="19"/>
      <c r="B145" s="19"/>
    </row>
    <row r="146" spans="1:2" x14ac:dyDescent="0.3">
      <c r="A146" s="19"/>
      <c r="B146" s="19"/>
    </row>
    <row r="147" spans="1:2" x14ac:dyDescent="0.3">
      <c r="A147" s="19"/>
      <c r="B147" s="19"/>
    </row>
    <row r="148" spans="1:2" x14ac:dyDescent="0.3">
      <c r="A148" s="19"/>
      <c r="B148" s="19"/>
    </row>
    <row r="149" spans="1:2" x14ac:dyDescent="0.3">
      <c r="A149" s="19"/>
      <c r="B149" s="19"/>
    </row>
    <row r="150" spans="1:2" x14ac:dyDescent="0.3">
      <c r="A150" s="19"/>
      <c r="B150" s="19"/>
    </row>
    <row r="151" spans="1:2" x14ac:dyDescent="0.3">
      <c r="A151" s="19"/>
      <c r="B151" s="19"/>
    </row>
    <row r="152" spans="1:2" x14ac:dyDescent="0.3">
      <c r="A152" s="19"/>
      <c r="B152" s="19"/>
    </row>
    <row r="153" spans="1:2" x14ac:dyDescent="0.3">
      <c r="A153" s="19"/>
      <c r="B153" s="19"/>
    </row>
    <row r="154" spans="1:2" x14ac:dyDescent="0.3">
      <c r="A154" s="19"/>
      <c r="B154" s="19"/>
    </row>
    <row r="155" spans="1:2" x14ac:dyDescent="0.3">
      <c r="A155" s="19"/>
      <c r="B155" s="19"/>
    </row>
    <row r="156" spans="1:2" x14ac:dyDescent="0.3">
      <c r="A156" s="19"/>
      <c r="B156" s="19"/>
    </row>
    <row r="157" spans="1:2" x14ac:dyDescent="0.3">
      <c r="A157" s="19"/>
      <c r="B157" s="19"/>
    </row>
    <row r="158" spans="1:2" x14ac:dyDescent="0.3">
      <c r="A158" s="19"/>
      <c r="B158" s="19"/>
    </row>
    <row r="159" spans="1:2" x14ac:dyDescent="0.3">
      <c r="A159" s="19"/>
      <c r="B159" s="19"/>
    </row>
    <row r="160" spans="1:2" x14ac:dyDescent="0.3">
      <c r="A160" s="19"/>
      <c r="B160" s="19"/>
    </row>
    <row r="161" spans="1:2" x14ac:dyDescent="0.3">
      <c r="A161" s="19"/>
      <c r="B161" s="19"/>
    </row>
    <row r="162" spans="1:2" x14ac:dyDescent="0.3">
      <c r="A162" s="19"/>
      <c r="B162" s="19"/>
    </row>
    <row r="163" spans="1:2" x14ac:dyDescent="0.3">
      <c r="A163" s="19"/>
      <c r="B163" s="19"/>
    </row>
    <row r="164" spans="1:2" x14ac:dyDescent="0.3">
      <c r="A164" s="19"/>
      <c r="B164" s="19"/>
    </row>
    <row r="165" spans="1:2" x14ac:dyDescent="0.3">
      <c r="A165" s="19"/>
      <c r="B165" s="19"/>
    </row>
    <row r="166" spans="1:2" x14ac:dyDescent="0.3">
      <c r="A166" s="19"/>
      <c r="B166" s="19"/>
    </row>
    <row r="167" spans="1:2" x14ac:dyDescent="0.3">
      <c r="A167" s="19"/>
      <c r="B167" s="19"/>
    </row>
    <row r="168" spans="1:2" x14ac:dyDescent="0.3">
      <c r="A168" s="19"/>
      <c r="B168" s="19"/>
    </row>
    <row r="169" spans="1:2" x14ac:dyDescent="0.3">
      <c r="A169" s="19"/>
      <c r="B169" s="19"/>
    </row>
    <row r="170" spans="1:2" x14ac:dyDescent="0.3">
      <c r="A170" s="19"/>
      <c r="B170" s="19"/>
    </row>
    <row r="171" spans="1:2" x14ac:dyDescent="0.3">
      <c r="A171" s="19"/>
      <c r="B171" s="19"/>
    </row>
    <row r="172" spans="1:2" x14ac:dyDescent="0.3">
      <c r="A172" s="19"/>
      <c r="B172" s="19"/>
    </row>
    <row r="173" spans="1:2" x14ac:dyDescent="0.3">
      <c r="A173" s="19"/>
      <c r="B173" s="19"/>
    </row>
    <row r="174" spans="1:2" x14ac:dyDescent="0.3">
      <c r="A174" s="19"/>
      <c r="B174" s="19"/>
    </row>
    <row r="175" spans="1:2" x14ac:dyDescent="0.3">
      <c r="A175" s="19"/>
      <c r="B175" s="19"/>
    </row>
    <row r="176" spans="1:2" x14ac:dyDescent="0.3">
      <c r="A176" s="19"/>
      <c r="B176" s="19"/>
    </row>
    <row r="177" spans="1:2" x14ac:dyDescent="0.3">
      <c r="A177" s="19"/>
      <c r="B177" s="19"/>
    </row>
    <row r="178" spans="1:2" x14ac:dyDescent="0.3">
      <c r="A178" s="19"/>
      <c r="B178" s="19"/>
    </row>
    <row r="179" spans="1:2" x14ac:dyDescent="0.3">
      <c r="A179" s="19"/>
      <c r="B179" s="19"/>
    </row>
    <row r="180" spans="1:2" x14ac:dyDescent="0.3">
      <c r="A180" s="19"/>
      <c r="B180" s="19"/>
    </row>
    <row r="181" spans="1:2" x14ac:dyDescent="0.3">
      <c r="A181" s="19"/>
      <c r="B181" s="19"/>
    </row>
    <row r="182" spans="1:2" x14ac:dyDescent="0.3">
      <c r="A182" s="19"/>
      <c r="B182" s="19"/>
    </row>
    <row r="183" spans="1:2" x14ac:dyDescent="0.3">
      <c r="A183" s="19"/>
      <c r="B183" s="19"/>
    </row>
    <row r="184" spans="1:2" x14ac:dyDescent="0.3">
      <c r="A184" s="19"/>
      <c r="B184" s="19"/>
    </row>
    <row r="185" spans="1:2" x14ac:dyDescent="0.3">
      <c r="A185" s="19"/>
      <c r="B185" s="19"/>
    </row>
    <row r="186" spans="1:2" x14ac:dyDescent="0.3">
      <c r="A186" s="19"/>
      <c r="B186" s="19"/>
    </row>
    <row r="187" spans="1:2" x14ac:dyDescent="0.3">
      <c r="A187" s="19"/>
      <c r="B187" s="19"/>
    </row>
    <row r="188" spans="1:2" x14ac:dyDescent="0.3">
      <c r="A188" s="19"/>
      <c r="B188" s="19"/>
    </row>
    <row r="189" spans="1:2" x14ac:dyDescent="0.3">
      <c r="A189" s="19"/>
      <c r="B189" s="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70"/>
  <sheetViews>
    <sheetView zoomScale="60" zoomScaleNormal="60" workbookViewId="0">
      <pane xSplit="4" ySplit="3" topLeftCell="E4" activePane="bottomRight" state="frozen"/>
      <selection pane="topRight" activeCell="E1" sqref="E1"/>
      <selection pane="bottomLeft" activeCell="A4" sqref="A4"/>
      <selection pane="bottomRight" activeCell="F114" sqref="F114"/>
    </sheetView>
  </sheetViews>
  <sheetFormatPr defaultRowHeight="14.4" x14ac:dyDescent="0.3"/>
  <cols>
    <col min="1" max="1" width="30.44140625" style="19" bestFit="1" customWidth="1"/>
    <col min="2" max="2" width="15.33203125" style="20" bestFit="1" customWidth="1"/>
    <col min="3" max="59" width="14.6640625" customWidth="1"/>
  </cols>
  <sheetData>
    <row r="1" spans="1:61" s="55" customFormat="1" ht="43.8" customHeight="1" x14ac:dyDescent="0.3">
      <c r="A1" s="56" t="s">
        <v>283</v>
      </c>
      <c r="E1" s="55" t="s">
        <v>369</v>
      </c>
      <c r="G1" s="55" t="s">
        <v>286</v>
      </c>
      <c r="I1" s="55" t="s">
        <v>287</v>
      </c>
      <c r="K1" s="55" t="s">
        <v>288</v>
      </c>
      <c r="M1" s="55" t="s">
        <v>289</v>
      </c>
      <c r="O1" s="55" t="s">
        <v>290</v>
      </c>
      <c r="Q1" s="55" t="s">
        <v>370</v>
      </c>
      <c r="S1" s="55" t="s">
        <v>294</v>
      </c>
      <c r="U1" s="55" t="s">
        <v>295</v>
      </c>
      <c r="W1" s="55" t="s">
        <v>296</v>
      </c>
      <c r="Y1" s="55" t="s">
        <v>298</v>
      </c>
      <c r="AA1" s="55" t="s">
        <v>0</v>
      </c>
      <c r="AC1" s="55" t="s">
        <v>1</v>
      </c>
      <c r="AE1" s="55" t="s">
        <v>1</v>
      </c>
      <c r="AG1" s="15" t="s">
        <v>4</v>
      </c>
      <c r="AH1" s="15"/>
      <c r="AI1" s="15" t="s">
        <v>4</v>
      </c>
      <c r="AJ1" s="15"/>
      <c r="AK1" s="15" t="s">
        <v>5</v>
      </c>
      <c r="AL1" s="15"/>
      <c r="AM1" s="55" t="s">
        <v>371</v>
      </c>
      <c r="AN1" s="15"/>
      <c r="AO1" s="15" t="s">
        <v>138</v>
      </c>
      <c r="AP1" s="15"/>
      <c r="AQ1" s="55" t="s">
        <v>304</v>
      </c>
      <c r="AS1" s="55" t="s">
        <v>372</v>
      </c>
      <c r="AU1" s="55" t="s">
        <v>8</v>
      </c>
      <c r="AW1" s="55" t="s">
        <v>9</v>
      </c>
      <c r="AY1" s="55" t="s">
        <v>373</v>
      </c>
      <c r="BA1" s="55" t="s">
        <v>10</v>
      </c>
      <c r="BC1" s="55" t="s">
        <v>374</v>
      </c>
      <c r="BE1" s="55" t="s">
        <v>12</v>
      </c>
      <c r="BF1" s="15"/>
      <c r="BG1" s="55" t="s">
        <v>13</v>
      </c>
      <c r="BH1" s="15"/>
      <c r="BI1" s="15"/>
    </row>
    <row r="2" spans="1:61" x14ac:dyDescent="0.3">
      <c r="A2" s="2"/>
      <c r="B2" s="15"/>
      <c r="C2" s="15"/>
      <c r="D2" s="15"/>
      <c r="E2" s="15" t="s">
        <v>377</v>
      </c>
      <c r="F2" s="15"/>
      <c r="G2" s="15" t="s">
        <v>378</v>
      </c>
      <c r="H2" s="15"/>
      <c r="I2" s="15" t="s">
        <v>379</v>
      </c>
      <c r="J2" s="15"/>
      <c r="K2" s="15" t="s">
        <v>407</v>
      </c>
      <c r="L2" s="15"/>
      <c r="M2" s="15" t="s">
        <v>380</v>
      </c>
      <c r="N2" s="15"/>
      <c r="O2" s="15" t="s">
        <v>382</v>
      </c>
      <c r="P2" s="15"/>
      <c r="Q2" s="15" t="s">
        <v>384</v>
      </c>
      <c r="R2" s="15"/>
      <c r="S2" s="15" t="s">
        <v>386</v>
      </c>
      <c r="T2" s="15"/>
      <c r="U2" s="15" t="s">
        <v>387</v>
      </c>
      <c r="V2" s="15"/>
      <c r="W2" s="15" t="s">
        <v>388</v>
      </c>
      <c r="X2" s="15"/>
      <c r="Y2" s="15" t="s">
        <v>389</v>
      </c>
      <c r="Z2" s="15"/>
      <c r="AA2" s="15" t="s">
        <v>390</v>
      </c>
      <c r="AB2" s="15"/>
      <c r="AC2" s="15" t="s">
        <v>391</v>
      </c>
      <c r="AD2" s="15"/>
      <c r="AE2" s="15" t="s">
        <v>392</v>
      </c>
      <c r="AF2" s="15"/>
      <c r="AG2" s="15" t="s">
        <v>395</v>
      </c>
      <c r="AH2" s="15"/>
      <c r="AI2" s="15" t="s">
        <v>396</v>
      </c>
      <c r="AJ2" s="15"/>
      <c r="AK2" s="15" t="s">
        <v>397</v>
      </c>
      <c r="AL2" s="15"/>
      <c r="AM2" s="15" t="s">
        <v>398</v>
      </c>
      <c r="AN2" s="15"/>
      <c r="AO2" s="15" t="s">
        <v>399</v>
      </c>
      <c r="AP2" s="15"/>
      <c r="AQ2" s="15" t="s">
        <v>400</v>
      </c>
      <c r="AR2" s="15"/>
      <c r="AS2" s="15" t="s">
        <v>401</v>
      </c>
      <c r="AT2" s="15"/>
      <c r="AU2" s="15" t="s">
        <v>402</v>
      </c>
      <c r="AV2" s="15"/>
      <c r="AW2" s="15" t="s">
        <v>403</v>
      </c>
      <c r="AX2" s="15"/>
      <c r="AY2" s="15" t="s">
        <v>404</v>
      </c>
      <c r="AZ2" s="15"/>
      <c r="BA2" s="15" t="s">
        <v>405</v>
      </c>
      <c r="BB2" s="15"/>
      <c r="BC2" s="15" t="s">
        <v>409</v>
      </c>
      <c r="BD2" s="15"/>
      <c r="BE2" s="15" t="s">
        <v>410</v>
      </c>
      <c r="BF2" s="15"/>
      <c r="BG2" s="15" t="s">
        <v>411</v>
      </c>
      <c r="BH2" s="15"/>
      <c r="BI2" s="15"/>
    </row>
    <row r="3" spans="1:61" ht="28.8" x14ac:dyDescent="0.3">
      <c r="A3" s="53" t="s">
        <v>14</v>
      </c>
      <c r="B3" s="105" t="s">
        <v>368</v>
      </c>
      <c r="C3" s="105" t="s">
        <v>511</v>
      </c>
      <c r="D3" s="2" t="s">
        <v>15</v>
      </c>
      <c r="E3" s="2" t="s">
        <v>350</v>
      </c>
      <c r="F3" s="2" t="s">
        <v>15</v>
      </c>
      <c r="G3" s="2" t="s">
        <v>350</v>
      </c>
      <c r="H3" s="2" t="s">
        <v>15</v>
      </c>
      <c r="I3" s="2" t="s">
        <v>350</v>
      </c>
      <c r="J3" s="2" t="s">
        <v>15</v>
      </c>
      <c r="K3" s="2" t="s">
        <v>350</v>
      </c>
      <c r="L3" s="2" t="s">
        <v>15</v>
      </c>
      <c r="M3" s="2" t="s">
        <v>350</v>
      </c>
      <c r="N3" s="2"/>
      <c r="O3" s="2" t="s">
        <v>350</v>
      </c>
      <c r="P3" s="2" t="s">
        <v>15</v>
      </c>
      <c r="Q3" s="2" t="s">
        <v>350</v>
      </c>
      <c r="R3" s="2" t="s">
        <v>15</v>
      </c>
      <c r="S3" s="2" t="s">
        <v>350</v>
      </c>
      <c r="T3" s="2" t="s">
        <v>15</v>
      </c>
      <c r="U3" s="2" t="s">
        <v>350</v>
      </c>
      <c r="V3" s="2" t="s">
        <v>15</v>
      </c>
      <c r="W3" s="2" t="s">
        <v>350</v>
      </c>
      <c r="X3" s="2" t="s">
        <v>15</v>
      </c>
      <c r="Y3" s="2" t="s">
        <v>350</v>
      </c>
      <c r="Z3" s="2" t="s">
        <v>15</v>
      </c>
      <c r="AA3" s="2" t="s">
        <v>350</v>
      </c>
      <c r="AB3" s="2" t="s">
        <v>15</v>
      </c>
      <c r="AC3" s="2" t="s">
        <v>350</v>
      </c>
      <c r="AD3" s="2" t="s">
        <v>15</v>
      </c>
      <c r="AE3" s="2" t="s">
        <v>350</v>
      </c>
      <c r="AF3" s="2" t="s">
        <v>15</v>
      </c>
      <c r="AG3" s="2" t="s">
        <v>350</v>
      </c>
      <c r="AH3" s="2" t="s">
        <v>15</v>
      </c>
      <c r="AI3" s="2" t="s">
        <v>350</v>
      </c>
      <c r="AJ3" s="2" t="s">
        <v>15</v>
      </c>
      <c r="AK3" s="2" t="s">
        <v>350</v>
      </c>
      <c r="AL3" s="2" t="s">
        <v>15</v>
      </c>
      <c r="AM3" s="2" t="s">
        <v>350</v>
      </c>
      <c r="AN3" s="2" t="s">
        <v>15</v>
      </c>
      <c r="AO3" s="2" t="s">
        <v>350</v>
      </c>
      <c r="AP3" s="2" t="s">
        <v>15</v>
      </c>
      <c r="AQ3" s="2" t="s">
        <v>350</v>
      </c>
      <c r="AR3" s="2" t="s">
        <v>15</v>
      </c>
      <c r="AS3" s="2" t="s">
        <v>350</v>
      </c>
      <c r="AT3" s="2" t="s">
        <v>15</v>
      </c>
      <c r="AU3" s="2" t="s">
        <v>350</v>
      </c>
      <c r="AV3" s="2" t="s">
        <v>15</v>
      </c>
      <c r="AW3" s="2" t="s">
        <v>350</v>
      </c>
      <c r="AX3" s="2" t="s">
        <v>15</v>
      </c>
      <c r="AY3" s="2" t="s">
        <v>350</v>
      </c>
      <c r="AZ3" s="2" t="s">
        <v>15</v>
      </c>
      <c r="BA3" s="2" t="s">
        <v>350</v>
      </c>
      <c r="BB3" s="2" t="s">
        <v>15</v>
      </c>
      <c r="BC3" s="2" t="s">
        <v>350</v>
      </c>
      <c r="BD3" s="2" t="s">
        <v>15</v>
      </c>
      <c r="BE3" s="2" t="s">
        <v>350</v>
      </c>
      <c r="BF3" s="2" t="s">
        <v>15</v>
      </c>
      <c r="BG3" s="2" t="s">
        <v>350</v>
      </c>
      <c r="BH3" s="2"/>
    </row>
    <row r="4" spans="1:61" x14ac:dyDescent="0.3">
      <c r="A4" s="2" t="s">
        <v>183</v>
      </c>
      <c r="B4" s="2"/>
      <c r="C4" t="s">
        <v>687</v>
      </c>
      <c r="D4" t="s">
        <v>466</v>
      </c>
      <c r="E4">
        <f>'Exports - Data (Raw&amp;Adjusted)'!H4/'Exports - Data (Raw&amp;Adjusted)'!G4/(300*$F$69)</f>
        <v>7.2173033020311141</v>
      </c>
      <c r="H4" t="s">
        <v>466</v>
      </c>
      <c r="I4">
        <f>'Exports - Data (Raw&amp;Adjusted)'!N4/'Exports - Data (Raw&amp;Adjusted)'!M4/(300*$F$69)</f>
        <v>6.2761342151301909</v>
      </c>
      <c r="L4" t="s">
        <v>466</v>
      </c>
      <c r="M4">
        <f>'Exports - Data (Raw&amp;Adjusted)'!T4/'Exports - Data (Raw&amp;Adjusted)'!S4/$H$58</f>
        <v>6.5625</v>
      </c>
      <c r="AD4" t="s">
        <v>466</v>
      </c>
      <c r="AE4">
        <f>'Exports - Data (Raw&amp;Adjusted)'!AU4/'Exports - Data (Raw&amp;Adjusted)'!AT4/(300*$F$69)</f>
        <v>3.5137565016827885</v>
      </c>
    </row>
    <row r="5" spans="1:61" x14ac:dyDescent="0.3">
      <c r="A5" s="19" t="s">
        <v>235</v>
      </c>
      <c r="C5" t="s">
        <v>687</v>
      </c>
      <c r="D5" t="s">
        <v>466</v>
      </c>
      <c r="E5">
        <f>'Exports - Data (Raw&amp;Adjusted)'!H5/'Exports - Data (Raw&amp;Adjusted)'!G5</f>
        <v>2.3806666666666665</v>
      </c>
    </row>
    <row r="6" spans="1:61" x14ac:dyDescent="0.3">
      <c r="A6" s="2" t="s">
        <v>351</v>
      </c>
      <c r="B6" s="2"/>
      <c r="C6" s="3" t="s">
        <v>687</v>
      </c>
      <c r="D6" s="3" t="s">
        <v>466</v>
      </c>
      <c r="E6">
        <f>'Exports - Data (Raw&amp;Adjusted)'!H6/'Exports - Data (Raw&amp;Adjusted)'!G6*$D$55</f>
        <v>49.80869565217391</v>
      </c>
    </row>
    <row r="7" spans="1:61" x14ac:dyDescent="0.3">
      <c r="A7" s="19" t="s">
        <v>709</v>
      </c>
      <c r="C7" s="3" t="s">
        <v>687</v>
      </c>
      <c r="D7" s="3" t="s">
        <v>466</v>
      </c>
      <c r="J7" s="3" t="s">
        <v>466</v>
      </c>
      <c r="K7">
        <f>'Exports - Data (Raw&amp;Adjusted)'!Q7/'Exports - Data (Raw&amp;Adjusted)'!P7*$D$59</f>
        <v>37.186217821782186</v>
      </c>
      <c r="V7" t="s">
        <v>466</v>
      </c>
      <c r="W7">
        <f>'Exports - Data (Raw&amp;Adjusted)'!AI7/'Exports - Data (Raw&amp;Adjusted)'!AH7/$F$69</f>
        <v>14.538903645466057</v>
      </c>
      <c r="X7" t="s">
        <v>466</v>
      </c>
      <c r="Y7">
        <f>'Exports - Data (Raw&amp;Adjusted)'!AL7/'Exports - Data (Raw&amp;Adjusted)'!AK7/$F$69</f>
        <v>14.537382401669559</v>
      </c>
    </row>
    <row r="8" spans="1:61" x14ac:dyDescent="0.3">
      <c r="A8" s="19" t="s">
        <v>102</v>
      </c>
      <c r="C8" s="3" t="s">
        <v>687</v>
      </c>
      <c r="D8" s="3" t="s">
        <v>466</v>
      </c>
      <c r="J8" s="3" t="s">
        <v>46</v>
      </c>
      <c r="K8">
        <f>'Exports - Data (Raw&amp;Adjusted)'!Q8/'Exports - Data (Raw&amp;Adjusted)'!P8</f>
        <v>30</v>
      </c>
      <c r="V8" t="s">
        <v>466</v>
      </c>
      <c r="W8">
        <f>'Exports - Data (Raw&amp;Adjusted)'!AI8/'Exports - Data (Raw&amp;Adjusted)'!AH8/$F$69</f>
        <v>29.072326429884058</v>
      </c>
      <c r="X8" t="s">
        <v>466</v>
      </c>
      <c r="Y8">
        <f>'Exports - Data (Raw&amp;Adjusted)'!AL8/'Exports - Data (Raw&amp;Adjusted)'!AK8/$F$69</f>
        <v>29.073585340078584</v>
      </c>
      <c r="AN8" t="s">
        <v>480</v>
      </c>
      <c r="AO8">
        <f>'Exports - Data (Raw&amp;Adjusted)'!BJ8/'Exports - Data (Raw&amp;Adjusted)'!BI8/40</f>
        <v>0.14005602240896359</v>
      </c>
      <c r="AP8" t="s">
        <v>480</v>
      </c>
      <c r="AQ8">
        <f>'Exports - Data (Raw&amp;Adjusted)'!BM8/'Exports - Data (Raw&amp;Adjusted)'!BL8/40</f>
        <v>0.13978494623655915</v>
      </c>
      <c r="AR8" t="s">
        <v>466</v>
      </c>
      <c r="AS8">
        <f>'Exports - Data (Raw&amp;Adjusted)'!BP8/'Exports - Data (Raw&amp;Adjusted)'!BO8/(396/$F$55)</f>
        <v>65.050505050505052</v>
      </c>
      <c r="AT8" t="s">
        <v>466</v>
      </c>
      <c r="AU8">
        <f>'Exports - Data (Raw&amp;Adjusted)'!BS8/'Exports - Data (Raw&amp;Adjusted)'!BR8/(396/$F$55)</f>
        <v>67.878787878787875</v>
      </c>
      <c r="AV8" t="s">
        <v>466</v>
      </c>
      <c r="AW8">
        <f>'Exports - Data (Raw&amp;Adjusted)'!BV8/'Exports - Data (Raw&amp;Adjusted)'!BU8/(396/$F$55)</f>
        <v>79.191919191919183</v>
      </c>
      <c r="AX8" t="s">
        <v>466</v>
      </c>
      <c r="AY8">
        <f>'Exports - Data (Raw&amp;Adjusted)'!BY8/'Exports - Data (Raw&amp;Adjusted)'!BX8/(396/$F$55)</f>
        <v>90.505050505050505</v>
      </c>
      <c r="AZ8" t="s">
        <v>466</v>
      </c>
      <c r="BA8">
        <f>'Exports - Data (Raw&amp;Adjusted)'!CB8/'Exports - Data (Raw&amp;Adjusted)'!CA8/(396/$F$55)</f>
        <v>107.47474747474747</v>
      </c>
    </row>
    <row r="9" spans="1:61" x14ac:dyDescent="0.3">
      <c r="A9" s="19" t="s">
        <v>239</v>
      </c>
      <c r="C9" s="3" t="s">
        <v>687</v>
      </c>
      <c r="D9" s="3" t="s">
        <v>466</v>
      </c>
      <c r="J9" s="3"/>
      <c r="V9" t="s">
        <v>44</v>
      </c>
      <c r="W9">
        <f>'Exports - Data (Raw&amp;Adjusted)'!AI9/'Exports - Data (Raw&amp;Adjusted)'!AH9</f>
        <v>27.6875</v>
      </c>
      <c r="X9" t="s">
        <v>44</v>
      </c>
      <c r="Y9">
        <f>'Exports - Data (Raw&amp;Adjusted)'!AL9/'Exports - Data (Raw&amp;Adjusted)'!AK9</f>
        <v>27.876923076923077</v>
      </c>
    </row>
    <row r="10" spans="1:61" x14ac:dyDescent="0.3">
      <c r="A10" s="19" t="s">
        <v>240</v>
      </c>
      <c r="C10" s="3" t="s">
        <v>688</v>
      </c>
      <c r="D10" s="3" t="s">
        <v>481</v>
      </c>
      <c r="J10" s="3"/>
      <c r="K10" s="10"/>
      <c r="L10" t="s">
        <v>195</v>
      </c>
      <c r="M10">
        <f>'Exports - Data (Raw&amp;Adjusted)'!T10/'Exports - Data (Raw&amp;Adjusted)'!S10</f>
        <v>0.05</v>
      </c>
    </row>
    <row r="11" spans="1:61" x14ac:dyDescent="0.3">
      <c r="A11" s="19" t="s">
        <v>200</v>
      </c>
      <c r="C11" s="3" t="s">
        <v>687</v>
      </c>
      <c r="D11" s="3" t="s">
        <v>466</v>
      </c>
      <c r="J11" s="3"/>
      <c r="K11" s="10"/>
      <c r="L11" t="s">
        <v>466</v>
      </c>
      <c r="M11">
        <f>'Exports - Data (Raw&amp;Adjusted)'!T11/'Exports - Data (Raw&amp;Adjusted)'!S11/$F$69</f>
        <v>125.52268430260381</v>
      </c>
    </row>
    <row r="12" spans="1:61" x14ac:dyDescent="0.3">
      <c r="A12" s="19" t="s">
        <v>483</v>
      </c>
      <c r="C12" s="3" t="s">
        <v>687</v>
      </c>
      <c r="D12" s="3" t="s">
        <v>466</v>
      </c>
      <c r="L12" t="s">
        <v>44</v>
      </c>
      <c r="M12" s="64">
        <f>'Exports - Data (Adjusted) - 1'!L12/5*$D$55</f>
        <v>5</v>
      </c>
      <c r="AD12" t="s">
        <v>44</v>
      </c>
      <c r="AE12" s="64">
        <f>'Exports - Data (Adjusted) - 1'!AD12/4.5*$D$55</f>
        <v>55.555555555555557</v>
      </c>
      <c r="AF12" t="s">
        <v>44</v>
      </c>
      <c r="AG12" s="64">
        <f>'Exports - Data (Adjusted) - 1'!AF12/4.5*$D$55</f>
        <v>48.888888888888893</v>
      </c>
      <c r="AH12" t="s">
        <v>44</v>
      </c>
      <c r="AI12" s="64">
        <f>'Exports - Data (Adjusted) - 1'!AH12/4.5*$D$55</f>
        <v>48.25396825396826</v>
      </c>
      <c r="AN12" t="s">
        <v>44</v>
      </c>
      <c r="AO12" s="64">
        <f>'Exports - Data (Adjusted) - 1'!AN12/4.5*$D$55</f>
        <v>48.888888888888893</v>
      </c>
      <c r="AP12" t="s">
        <v>44</v>
      </c>
      <c r="AQ12" s="64">
        <f>'Exports - Data (Adjusted) - 1'!AP12/4.5*$D$55</f>
        <v>53.333333333333329</v>
      </c>
      <c r="AR12" t="s">
        <v>44</v>
      </c>
      <c r="AS12" s="64">
        <f>'Exports - Data (Adjusted) - 1'!AR12/4.5*$D$55</f>
        <v>46.666666666666671</v>
      </c>
      <c r="AT12" t="s">
        <v>44</v>
      </c>
      <c r="AU12" s="64">
        <f>'Exports - Data (Adjusted) - 1'!AT12/4.5*$D$55</f>
        <v>46.296296296296298</v>
      </c>
      <c r="AV12" t="s">
        <v>44</v>
      </c>
      <c r="AW12" s="64">
        <f>'Exports - Data (Adjusted) - 1'!AV12/4.5*$D$55</f>
        <v>48.888888888888893</v>
      </c>
      <c r="AX12" t="s">
        <v>44</v>
      </c>
      <c r="AY12" s="64">
        <f>'Exports - Data (Adjusted) - 1'!AX12/4.5*$D$55</f>
        <v>49.382716049382715</v>
      </c>
      <c r="AZ12" t="s">
        <v>44</v>
      </c>
      <c r="BA12" s="64">
        <f>'Exports - Data (Adjusted) - 1'!AZ12/410*$F$55</f>
        <v>51.90243902439024</v>
      </c>
    </row>
    <row r="13" spans="1:61" x14ac:dyDescent="0.3">
      <c r="A13" s="19" t="s">
        <v>352</v>
      </c>
      <c r="C13" s="3" t="s">
        <v>689</v>
      </c>
      <c r="D13" s="3" t="s">
        <v>471</v>
      </c>
      <c r="AN13" t="s">
        <v>35</v>
      </c>
      <c r="AO13">
        <f>'Exports - Data (Raw&amp;Adjusted)'!BJ13/'Exports - Data (Raw&amp;Adjusted)'!BI13</f>
        <v>16</v>
      </c>
      <c r="AP13" t="s">
        <v>35</v>
      </c>
      <c r="AQ13">
        <f>'Exports - Data (Raw&amp;Adjusted)'!BM13/'Exports - Data (Raw&amp;Adjusted)'!BL13</f>
        <v>16</v>
      </c>
      <c r="AR13" t="s">
        <v>35</v>
      </c>
      <c r="AS13">
        <f>'Exports - Data (Raw&amp;Adjusted)'!BP13/'Exports - Data (Raw&amp;Adjusted)'!BO13</f>
        <v>14.816326530612244</v>
      </c>
      <c r="AT13" t="s">
        <v>35</v>
      </c>
      <c r="AU13">
        <f>'Exports - Data (Raw&amp;Adjusted)'!BS13/'Exports - Data (Raw&amp;Adjusted)'!BR13</f>
        <v>15</v>
      </c>
      <c r="AV13" t="s">
        <v>35</v>
      </c>
      <c r="AW13">
        <f>'Exports - Data (Raw&amp;Adjusted)'!BV13/'Exports - Data (Raw&amp;Adjusted)'!BU13</f>
        <v>17.347368421052632</v>
      </c>
      <c r="AX13" t="s">
        <v>35</v>
      </c>
      <c r="AY13">
        <f>'Exports - Data (Raw&amp;Adjusted)'!BY13/'Exports - Data (Raw&amp;Adjusted)'!BX13</f>
        <v>17</v>
      </c>
      <c r="AZ13" t="s">
        <v>35</v>
      </c>
      <c r="BA13">
        <f>'Exports - Data (Raw&amp;Adjusted)'!CB13/'Exports - Data (Raw&amp;Adjusted)'!CA13</f>
        <v>15</v>
      </c>
    </row>
    <row r="14" spans="1:61" x14ac:dyDescent="0.3">
      <c r="A14" s="19" t="s">
        <v>707</v>
      </c>
      <c r="C14" s="3" t="s">
        <v>687</v>
      </c>
      <c r="D14" s="3" t="s">
        <v>466</v>
      </c>
      <c r="AN14" t="s">
        <v>466</v>
      </c>
      <c r="AO14">
        <f>'Exports - Data (Raw&amp;Adjusted)'!BJ14/'Exports - Data (Raw&amp;Adjusted)'!BI14/$H$129</f>
        <v>108.98065211158701</v>
      </c>
      <c r="AP14" t="s">
        <v>466</v>
      </c>
      <c r="AQ14">
        <f>'Exports - Data (Raw&amp;Adjusted)'!BM14/'Exports - Data (Raw&amp;Adjusted)'!BL14/$H$129</f>
        <v>80.438100368076121</v>
      </c>
    </row>
    <row r="15" spans="1:61" x14ac:dyDescent="0.3">
      <c r="A15" s="19" t="s">
        <v>199</v>
      </c>
      <c r="C15" s="3" t="s">
        <v>687</v>
      </c>
      <c r="D15" s="3" t="s">
        <v>466</v>
      </c>
      <c r="L15" t="s">
        <v>466</v>
      </c>
      <c r="M15">
        <f>'Exports - Data (Raw&amp;Adjusted)'!T15/'Exports - Data (Raw&amp;Adjusted)'!S15*$D$55</f>
        <v>17.695473251028805</v>
      </c>
      <c r="AN15" t="s">
        <v>466</v>
      </c>
      <c r="AO15">
        <f>'Exports - Data (Raw&amp;Adjusted)'!BJ15/'Exports - Data (Raw&amp;Adjusted)'!BI15/(180/$F$55)</f>
        <v>21.538461538461537</v>
      </c>
      <c r="AP15" t="s">
        <v>466</v>
      </c>
      <c r="AQ15">
        <f>'Exports - Data (Raw&amp;Adjusted)'!BM15/'Exports - Data (Raw&amp;Adjusted)'!BL15/(180/$F$55)</f>
        <v>22.848816029143897</v>
      </c>
      <c r="AR15" t="s">
        <v>466</v>
      </c>
      <c r="AS15">
        <f>'Exports - Data (Raw&amp;Adjusted)'!BP15/'Exports - Data (Raw&amp;Adjusted)'!BO15/(180/$F$55)</f>
        <v>24.888888888888886</v>
      </c>
      <c r="AT15" t="s">
        <v>466</v>
      </c>
      <c r="AU15">
        <f>'Exports - Data (Raw&amp;Adjusted)'!BS15/'Exports - Data (Raw&amp;Adjusted)'!BR15/(180/$F$55)</f>
        <v>27.999999999999996</v>
      </c>
      <c r="AV15" t="s">
        <v>466</v>
      </c>
      <c r="AW15">
        <f>'Exports - Data (Raw&amp;Adjusted)'!BV15/'Exports - Data (Raw&amp;Adjusted)'!BU15/(180/$F$55)</f>
        <v>26.074074074074073</v>
      </c>
      <c r="AX15" t="s">
        <v>466</v>
      </c>
      <c r="AY15">
        <f>'Exports - Data (Raw&amp;Adjusted)'!BY15/'Exports - Data (Raw&amp;Adjusted)'!BX15/(180/$F$55)</f>
        <v>24.888888888888886</v>
      </c>
      <c r="AZ15" t="s">
        <v>466</v>
      </c>
      <c r="BA15">
        <f>'Exports - Data (Raw&amp;Adjusted)'!CB15/'Exports - Data (Raw&amp;Adjusted)'!CA15/(180/$F$55)</f>
        <v>21.708641975308641</v>
      </c>
    </row>
    <row r="16" spans="1:61" x14ac:dyDescent="0.3">
      <c r="A16" s="19" t="s">
        <v>228</v>
      </c>
      <c r="C16" s="3" t="s">
        <v>687</v>
      </c>
      <c r="D16" s="3" t="s">
        <v>466</v>
      </c>
      <c r="T16" t="s">
        <v>466</v>
      </c>
      <c r="U16">
        <f>'Exports - Data (Raw&amp;Adjusted)'!AF16/'Exports - Data (Raw&amp;Adjusted)'!AE16*$F$55</f>
        <v>21</v>
      </c>
    </row>
    <row r="17" spans="1:53" x14ac:dyDescent="0.3">
      <c r="A17" s="19" t="s">
        <v>353</v>
      </c>
      <c r="C17" s="3" t="s">
        <v>687</v>
      </c>
      <c r="D17" s="3" t="s">
        <v>466</v>
      </c>
      <c r="T17" t="s">
        <v>466</v>
      </c>
      <c r="U17">
        <f>'Exports - Data (Raw&amp;Adjusted)'!AF17/'Exports - Data (Raw&amp;Adjusted)'!AE17/$F$60</f>
        <v>4.572216527111248</v>
      </c>
    </row>
    <row r="18" spans="1:53" x14ac:dyDescent="0.3">
      <c r="A18" s="19" t="s">
        <v>213</v>
      </c>
      <c r="C18" s="3" t="s">
        <v>687</v>
      </c>
      <c r="D18" s="3" t="s">
        <v>466</v>
      </c>
      <c r="AR18" t="s">
        <v>44</v>
      </c>
      <c r="AS18">
        <f>'Exports - Data (Raw&amp;Adjusted)'!BP18/'Exports - Data (Raw&amp;Adjusted)'!BO18</f>
        <v>3.8554216867469879</v>
      </c>
      <c r="AT18" t="s">
        <v>44</v>
      </c>
      <c r="AU18">
        <f>'Exports - Data (Raw&amp;Adjusted)'!BS18/'Exports - Data (Raw&amp;Adjusted)'!BR18</f>
        <v>4.5119047619047619</v>
      </c>
      <c r="AV18" t="s">
        <v>44</v>
      </c>
      <c r="AW18">
        <f>'Exports - Data (Raw&amp;Adjusted)'!BV18/'Exports - Data (Raw&amp;Adjusted)'!BU18</f>
        <v>3.8</v>
      </c>
      <c r="AX18" t="s">
        <v>44</v>
      </c>
      <c r="AY18">
        <f>'Exports - Data (Raw&amp;Adjusted)'!BY18/'Exports - Data (Raw&amp;Adjusted)'!BX18</f>
        <v>3.7142857142857144</v>
      </c>
      <c r="AZ18" t="s">
        <v>44</v>
      </c>
      <c r="BA18">
        <f>'Exports - Data (Raw&amp;Adjusted)'!CB18/'Exports - Data (Raw&amp;Adjusted)'!CA18</f>
        <v>3.25</v>
      </c>
    </row>
    <row r="19" spans="1:53" x14ac:dyDescent="0.3">
      <c r="A19" s="19" t="s">
        <v>208</v>
      </c>
      <c r="C19" s="3" t="s">
        <v>690</v>
      </c>
      <c r="D19" s="3" t="s">
        <v>482</v>
      </c>
      <c r="V19" t="s">
        <v>245</v>
      </c>
      <c r="W19">
        <f>'Exports - Data (Raw&amp;Adjusted)'!AI19/'Exports - Data (Raw&amp;Adjusted)'!AH19</f>
        <v>0.19857912821010312</v>
      </c>
      <c r="X19" t="s">
        <v>245</v>
      </c>
      <c r="Y19">
        <f>'Exports - Data (Raw&amp;Adjusted)'!AL19/'Exports - Data (Raw&amp;Adjusted)'!AK19</f>
        <v>0.1838224633798573</v>
      </c>
    </row>
    <row r="20" spans="1:53" x14ac:dyDescent="0.3">
      <c r="A20" s="19" t="s">
        <v>216</v>
      </c>
      <c r="C20" s="3" t="s">
        <v>690</v>
      </c>
      <c r="D20" s="3" t="s">
        <v>482</v>
      </c>
      <c r="V20" t="s">
        <v>245</v>
      </c>
      <c r="W20">
        <f>'Exports - Data (Raw&amp;Adjusted)'!AI20/'Exports - Data (Raw&amp;Adjusted)'!AH20</f>
        <v>0.10339772884901607</v>
      </c>
      <c r="X20" t="s">
        <v>245</v>
      </c>
      <c r="Y20">
        <f>'Exports - Data (Raw&amp;Adjusted)'!AL20/'Exports - Data (Raw&amp;Adjusted)'!AK20</f>
        <v>0.10302391626627611</v>
      </c>
    </row>
    <row r="21" spans="1:53" x14ac:dyDescent="0.3">
      <c r="A21" s="19" t="s">
        <v>354</v>
      </c>
      <c r="C21" s="3" t="s">
        <v>687</v>
      </c>
      <c r="D21" s="3" t="s">
        <v>466</v>
      </c>
      <c r="AN21" t="s">
        <v>466</v>
      </c>
      <c r="AO21">
        <f>'Exports - Data (Raw&amp;Adjusted)'!BJ21/'Exports - Data (Raw&amp;Adjusted)'!BI21/2*$D$55</f>
        <v>34.285714285714285</v>
      </c>
      <c r="AP21" t="s">
        <v>466</v>
      </c>
      <c r="AQ21">
        <f>'Exports - Data (Raw&amp;Adjusted)'!BM21/'Exports - Data (Raw&amp;Adjusted)'!BL21/2*$D$55</f>
        <v>34.461538461538467</v>
      </c>
    </row>
    <row r="22" spans="1:53" x14ac:dyDescent="0.3">
      <c r="A22" s="19" t="s">
        <v>355</v>
      </c>
      <c r="C22" s="3" t="s">
        <v>687</v>
      </c>
      <c r="D22" s="3" t="s">
        <v>466</v>
      </c>
      <c r="AR22" t="s">
        <v>466</v>
      </c>
      <c r="AS22">
        <f>'Exports - Data (Raw&amp;Adjusted)'!BP22/'Exports - Data (Raw&amp;Adjusted)'!BO22/2*$D$55</f>
        <v>40</v>
      </c>
      <c r="AT22" t="s">
        <v>466</v>
      </c>
      <c r="AU22">
        <f>'Exports - Data (Raw&amp;Adjusted)'!BS22/'Exports - Data (Raw&amp;Adjusted)'!BR22/2*$D$55</f>
        <v>50</v>
      </c>
      <c r="AV22" t="s">
        <v>466</v>
      </c>
      <c r="AW22">
        <f>'Exports - Data (Raw&amp;Adjusted)'!BV22/'Exports - Data (Raw&amp;Adjusted)'!BU22/2*$D$55</f>
        <v>28.444444444444446</v>
      </c>
      <c r="AX22" t="s">
        <v>466</v>
      </c>
      <c r="AY22">
        <f>'Exports - Data (Raw&amp;Adjusted)'!BY22/'Exports - Data (Raw&amp;Adjusted)'!BX22</f>
        <v>2.85</v>
      </c>
      <c r="AZ22" t="s">
        <v>466</v>
      </c>
      <c r="BA22">
        <f>'Exports - Data (Raw&amp;Adjusted)'!CB22/'Exports - Data (Raw&amp;Adjusted)'!CA22/2*$D$55</f>
        <v>23.823529411764707</v>
      </c>
    </row>
    <row r="23" spans="1:53" x14ac:dyDescent="0.3">
      <c r="A23" s="19" t="s">
        <v>356</v>
      </c>
      <c r="C23" s="3" t="s">
        <v>687</v>
      </c>
      <c r="D23" s="3" t="s">
        <v>466</v>
      </c>
      <c r="AR23" t="s">
        <v>466</v>
      </c>
      <c r="AS23">
        <f>'Exports - Data (Raw&amp;Adjusted)'!BP23/'Exports - Data (Raw&amp;Adjusted)'!BO23/2*$D$55</f>
        <v>30</v>
      </c>
      <c r="AT23" t="s">
        <v>466</v>
      </c>
      <c r="AU23">
        <f>'Exports - Data (Raw&amp;Adjusted)'!BS23/'Exports - Data (Raw&amp;Adjusted)'!BR23/2*$D$55</f>
        <v>32.666666666666664</v>
      </c>
      <c r="AV23" t="s">
        <v>466</v>
      </c>
      <c r="AW23">
        <f>'Exports - Data (Raw&amp;Adjusted)'!BV23/'Exports - Data (Raw&amp;Adjusted)'!BU23/2*$D$55</f>
        <v>12.5</v>
      </c>
      <c r="AX23" t="s">
        <v>466</v>
      </c>
      <c r="AY23">
        <f>'Exports - Data (Raw&amp;Adjusted)'!BY23/'Exports - Data (Raw&amp;Adjusted)'!BX23/2*$D$55</f>
        <v>13.495327102803738</v>
      </c>
      <c r="AZ23" t="s">
        <v>466</v>
      </c>
      <c r="BA23">
        <f>'Exports - Data (Raw&amp;Adjusted)'!CB23/'Exports - Data (Raw&amp;Adjusted)'!CA23/2*$D$55</f>
        <v>13</v>
      </c>
    </row>
    <row r="24" spans="1:53" x14ac:dyDescent="0.3">
      <c r="A24" s="19" t="s">
        <v>375</v>
      </c>
      <c r="C24" s="3" t="s">
        <v>687</v>
      </c>
      <c r="D24" s="3" t="s">
        <v>466</v>
      </c>
      <c r="AN24" t="s">
        <v>466</v>
      </c>
      <c r="AO24">
        <f>'Exports - Data (Raw&amp;Adjusted)'!BJ24/'Exports - Data (Raw&amp;Adjusted)'!BI24/(280/$F$55)</f>
        <v>80</v>
      </c>
      <c r="AP24" t="s">
        <v>466</v>
      </c>
      <c r="AQ24">
        <f>'Exports - Data (Raw&amp;Adjusted)'!BM24/'Exports - Data (Raw&amp;Adjusted)'!BL24/(280/$F$55)</f>
        <v>78.490566037735846</v>
      </c>
      <c r="AR24" t="s">
        <v>466</v>
      </c>
      <c r="AS24">
        <f>'Exports - Data (Raw&amp;Adjusted)'!BP24/'Exports - Data (Raw&amp;Adjusted)'!BO24/(280/$F$55)</f>
        <v>64</v>
      </c>
      <c r="AT24" t="s">
        <v>466</v>
      </c>
      <c r="AU24">
        <f>'Exports - Data (Raw&amp;Adjusted)'!BS24/'Exports - Data (Raw&amp;Adjusted)'!BR24/(280/$F$55)</f>
        <v>65.333333333333329</v>
      </c>
      <c r="AV24" t="s">
        <v>466</v>
      </c>
      <c r="AW24">
        <f>'Exports - Data (Raw&amp;Adjusted)'!BV24/'Exports - Data (Raw&amp;Adjusted)'!BU24/(280/$F$55)</f>
        <v>56</v>
      </c>
      <c r="AX24" t="s">
        <v>466</v>
      </c>
      <c r="AY24">
        <f>'Exports - Data (Raw&amp;Adjusted)'!BY24/'Exports - Data (Raw&amp;Adjusted)'!BX24/(280/$F$55)</f>
        <v>71.680000000000007</v>
      </c>
      <c r="AZ24" t="s">
        <v>466</v>
      </c>
      <c r="BA24">
        <f>'Exports - Data (Raw&amp;Adjusted)'!CB24/'Exports - Data (Raw&amp;Adjusted)'!CA24/(280/$F$55)</f>
        <v>56</v>
      </c>
    </row>
    <row r="25" spans="1:53" x14ac:dyDescent="0.3">
      <c r="A25" s="19" t="s">
        <v>357</v>
      </c>
      <c r="C25" s="3" t="s">
        <v>687</v>
      </c>
      <c r="D25" s="3" t="s">
        <v>466</v>
      </c>
      <c r="H25" s="3"/>
      <c r="I25" s="16"/>
      <c r="P25" t="s">
        <v>466</v>
      </c>
      <c r="Q25">
        <f>'Exports - Data (Raw&amp;Adjusted)'!Z25/'Exports - Data (Raw&amp;Adjusted)'!Y25/(100/$J$55)</f>
        <v>2032.0962342716657</v>
      </c>
      <c r="R25" t="s">
        <v>466</v>
      </c>
      <c r="S25">
        <f>'Exports - Data (Raw&amp;Adjusted)'!AC25/'Exports - Data (Raw&amp;Adjusted)'!AB25/(100/$J$55)</f>
        <v>2438.515481125999</v>
      </c>
      <c r="T25" t="s">
        <v>466</v>
      </c>
      <c r="U25">
        <f>'Exports - Data (Raw&amp;Adjusted)'!AF25/'Exports - Data (Raw&amp;Adjusted)'!AE25/(100/$J$55)</f>
        <v>2113.3800836425326</v>
      </c>
      <c r="V25" t="s">
        <v>466</v>
      </c>
      <c r="W25">
        <f>'Exports - Data (Raw&amp;Adjusted)'!AI25/'Exports - Data (Raw&amp;Adjusted)'!AH25/(100/$J$55)</f>
        <v>2032.0962342716657</v>
      </c>
      <c r="X25" t="s">
        <v>466</v>
      </c>
      <c r="Y25">
        <f>'Exports - Data (Raw&amp;Adjusted)'!AL25/'Exports - Data (Raw&amp;Adjusted)'!AK25/(100/$J$55)</f>
        <v>2029.4719171374363</v>
      </c>
      <c r="Z25" t="s">
        <v>466</v>
      </c>
      <c r="AA25">
        <f>'Exports - Data (Raw&amp;Adjusted)'!AO25/'Exports - Data (Raw&amp;Adjusted)'!AN25/(100/$J$55)</f>
        <v>2011.7752719289492</v>
      </c>
      <c r="AB25" t="s">
        <v>466</v>
      </c>
      <c r="AC25">
        <f>'Exports - Data (Raw&amp;Adjusted)'!AR25/'Exports - Data (Raw&amp;Adjusted)'!AQ25/(100/$J$55)</f>
        <v>1788.2446861590659</v>
      </c>
      <c r="AD25" t="s">
        <v>466</v>
      </c>
      <c r="AE25">
        <f>'Exports - Data (Raw&amp;Adjusted)'!AU25/'Exports - Data (Raw&amp;Adjusted)'!AT25/(100/$J$55)</f>
        <v>1625.6769874173326</v>
      </c>
      <c r="AF25" t="s">
        <v>466</v>
      </c>
      <c r="AG25">
        <f>'Exports - Data (Raw&amp;Adjusted)'!AX25/'Exports - Data (Raw&amp;Adjusted)'!AW25/(100/$J$55)</f>
        <v>2032.0962342716657</v>
      </c>
      <c r="AH25" t="s">
        <v>466</v>
      </c>
      <c r="AI25">
        <f>'Exports - Data (Raw&amp;Adjusted)'!BA25/'Exports - Data (Raw&amp;Adjusted)'!AZ25/(100/$J$55)</f>
        <v>2032.0962342716657</v>
      </c>
    </row>
    <row r="26" spans="1:53" x14ac:dyDescent="0.3">
      <c r="A26" s="19" t="s">
        <v>357</v>
      </c>
      <c r="C26" s="3" t="s">
        <v>687</v>
      </c>
      <c r="D26" s="3" t="s">
        <v>466</v>
      </c>
      <c r="E26">
        <f>'Exports - Data (Raw&amp;Adjusted)'!H26/'Exports - Data (Raw&amp;Adjusted)'!G26*$J$55</f>
        <v>4064.1924685433319</v>
      </c>
      <c r="F26" t="s">
        <v>466</v>
      </c>
      <c r="G26">
        <f>'Exports - Data (Raw&amp;Adjusted)'!K26/'Exports - Data (Raw&amp;Adjusted)'!J26*$J$55</f>
        <v>3658.134340577506</v>
      </c>
    </row>
    <row r="27" spans="1:53" x14ac:dyDescent="0.3">
      <c r="A27" s="2" t="s">
        <v>358</v>
      </c>
      <c r="B27" s="2"/>
      <c r="C27" s="3" t="s">
        <v>687</v>
      </c>
      <c r="D27" s="3" t="s">
        <v>466</v>
      </c>
      <c r="E27">
        <f>'Exports - Data (Raw&amp;Adjusted)'!H27/'Exports - Data (Raw&amp;Adjusted)'!G27*$J$55</f>
        <v>889.96915369562021</v>
      </c>
      <c r="F27" t="s">
        <v>466</v>
      </c>
      <c r="G27">
        <f>'Exports - Data (Raw&amp;Adjusted)'!K27/'Exports - Data (Raw&amp;Adjusted)'!J27*$J$55</f>
        <v>797.92402593419547</v>
      </c>
    </row>
    <row r="28" spans="1:53" x14ac:dyDescent="0.3">
      <c r="A28" s="2" t="s">
        <v>359</v>
      </c>
      <c r="B28" s="2"/>
      <c r="C28" s="3" t="s">
        <v>687</v>
      </c>
      <c r="D28" s="3" t="s">
        <v>466</v>
      </c>
      <c r="E28">
        <f>'Exports - Data (Raw&amp;Adjusted)'!H28/'Exports - Data (Raw&amp;Adjusted)'!G28*$J$55</f>
        <v>523.52309764286986</v>
      </c>
      <c r="F28" t="s">
        <v>466</v>
      </c>
      <c r="G28">
        <f>'Exports - Data (Raw&amp;Adjusted)'!K28/'Exports - Data (Raw&amp;Adjusted)'!J28*$J$55</f>
        <v>386.09828451161655</v>
      </c>
    </row>
    <row r="29" spans="1:53" x14ac:dyDescent="0.3">
      <c r="A29" s="2" t="s">
        <v>360</v>
      </c>
      <c r="B29" s="2"/>
      <c r="C29" s="3" t="s">
        <v>687</v>
      </c>
      <c r="D29" s="3" t="s">
        <v>466</v>
      </c>
      <c r="E29">
        <f>'Exports - Data (Raw&amp;Adjusted)'!H29/'Exports - Data (Raw&amp;Adjusted)'!G29*$J$55</f>
        <v>271.2193708955491</v>
      </c>
      <c r="F29" t="s">
        <v>466</v>
      </c>
      <c r="G29">
        <f>'Exports - Data (Raw&amp;Adjusted)'!K29/'Exports - Data (Raw&amp;Adjusted)'!J29*$J$55</f>
        <v>282.94520900049292</v>
      </c>
      <c r="AP29" t="s">
        <v>466</v>
      </c>
      <c r="AQ29">
        <f>'Exports - Data (Raw&amp;Adjusted)'!BM29/'Exports - Data (Raw&amp;Adjusted)'!BL29/$H$105</f>
        <v>129.58677685950414</v>
      </c>
      <c r="AR29" t="s">
        <v>466</v>
      </c>
      <c r="AS29">
        <f>'Exports - Data (Raw&amp;Adjusted)'!BP29/'Exports - Data (Raw&amp;Adjusted)'!BO29/$H$105</f>
        <v>148.09917355371903</v>
      </c>
      <c r="AT29" t="s">
        <v>466</v>
      </c>
      <c r="AU29">
        <f>'Exports - Data (Raw&amp;Adjusted)'!BS29/'Exports - Data (Raw&amp;Adjusted)'!BR29/$H$105</f>
        <v>162.98957959037011</v>
      </c>
      <c r="AV29" t="s">
        <v>466</v>
      </c>
      <c r="AW29">
        <f>'Exports - Data (Raw&amp;Adjusted)'!BV29/'Exports - Data (Raw&amp;Adjusted)'!BU29/$H$105</f>
        <v>194.04234783133259</v>
      </c>
      <c r="AX29" t="s">
        <v>466</v>
      </c>
      <c r="AY29">
        <f>'Exports - Data (Raw&amp;Adjusted)'!BY29/'Exports - Data (Raw&amp;Adjusted)'!BX29/$H$105</f>
        <v>185.12396694214877</v>
      </c>
    </row>
    <row r="30" spans="1:53" x14ac:dyDescent="0.3">
      <c r="A30" s="2" t="s">
        <v>361</v>
      </c>
      <c r="B30" s="2"/>
      <c r="C30" s="3" t="s">
        <v>687</v>
      </c>
      <c r="D30" s="3" t="s">
        <v>466</v>
      </c>
      <c r="E30">
        <f>'Exports - Data (Raw&amp;Adjusted)'!H30/'Exports - Data (Raw&amp;Adjusted)'!G30*$J$55</f>
        <v>1083.7846582782217</v>
      </c>
    </row>
    <row r="31" spans="1:53" x14ac:dyDescent="0.3">
      <c r="A31" s="2" t="s">
        <v>362</v>
      </c>
      <c r="B31" s="2"/>
      <c r="C31" s="3" t="s">
        <v>687</v>
      </c>
      <c r="D31" s="3" t="s">
        <v>466</v>
      </c>
      <c r="E31">
        <f>'Exports - Data (Raw&amp;Adjusted)'!H31/'Exports - Data (Raw&amp;Adjusted)'!G31*$J$55</f>
        <v>9754.0619245039961</v>
      </c>
      <c r="F31" t="s">
        <v>466</v>
      </c>
      <c r="G31">
        <f>'Exports - Data (Raw&amp;Adjusted)'!K31/'Exports - Data (Raw&amp;Adjusted)'!J31*$J$55</f>
        <v>4064.1924685433319</v>
      </c>
    </row>
    <row r="32" spans="1:53" x14ac:dyDescent="0.3">
      <c r="A32" s="2" t="s">
        <v>190</v>
      </c>
      <c r="B32" s="2"/>
      <c r="C32" s="3" t="s">
        <v>689</v>
      </c>
      <c r="D32" s="3" t="s">
        <v>471</v>
      </c>
      <c r="H32" s="3"/>
      <c r="I32" s="3"/>
      <c r="J32" t="s">
        <v>466</v>
      </c>
      <c r="K32">
        <f>'Exports - Data (Raw&amp;Adjusted)'!Q32/'Exports - Data (Raw&amp;Adjusted)'!P32/$F$69</f>
        <v>87.691887172195294</v>
      </c>
      <c r="L32" t="s">
        <v>466</v>
      </c>
      <c r="M32">
        <f>'Exports - Data (Raw&amp;Adjusted)'!T32/'Exports - Data (Raw&amp;Adjusted)'!S32/$F$69</f>
        <v>126.52686577702464</v>
      </c>
      <c r="AN32" t="s">
        <v>248</v>
      </c>
      <c r="AO32">
        <f>'Exports - Data (Raw&amp;Adjusted)'!BJ32/'Exports - Data (Raw&amp;Adjusted)'!BI32</f>
        <v>22.666666666666668</v>
      </c>
      <c r="AP32" t="s">
        <v>248</v>
      </c>
      <c r="AQ32">
        <f>'Exports - Data (Raw&amp;Adjusted)'!BM32/'Exports - Data (Raw&amp;Adjusted)'!BL32</f>
        <v>19.80952380952381</v>
      </c>
      <c r="AR32" t="s">
        <v>97</v>
      </c>
      <c r="AS32">
        <f>'Exports - Data (Raw&amp;Adjusted)'!BP32/'Exports - Data (Raw&amp;Adjusted)'!BO32</f>
        <v>16.53846153846154</v>
      </c>
      <c r="AT32" t="s">
        <v>97</v>
      </c>
      <c r="AU32">
        <f>'Exports - Data (Raw&amp;Adjusted)'!BS32/'Exports - Data (Raw&amp;Adjusted)'!BR32</f>
        <v>23</v>
      </c>
      <c r="AV32" t="s">
        <v>97</v>
      </c>
      <c r="AW32">
        <f>'Exports - Data (Raw&amp;Adjusted)'!BV32/'Exports - Data (Raw&amp;Adjusted)'!BU32</f>
        <v>25</v>
      </c>
      <c r="AX32" t="s">
        <v>97</v>
      </c>
      <c r="AY32">
        <f>'Exports - Data (Raw&amp;Adjusted)'!BY32/'Exports - Data (Raw&amp;Adjusted)'!BX32</f>
        <v>23</v>
      </c>
    </row>
    <row r="33" spans="1:103" x14ac:dyDescent="0.3">
      <c r="A33" s="2" t="s">
        <v>716</v>
      </c>
      <c r="B33" s="2"/>
      <c r="C33" s="3" t="s">
        <v>687</v>
      </c>
      <c r="D33" s="3" t="s">
        <v>466</v>
      </c>
      <c r="H33" s="3"/>
      <c r="I33" s="3"/>
      <c r="J33" s="3"/>
      <c r="AJ33" t="s">
        <v>44</v>
      </c>
      <c r="AK33">
        <f>'Exports - Data (Raw&amp;Adjusted)'!BD33/'Exports - Data (Raw&amp;Adjusted)'!BC33</f>
        <v>1585.038</v>
      </c>
    </row>
    <row r="34" spans="1:103" x14ac:dyDescent="0.3">
      <c r="A34" s="2" t="s">
        <v>363</v>
      </c>
      <c r="B34" s="2"/>
      <c r="C34" t="s">
        <v>687</v>
      </c>
      <c r="D34" t="s">
        <v>466</v>
      </c>
      <c r="H34" s="3"/>
      <c r="I34" s="3"/>
      <c r="J34" s="3"/>
      <c r="AN34" t="s">
        <v>466</v>
      </c>
      <c r="AO34">
        <f>'Exports - Data (Raw&amp;Adjusted)'!BJ34/'Exports - Data (Raw&amp;Adjusted)'!BI34/2*$D$55</f>
        <v>1123.5955056179776</v>
      </c>
      <c r="AP34" t="s">
        <v>466</v>
      </c>
      <c r="AQ34">
        <f>'Exports - Data (Raw&amp;Adjusted)'!BM34/'Exports - Data (Raw&amp;Adjusted)'!BL34/2*$D$55</f>
        <v>1199.5386389850057</v>
      </c>
      <c r="AR34" t="s">
        <v>466</v>
      </c>
      <c r="AS34">
        <f>'Exports - Data (Raw&amp;Adjusted)'!BP34/'Exports - Data (Raw&amp;Adjusted)'!BO34/(100/$J$55)</f>
        <v>1625.6769874173326</v>
      </c>
      <c r="AT34" t="s">
        <v>466</v>
      </c>
      <c r="AU34">
        <f>'Exports - Data (Raw&amp;Adjusted)'!BS34/'Exports - Data (Raw&amp;Adjusted)'!BR34/(100/$J$55)</f>
        <v>1937.7489091090529</v>
      </c>
      <c r="AV34" t="s">
        <v>466</v>
      </c>
      <c r="AW34">
        <f>'Exports - Data (Raw&amp;Adjusted)'!BV34/'Exports - Data (Raw&amp;Adjusted)'!BU34/(100/$J$55)</f>
        <v>2194.6639330133989</v>
      </c>
      <c r="AX34" t="s">
        <v>466</v>
      </c>
      <c r="AY34">
        <f>'Exports - Data (Raw&amp;Adjusted)'!BY34/'Exports - Data (Raw&amp;Adjusted)'!BX34/(220/$J$55)</f>
        <v>715.85208252751875</v>
      </c>
      <c r="AZ34" t="s">
        <v>466</v>
      </c>
      <c r="BA34">
        <f>'Exports - Data (Raw&amp;Adjusted)'!CB34/'Exports - Data (Raw&amp;Adjusted)'!CA34/(220/$J$55)</f>
        <v>738.94408518969669</v>
      </c>
      <c r="BB34" t="s">
        <v>466</v>
      </c>
      <c r="BC34" s="9">
        <f>'Exports - Data (Raw&amp;Adjusted)'!CE34/'Exports - Data (Raw&amp;Adjusted)'!CD34/2*$D$55</f>
        <v>3806.25</v>
      </c>
      <c r="BD34" t="s">
        <v>466</v>
      </c>
      <c r="BE34">
        <f>'Exports - Data (Raw&amp;Adjusted)'!CH34/'Exports - Data (Raw&amp;Adjusted)'!CG34/(100/$J$55)</f>
        <v>1791.9999999999998</v>
      </c>
      <c r="BF34" s="3" t="s">
        <v>35</v>
      </c>
      <c r="BG34">
        <f>'Exports - Data (Raw&amp;Adjusted)'!CK34/'Exports - Data (Raw&amp;Adjusted)'!CJ34/(100/$J$55)</f>
        <v>1344</v>
      </c>
      <c r="BH34" s="10"/>
    </row>
    <row r="35" spans="1:103" x14ac:dyDescent="0.3">
      <c r="A35" s="2" t="s">
        <v>364</v>
      </c>
      <c r="B35" s="2"/>
      <c r="C35" t="s">
        <v>687</v>
      </c>
      <c r="D35" t="s">
        <v>466</v>
      </c>
      <c r="H35" s="3"/>
      <c r="I35" s="3"/>
      <c r="J35" s="3"/>
      <c r="K35" s="10"/>
      <c r="AN35" t="s">
        <v>466</v>
      </c>
      <c r="AO35">
        <f>'Exports - Data (Raw&amp;Adjusted)'!BJ35/'Exports - Data (Raw&amp;Adjusted)'!BI35/$H$105</f>
        <v>129.58677685950414</v>
      </c>
      <c r="AP35" t="s">
        <v>466</v>
      </c>
      <c r="AQ35">
        <f>'Exports - Data (Raw&amp;Adjusted)'!BM35/'Exports - Data (Raw&amp;Adjusted)'!BL35/$H$105</f>
        <v>129.58677685950414</v>
      </c>
    </row>
    <row r="36" spans="1:103" x14ac:dyDescent="0.3">
      <c r="A36" s="2" t="s">
        <v>365</v>
      </c>
      <c r="B36" s="2"/>
      <c r="C36" t="s">
        <v>687</v>
      </c>
      <c r="D36" t="s">
        <v>466</v>
      </c>
      <c r="H36" s="3"/>
      <c r="I36" s="3"/>
      <c r="J36" s="3"/>
      <c r="K36" s="10"/>
      <c r="AN36" t="s">
        <v>466</v>
      </c>
      <c r="AO36">
        <f>'Exports - Data (Raw&amp;Adjusted)'!BJ36/'Exports - Data (Raw&amp;Adjusted)'!BI36/$H$105</f>
        <v>272.24112785610112</v>
      </c>
      <c r="AP36" t="s">
        <v>466</v>
      </c>
      <c r="AQ36">
        <f>'Exports - Data (Raw&amp;Adjusted)'!BM36/'Exports - Data (Raw&amp;Adjusted)'!BL36/$H$105</f>
        <v>276.06205596636221</v>
      </c>
      <c r="AR36" t="s">
        <v>466</v>
      </c>
      <c r="AS36">
        <f>'Exports - Data (Raw&amp;Adjusted)'!BP36/'Exports - Data (Raw&amp;Adjusted)'!BO36/$H$105</f>
        <v>333.44618141989446</v>
      </c>
      <c r="AT36" t="s">
        <v>466</v>
      </c>
      <c r="AU36">
        <f>'Exports - Data (Raw&amp;Adjusted)'!BS36/'Exports - Data (Raw&amp;Adjusted)'!BR36/$H$105</f>
        <v>333.22314049586782</v>
      </c>
      <c r="AV36" t="s">
        <v>466</v>
      </c>
      <c r="AW36">
        <f>'Exports - Data (Raw&amp;Adjusted)'!BV36/'Exports - Data (Raw&amp;Adjusted)'!BU36/$H$105</f>
        <v>299.41789435860585</v>
      </c>
      <c r="AX36" t="s">
        <v>466</v>
      </c>
      <c r="AY36">
        <f>'Exports - Data (Raw&amp;Adjusted)'!BY36/'Exports - Data (Raw&amp;Adjusted)'!BX36/$H$105</f>
        <v>277.68595041322317</v>
      </c>
      <c r="AZ36" t="s">
        <v>466</v>
      </c>
      <c r="BA36">
        <f>'Exports - Data (Raw&amp;Adjusted)'!CB36/'Exports - Data (Raw&amp;Adjusted)'!CA36/$H$105</f>
        <v>273.86593204775028</v>
      </c>
    </row>
    <row r="37" spans="1:103" x14ac:dyDescent="0.3">
      <c r="A37" s="19" t="s">
        <v>483</v>
      </c>
      <c r="B37" s="20" t="s">
        <v>343</v>
      </c>
      <c r="C37" t="s">
        <v>687</v>
      </c>
      <c r="D37" t="s">
        <v>466</v>
      </c>
      <c r="AL37" t="s">
        <v>44</v>
      </c>
      <c r="AM37" s="64">
        <f>'Exports - Data (Adjusted) - 1'!AL37/4.5*$D$55</f>
        <v>35.555555555555557</v>
      </c>
    </row>
    <row r="38" spans="1:103" x14ac:dyDescent="0.3">
      <c r="A38" s="19" t="s">
        <v>235</v>
      </c>
      <c r="B38" s="20" t="s">
        <v>343</v>
      </c>
      <c r="C38" t="s">
        <v>687</v>
      </c>
      <c r="D38" t="s">
        <v>466</v>
      </c>
      <c r="AL38" t="s">
        <v>44</v>
      </c>
      <c r="AM38">
        <f>'Exports - Data (Raw&amp;Adjusted)'!BG38/'Exports - Data (Raw&amp;Adjusted)'!BF38</f>
        <v>4</v>
      </c>
    </row>
    <row r="39" spans="1:103" x14ac:dyDescent="0.3">
      <c r="A39" s="19" t="s">
        <v>199</v>
      </c>
      <c r="B39" s="20" t="s">
        <v>343</v>
      </c>
      <c r="C39" t="s">
        <v>687</v>
      </c>
      <c r="D39" t="s">
        <v>466</v>
      </c>
      <c r="AL39" t="s">
        <v>466</v>
      </c>
      <c r="AM39">
        <f>'Exports - Data (Raw&amp;Adjusted)'!BG39/'Exports - Data (Raw&amp;Adjusted)'!BF39/(180/$F$55)</f>
        <v>24.888888888888886</v>
      </c>
    </row>
    <row r="40" spans="1:103" s="12" customFormat="1" x14ac:dyDescent="0.3">
      <c r="A40" s="58" t="s">
        <v>366</v>
      </c>
      <c r="B40" s="23"/>
      <c r="C40" s="23"/>
    </row>
    <row r="41" spans="1:103" s="12" customFormat="1" x14ac:dyDescent="0.3">
      <c r="A41" s="59" t="s">
        <v>367</v>
      </c>
      <c r="B41" s="13"/>
      <c r="C41" s="13"/>
    </row>
    <row r="42" spans="1:103" x14ac:dyDescent="0.3">
      <c r="B42" s="19"/>
    </row>
    <row r="43" spans="1:103" x14ac:dyDescent="0.3">
      <c r="B43" s="19"/>
    </row>
    <row r="44" spans="1:103" s="66" customFormat="1" x14ac:dyDescent="0.3">
      <c r="A44" s="65" t="s">
        <v>412</v>
      </c>
      <c r="B44" s="61"/>
      <c r="F44" s="67"/>
      <c r="G44" s="61"/>
      <c r="L44" s="67"/>
      <c r="O44" s="61"/>
      <c r="P44" s="61"/>
      <c r="R44" s="67"/>
      <c r="X44" s="67"/>
      <c r="AD44" s="67"/>
      <c r="AH44" s="67"/>
      <c r="AJ44" s="61"/>
      <c r="AM44" s="67"/>
      <c r="AR44" s="67"/>
      <c r="AV44" s="67"/>
      <c r="BB44" s="67"/>
      <c r="BD44" s="67"/>
      <c r="BG44" s="61"/>
      <c r="BJ44" s="67"/>
      <c r="BO44" s="67"/>
      <c r="BU44" s="67"/>
      <c r="BY44" s="67"/>
      <c r="CE44" s="67"/>
      <c r="CH44" s="67"/>
      <c r="CL44" s="67"/>
      <c r="CO44" s="67"/>
      <c r="CR44" s="67"/>
      <c r="CV44" s="67"/>
      <c r="CY44" s="67"/>
    </row>
    <row r="45" spans="1:103" s="61" customFormat="1" x14ac:dyDescent="0.3">
      <c r="A45" s="61" t="s">
        <v>413</v>
      </c>
      <c r="B45" s="61">
        <v>1</v>
      </c>
      <c r="C45" s="67" t="s">
        <v>65</v>
      </c>
      <c r="D45" s="68">
        <v>108</v>
      </c>
      <c r="E45" s="67" t="s">
        <v>414</v>
      </c>
      <c r="F45" s="69">
        <f>D45/F55</f>
        <v>4.8214285714285716E-2</v>
      </c>
      <c r="G45" s="70" t="s">
        <v>44</v>
      </c>
      <c r="H45" s="68"/>
      <c r="I45" s="67"/>
      <c r="J45" s="67"/>
      <c r="K45" s="67"/>
      <c r="M45" s="71"/>
      <c r="O45" s="67"/>
      <c r="P45" s="67"/>
      <c r="Q45" s="67"/>
      <c r="S45" s="68"/>
      <c r="T45" s="72"/>
      <c r="U45" s="67"/>
      <c r="V45" s="67"/>
      <c r="W45" s="67"/>
      <c r="X45" s="73"/>
      <c r="Z45" s="68"/>
      <c r="AA45" s="68"/>
      <c r="AB45" s="67"/>
      <c r="AC45" s="67"/>
      <c r="AF45" s="67"/>
      <c r="AG45" s="67"/>
      <c r="AI45" s="67"/>
      <c r="AJ45" s="68"/>
      <c r="AK45" s="67"/>
      <c r="AL45" s="67"/>
      <c r="AP45" s="67"/>
      <c r="AQ45" s="67"/>
      <c r="AS45" s="67"/>
      <c r="AT45" s="68"/>
      <c r="AU45" s="67"/>
      <c r="AW45" s="67"/>
      <c r="AY45" s="68"/>
      <c r="AZ45" s="67"/>
      <c r="BA45" s="67"/>
      <c r="BE45" s="67"/>
      <c r="BG45" s="68"/>
      <c r="BH45" s="67"/>
      <c r="BI45" s="67"/>
      <c r="BL45" s="67"/>
      <c r="BM45" s="68"/>
      <c r="BN45" s="67"/>
      <c r="BP45" s="67"/>
      <c r="BR45" s="68"/>
      <c r="BS45" s="67"/>
      <c r="BT45" s="67"/>
      <c r="BW45" s="67"/>
      <c r="BX45" s="67"/>
      <c r="BZ45" s="67"/>
      <c r="CA45" s="68"/>
      <c r="CC45" s="67"/>
      <c r="CD45" s="67"/>
      <c r="CF45" s="68"/>
      <c r="CG45" s="67"/>
      <c r="CK45" s="67"/>
      <c r="CN45" s="67"/>
      <c r="CQ45" s="67"/>
      <c r="CU45" s="67"/>
      <c r="CX45" s="67"/>
    </row>
    <row r="46" spans="1:103" s="61" customFormat="1" x14ac:dyDescent="0.3">
      <c r="A46" s="61" t="s">
        <v>413</v>
      </c>
      <c r="B46" s="61">
        <v>1</v>
      </c>
      <c r="C46" s="67" t="s">
        <v>415</v>
      </c>
      <c r="D46" s="68">
        <v>32.5</v>
      </c>
      <c r="E46" s="67" t="s">
        <v>414</v>
      </c>
      <c r="H46" s="68"/>
      <c r="I46" s="67"/>
      <c r="J46" s="67"/>
      <c r="K46" s="67"/>
      <c r="O46" s="67"/>
      <c r="P46" s="67"/>
      <c r="Q46" s="67"/>
      <c r="R46" s="66"/>
      <c r="S46" s="68"/>
      <c r="U46" s="67"/>
      <c r="V46" s="67"/>
      <c r="W46" s="67"/>
      <c r="X46" s="73"/>
      <c r="Z46" s="68"/>
      <c r="AA46" s="68"/>
      <c r="AB46" s="67"/>
      <c r="AC46" s="67"/>
      <c r="AF46" s="67"/>
      <c r="AG46" s="67"/>
      <c r="AI46" s="67"/>
      <c r="AJ46" s="68"/>
      <c r="AK46" s="67"/>
      <c r="AL46" s="67"/>
      <c r="AP46" s="67"/>
      <c r="AQ46" s="67"/>
      <c r="AS46" s="67"/>
      <c r="AT46" s="68"/>
      <c r="AU46" s="67"/>
      <c r="AW46" s="67"/>
      <c r="AY46" s="68"/>
      <c r="AZ46" s="67"/>
      <c r="BA46" s="67"/>
      <c r="BE46" s="67"/>
      <c r="BG46" s="68"/>
      <c r="BH46" s="67"/>
      <c r="BI46" s="67"/>
      <c r="BL46" s="67"/>
      <c r="BM46" s="68"/>
      <c r="BN46" s="67"/>
      <c r="BP46" s="67"/>
      <c r="BR46" s="68"/>
      <c r="BS46" s="67"/>
      <c r="BT46" s="67"/>
      <c r="BW46" s="67"/>
      <c r="BX46" s="67"/>
      <c r="BZ46" s="67"/>
      <c r="CA46" s="68"/>
      <c r="CC46" s="67"/>
      <c r="CD46" s="67"/>
      <c r="CF46" s="68"/>
      <c r="CG46" s="67"/>
      <c r="CK46" s="67"/>
      <c r="CN46" s="67"/>
      <c r="CQ46" s="67"/>
      <c r="CU46" s="67"/>
      <c r="CX46" s="67"/>
    </row>
    <row r="47" spans="1:103" s="66" customFormat="1" x14ac:dyDescent="0.3">
      <c r="A47" s="61"/>
      <c r="B47" s="61">
        <v>1</v>
      </c>
      <c r="C47" s="67" t="s">
        <v>416</v>
      </c>
      <c r="D47" s="68">
        <v>6.5</v>
      </c>
      <c r="E47" s="70" t="s">
        <v>414</v>
      </c>
      <c r="F47" s="61"/>
      <c r="G47" s="67"/>
      <c r="H47" s="68"/>
      <c r="I47" s="67"/>
      <c r="J47" s="67"/>
      <c r="K47" s="70"/>
      <c r="L47" s="67"/>
      <c r="M47" s="68"/>
      <c r="N47" s="67"/>
      <c r="O47" s="67"/>
      <c r="P47" s="67"/>
      <c r="Q47" s="70"/>
      <c r="S47" s="68"/>
      <c r="U47" s="67"/>
      <c r="V47" s="67"/>
      <c r="W47" s="70"/>
      <c r="Z47" s="68"/>
      <c r="AA47" s="68"/>
      <c r="AB47" s="70"/>
      <c r="AC47" s="67"/>
      <c r="AE47" s="73"/>
      <c r="AF47" s="70"/>
      <c r="AG47" s="67"/>
      <c r="AI47" s="70"/>
      <c r="AJ47" s="68"/>
      <c r="AK47" s="67"/>
      <c r="AL47" s="70"/>
      <c r="AP47" s="70"/>
      <c r="AQ47" s="67"/>
      <c r="AS47" s="70"/>
      <c r="AT47" s="68"/>
      <c r="AU47" s="67"/>
      <c r="AW47" s="70"/>
      <c r="AY47" s="68"/>
      <c r="AZ47" s="67"/>
      <c r="BA47" s="70"/>
      <c r="BE47" s="70"/>
      <c r="BG47" s="68"/>
      <c r="BH47" s="67"/>
      <c r="BI47" s="70"/>
      <c r="BL47" s="70"/>
      <c r="BM47" s="68"/>
      <c r="BN47" s="67"/>
      <c r="BP47" s="70"/>
      <c r="BR47" s="68"/>
      <c r="BS47" s="70"/>
      <c r="BT47" s="67"/>
      <c r="BW47" s="70"/>
      <c r="BX47" s="67"/>
      <c r="BZ47" s="70"/>
      <c r="CA47" s="68"/>
      <c r="CC47" s="70"/>
      <c r="CD47" s="67"/>
      <c r="CF47" s="68"/>
      <c r="CG47" s="67"/>
      <c r="CK47" s="67"/>
      <c r="CN47" s="67"/>
      <c r="CQ47" s="67"/>
      <c r="CU47" s="67"/>
      <c r="CX47" s="67"/>
    </row>
    <row r="48" spans="1:103" s="66" customFormat="1" x14ac:dyDescent="0.3">
      <c r="A48" s="61"/>
      <c r="B48" s="61">
        <v>1</v>
      </c>
      <c r="C48" s="67" t="s">
        <v>57</v>
      </c>
      <c r="D48" s="68">
        <v>112</v>
      </c>
      <c r="E48" s="67" t="s">
        <v>69</v>
      </c>
      <c r="F48" s="61"/>
      <c r="G48" s="67"/>
      <c r="H48" s="68"/>
      <c r="I48" s="67"/>
      <c r="J48" s="67"/>
      <c r="K48" s="67"/>
      <c r="L48" s="67"/>
      <c r="M48" s="68"/>
      <c r="N48" s="67"/>
      <c r="O48" s="67"/>
      <c r="P48" s="67"/>
      <c r="Q48" s="67"/>
      <c r="S48" s="68"/>
      <c r="U48" s="67"/>
      <c r="V48" s="67"/>
      <c r="W48" s="67"/>
      <c r="Z48" s="68"/>
      <c r="AA48" s="68"/>
      <c r="AB48" s="67"/>
      <c r="AC48" s="67"/>
      <c r="AE48" s="73"/>
      <c r="AF48" s="67"/>
      <c r="AG48" s="67"/>
      <c r="AI48" s="67"/>
      <c r="AJ48" s="68"/>
      <c r="AK48" s="67"/>
      <c r="AL48" s="67"/>
      <c r="AP48" s="67"/>
      <c r="AQ48" s="67"/>
      <c r="AS48" s="67"/>
      <c r="AT48" s="68"/>
      <c r="AU48" s="67"/>
      <c r="AW48" s="67"/>
      <c r="AY48" s="68"/>
      <c r="AZ48" s="67"/>
      <c r="BA48" s="67"/>
      <c r="BE48" s="67"/>
      <c r="BG48" s="68"/>
      <c r="BH48" s="67"/>
      <c r="BI48" s="67"/>
      <c r="BL48" s="67"/>
      <c r="BM48" s="68"/>
      <c r="BN48" s="67"/>
      <c r="BP48" s="67"/>
      <c r="BR48" s="68"/>
      <c r="BS48" s="67"/>
      <c r="BT48" s="67"/>
      <c r="BW48" s="67"/>
      <c r="BX48" s="67"/>
      <c r="BZ48" s="67"/>
      <c r="CA48" s="68"/>
      <c r="CC48" s="67"/>
      <c r="CD48" s="67"/>
      <c r="CF48" s="68"/>
      <c r="CG48" s="67"/>
      <c r="CK48" s="67"/>
      <c r="CN48" s="67"/>
      <c r="CQ48" s="67"/>
      <c r="CU48" s="67"/>
      <c r="CX48" s="67"/>
    </row>
    <row r="49" spans="1:102" s="66" customFormat="1" x14ac:dyDescent="0.3">
      <c r="A49" s="61"/>
      <c r="B49" s="61">
        <v>1</v>
      </c>
      <c r="C49" s="67" t="s">
        <v>57</v>
      </c>
      <c r="D49" s="68">
        <f>D48/D47</f>
        <v>17.23076923076923</v>
      </c>
      <c r="E49" s="67" t="s">
        <v>416</v>
      </c>
      <c r="F49" s="61"/>
      <c r="G49" s="68"/>
      <c r="H49" s="68"/>
      <c r="I49" s="67"/>
      <c r="J49" s="67"/>
      <c r="K49" s="67"/>
      <c r="L49" s="68"/>
      <c r="N49" s="68"/>
      <c r="O49" s="67"/>
      <c r="P49" s="67"/>
      <c r="Q49" s="67"/>
      <c r="S49" s="68"/>
      <c r="T49" s="68"/>
      <c r="U49" s="67"/>
      <c r="V49" s="67"/>
      <c r="W49" s="67"/>
      <c r="Z49" s="68"/>
      <c r="AA49" s="68"/>
      <c r="AB49" s="67"/>
      <c r="AC49" s="67"/>
      <c r="AD49" s="73"/>
      <c r="AE49" s="61"/>
      <c r="AF49" s="67"/>
      <c r="AG49" s="67"/>
      <c r="AI49" s="67"/>
      <c r="AJ49" s="68"/>
      <c r="AK49" s="67"/>
      <c r="AL49" s="67"/>
      <c r="AP49" s="67"/>
      <c r="AQ49" s="67"/>
      <c r="AS49" s="67"/>
      <c r="AT49" s="68"/>
      <c r="AU49" s="67"/>
      <c r="AW49" s="67"/>
      <c r="AY49" s="68"/>
      <c r="AZ49" s="67"/>
      <c r="BA49" s="67"/>
      <c r="BC49" s="73"/>
      <c r="BE49" s="67"/>
      <c r="BG49" s="68"/>
      <c r="BH49" s="67"/>
      <c r="BI49" s="67"/>
      <c r="BL49" s="67"/>
      <c r="BM49" s="68"/>
      <c r="BN49" s="67"/>
      <c r="BP49" s="67"/>
      <c r="BR49" s="68"/>
      <c r="BS49" s="67"/>
      <c r="BT49" s="67"/>
      <c r="BW49" s="67"/>
      <c r="BX49" s="67"/>
      <c r="BZ49" s="67"/>
      <c r="CA49" s="68"/>
      <c r="CC49" s="67"/>
      <c r="CD49" s="67"/>
      <c r="CF49" s="68"/>
      <c r="CG49" s="67"/>
      <c r="CK49" s="67"/>
      <c r="CN49" s="67"/>
      <c r="CQ49" s="67"/>
      <c r="CU49" s="67"/>
      <c r="CX49" s="67"/>
    </row>
    <row r="50" spans="1:102" s="61" customFormat="1" ht="15" customHeight="1" x14ac:dyDescent="0.3">
      <c r="B50" s="118">
        <v>1</v>
      </c>
      <c r="C50" s="120" t="s">
        <v>417</v>
      </c>
      <c r="D50" s="121">
        <v>130</v>
      </c>
      <c r="E50" s="122" t="s">
        <v>414</v>
      </c>
      <c r="F50" s="75"/>
      <c r="G50" s="66"/>
      <c r="H50" s="76"/>
      <c r="I50" s="67"/>
      <c r="J50" s="67"/>
      <c r="K50" s="77"/>
      <c r="L50" s="66"/>
      <c r="M50" s="66"/>
      <c r="N50" s="66"/>
      <c r="O50" s="67"/>
      <c r="P50" s="67"/>
      <c r="Q50" s="77"/>
      <c r="R50" s="66"/>
      <c r="S50" s="76"/>
      <c r="T50" s="66"/>
      <c r="U50" s="67"/>
      <c r="V50" s="67"/>
      <c r="W50" s="77"/>
      <c r="X50" s="66"/>
      <c r="Y50" s="66"/>
      <c r="Z50" s="76"/>
      <c r="AA50" s="76"/>
      <c r="AB50" s="77"/>
      <c r="AC50" s="67"/>
      <c r="AD50" s="66"/>
      <c r="AF50" s="77"/>
      <c r="AG50" s="67"/>
      <c r="AI50" s="77"/>
      <c r="AJ50" s="76"/>
      <c r="AK50" s="67"/>
      <c r="AL50" s="77"/>
      <c r="AP50" s="77"/>
      <c r="AQ50" s="67"/>
      <c r="AS50" s="77"/>
      <c r="AT50" s="76"/>
      <c r="AU50" s="67"/>
      <c r="AW50" s="77"/>
      <c r="AY50" s="76"/>
      <c r="AZ50" s="67"/>
      <c r="BA50" s="77"/>
      <c r="BE50" s="77"/>
      <c r="BG50" s="76"/>
      <c r="BH50" s="67"/>
      <c r="BI50" s="77"/>
      <c r="BL50" s="77"/>
      <c r="BM50" s="76"/>
      <c r="BN50" s="67"/>
      <c r="BP50" s="77"/>
      <c r="BR50" s="76"/>
      <c r="BS50" s="77"/>
      <c r="BT50" s="67"/>
      <c r="BW50" s="77"/>
      <c r="BX50" s="67"/>
      <c r="BZ50" s="77"/>
      <c r="CA50" s="76"/>
      <c r="CC50" s="77"/>
      <c r="CD50" s="67"/>
      <c r="CF50" s="76"/>
      <c r="CG50" s="67"/>
      <c r="CK50" s="67"/>
      <c r="CN50" s="67"/>
      <c r="CQ50" s="67"/>
      <c r="CU50" s="67"/>
      <c r="CX50" s="67"/>
    </row>
    <row r="51" spans="1:102" s="61" customFormat="1" ht="28.8" customHeight="1" x14ac:dyDescent="0.3">
      <c r="B51" s="118"/>
      <c r="C51" s="120"/>
      <c r="D51" s="121"/>
      <c r="E51" s="122"/>
      <c r="H51" s="76"/>
      <c r="I51" s="66"/>
      <c r="J51" s="66"/>
      <c r="K51" s="77"/>
      <c r="O51" s="66"/>
      <c r="P51" s="66"/>
      <c r="Q51" s="77"/>
      <c r="S51" s="76"/>
      <c r="U51" s="66"/>
      <c r="V51" s="66"/>
      <c r="W51" s="77"/>
      <c r="Z51" s="76"/>
      <c r="AA51" s="76"/>
      <c r="AB51" s="77"/>
      <c r="AC51" s="66"/>
      <c r="AF51" s="77"/>
      <c r="AG51" s="66"/>
      <c r="AI51" s="77"/>
      <c r="AJ51" s="76"/>
      <c r="AK51" s="66"/>
      <c r="AL51" s="77"/>
      <c r="AP51" s="77"/>
      <c r="AQ51" s="66"/>
      <c r="AS51" s="77"/>
      <c r="AT51" s="76"/>
      <c r="AU51" s="66"/>
      <c r="AW51" s="77"/>
      <c r="AY51" s="76"/>
      <c r="AZ51" s="66"/>
      <c r="BA51" s="77"/>
      <c r="BE51" s="77"/>
      <c r="BG51" s="76"/>
      <c r="BH51" s="66"/>
      <c r="BI51" s="77"/>
      <c r="BL51" s="77"/>
      <c r="BM51" s="76"/>
      <c r="BN51" s="66"/>
      <c r="BP51" s="77"/>
      <c r="BR51" s="76"/>
      <c r="BS51" s="77"/>
      <c r="BT51" s="66"/>
      <c r="BW51" s="77"/>
      <c r="BX51" s="66"/>
      <c r="BZ51" s="77"/>
      <c r="CA51" s="76"/>
      <c r="CC51" s="77"/>
      <c r="CD51" s="66"/>
      <c r="CF51" s="76"/>
      <c r="CG51" s="66"/>
      <c r="CK51" s="66"/>
      <c r="CN51" s="66"/>
      <c r="CQ51" s="66"/>
      <c r="CU51" s="66"/>
      <c r="CX51" s="66"/>
    </row>
    <row r="52" spans="1:102" s="61" customFormat="1" x14ac:dyDescent="0.3">
      <c r="B52" s="63">
        <v>1</v>
      </c>
      <c r="C52" s="67" t="s">
        <v>418</v>
      </c>
      <c r="D52" s="68">
        <v>260</v>
      </c>
      <c r="E52" s="67" t="s">
        <v>414</v>
      </c>
      <c r="H52" s="68"/>
      <c r="I52" s="67"/>
      <c r="J52" s="67"/>
      <c r="K52" s="67"/>
      <c r="O52" s="67"/>
      <c r="P52" s="67"/>
      <c r="Q52" s="67"/>
      <c r="S52" s="68"/>
      <c r="U52" s="67"/>
      <c r="V52" s="67"/>
      <c r="W52" s="67"/>
      <c r="Z52" s="68"/>
      <c r="AA52" s="68"/>
      <c r="AB52" s="67"/>
      <c r="AC52" s="67"/>
      <c r="AF52" s="67"/>
      <c r="AG52" s="67"/>
      <c r="AI52" s="67"/>
      <c r="AJ52" s="68"/>
      <c r="AK52" s="67"/>
      <c r="AL52" s="67"/>
      <c r="AP52" s="67"/>
      <c r="AQ52" s="67"/>
      <c r="AS52" s="67"/>
      <c r="AT52" s="68"/>
      <c r="AU52" s="67"/>
      <c r="AW52" s="67"/>
      <c r="AY52" s="68"/>
      <c r="AZ52" s="67"/>
      <c r="BA52" s="67"/>
      <c r="BE52" s="67"/>
      <c r="BG52" s="68"/>
      <c r="BH52" s="67"/>
      <c r="BI52" s="67"/>
      <c r="BL52" s="67"/>
      <c r="BM52" s="68"/>
      <c r="BN52" s="67"/>
      <c r="BP52" s="67"/>
      <c r="BR52" s="68"/>
      <c r="BS52" s="67"/>
      <c r="BT52" s="67"/>
      <c r="BW52" s="67"/>
      <c r="BX52" s="67"/>
      <c r="BZ52" s="67"/>
      <c r="CA52" s="68"/>
      <c r="CC52" s="67"/>
      <c r="CD52" s="67"/>
      <c r="CF52" s="68"/>
      <c r="CG52" s="67"/>
      <c r="CK52" s="67"/>
      <c r="CN52" s="67"/>
      <c r="CQ52" s="67"/>
      <c r="CU52" s="67"/>
      <c r="CX52" s="67"/>
    </row>
    <row r="53" spans="1:102" s="61" customFormat="1" x14ac:dyDescent="0.3">
      <c r="B53" s="63">
        <v>1</v>
      </c>
      <c r="C53" s="67" t="s">
        <v>722</v>
      </c>
      <c r="D53" s="68">
        <f>D50/D48</f>
        <v>1.1607142857142858</v>
      </c>
      <c r="E53" s="67" t="s">
        <v>419</v>
      </c>
      <c r="H53" s="68"/>
      <c r="I53" s="67"/>
      <c r="J53" s="67"/>
      <c r="K53" s="67"/>
      <c r="O53" s="67"/>
      <c r="P53" s="67"/>
      <c r="Q53" s="67"/>
      <c r="S53" s="68"/>
      <c r="U53" s="67"/>
      <c r="V53" s="67"/>
      <c r="W53" s="67"/>
      <c r="Z53" s="68"/>
      <c r="AA53" s="68"/>
      <c r="AB53" s="67"/>
      <c r="AC53" s="67"/>
      <c r="AF53" s="67"/>
      <c r="AG53" s="67"/>
      <c r="AI53" s="67"/>
      <c r="AJ53" s="68"/>
      <c r="AK53" s="67"/>
      <c r="AL53" s="67"/>
      <c r="AP53" s="67"/>
      <c r="AQ53" s="67"/>
      <c r="AS53" s="67"/>
      <c r="AT53" s="68"/>
      <c r="AU53" s="67"/>
      <c r="AW53" s="67"/>
      <c r="AY53" s="68"/>
      <c r="AZ53" s="67"/>
      <c r="BA53" s="67"/>
      <c r="BE53" s="67"/>
      <c r="BG53" s="68"/>
      <c r="BH53" s="67"/>
      <c r="BI53" s="67"/>
      <c r="BL53" s="67"/>
      <c r="BM53" s="68"/>
      <c r="BN53" s="67"/>
      <c r="BP53" s="67"/>
      <c r="BR53" s="68"/>
      <c r="BS53" s="67"/>
      <c r="BT53" s="67"/>
      <c r="BW53" s="67"/>
      <c r="BX53" s="67"/>
      <c r="BZ53" s="67"/>
      <c r="CA53" s="68"/>
      <c r="CC53" s="67"/>
      <c r="CD53" s="67"/>
      <c r="CF53" s="68"/>
      <c r="CG53" s="67"/>
      <c r="CK53" s="67"/>
      <c r="CN53" s="67"/>
      <c r="CQ53" s="67"/>
      <c r="CU53" s="67"/>
      <c r="CX53" s="67"/>
    </row>
    <row r="54" spans="1:102" s="61" customFormat="1" x14ac:dyDescent="0.3">
      <c r="B54" s="63">
        <v>1</v>
      </c>
      <c r="C54" s="67" t="s">
        <v>418</v>
      </c>
      <c r="D54" s="68">
        <f>D52/D48</f>
        <v>2.3214285714285716</v>
      </c>
      <c r="E54" s="67" t="s">
        <v>419</v>
      </c>
      <c r="H54" s="68"/>
      <c r="I54" s="67"/>
      <c r="J54" s="67"/>
      <c r="K54" s="67"/>
      <c r="O54" s="67"/>
      <c r="P54" s="67"/>
      <c r="Q54" s="67"/>
      <c r="S54" s="68"/>
      <c r="U54" s="67"/>
      <c r="V54" s="67"/>
      <c r="W54" s="67"/>
      <c r="Z54" s="68"/>
      <c r="AA54" s="68"/>
      <c r="AB54" s="67"/>
      <c r="AC54" s="67"/>
      <c r="AF54" s="67"/>
      <c r="AG54" s="67"/>
      <c r="AI54" s="67"/>
      <c r="AJ54" s="68"/>
      <c r="AK54" s="67"/>
      <c r="AL54" s="67"/>
      <c r="AP54" s="67"/>
      <c r="AQ54" s="67"/>
      <c r="AS54" s="67"/>
      <c r="AT54" s="68"/>
      <c r="AU54" s="67"/>
      <c r="AW54" s="67"/>
      <c r="AY54" s="68"/>
      <c r="AZ54" s="67"/>
      <c r="BA54" s="67"/>
      <c r="BE54" s="67"/>
      <c r="BG54" s="68"/>
      <c r="BH54" s="67"/>
      <c r="BI54" s="67"/>
      <c r="BL54" s="67"/>
      <c r="BM54" s="68"/>
      <c r="BN54" s="67"/>
      <c r="BP54" s="67"/>
      <c r="BR54" s="68"/>
      <c r="BS54" s="67"/>
      <c r="BT54" s="67"/>
      <c r="BW54" s="67"/>
      <c r="BX54" s="67"/>
      <c r="BZ54" s="67"/>
      <c r="CA54" s="68"/>
      <c r="CC54" s="67"/>
      <c r="CD54" s="67"/>
      <c r="CF54" s="68"/>
      <c r="CG54" s="67"/>
      <c r="CK54" s="67"/>
      <c r="CN54" s="67"/>
      <c r="CQ54" s="67"/>
      <c r="CU54" s="67"/>
      <c r="CX54" s="67"/>
    </row>
    <row r="55" spans="1:102" s="66" customFormat="1" x14ac:dyDescent="0.3">
      <c r="A55" s="61"/>
      <c r="B55" s="63">
        <v>1</v>
      </c>
      <c r="C55" s="67" t="s">
        <v>420</v>
      </c>
      <c r="D55" s="68">
        <v>20</v>
      </c>
      <c r="E55" s="67" t="s">
        <v>419</v>
      </c>
      <c r="F55" s="69">
        <f>D55*D48</f>
        <v>2240</v>
      </c>
      <c r="G55" s="67" t="s">
        <v>414</v>
      </c>
      <c r="H55" s="69">
        <f>F55/D57</f>
        <v>420</v>
      </c>
      <c r="I55" s="78" t="s">
        <v>421</v>
      </c>
      <c r="J55" s="69">
        <f>F55/D56</f>
        <v>1016.048117135833</v>
      </c>
      <c r="K55" s="67" t="s">
        <v>189</v>
      </c>
      <c r="L55" s="77"/>
      <c r="O55" s="67"/>
      <c r="R55" s="77"/>
      <c r="U55" s="67"/>
      <c r="X55" s="77"/>
      <c r="Y55" s="77"/>
      <c r="Z55" s="67"/>
      <c r="AB55" s="61"/>
      <c r="AC55" s="77"/>
      <c r="AD55" s="67"/>
      <c r="AG55" s="67"/>
      <c r="AH55" s="77"/>
      <c r="AI55" s="73"/>
      <c r="AJ55" s="67"/>
      <c r="AK55" s="73"/>
      <c r="AM55" s="77"/>
      <c r="AN55" s="67"/>
      <c r="AQ55" s="67"/>
      <c r="AR55" s="77"/>
      <c r="AU55" s="67"/>
      <c r="AW55" s="77"/>
      <c r="AY55" s="67"/>
      <c r="BC55" s="67"/>
      <c r="BE55" s="77"/>
      <c r="BF55" s="73"/>
      <c r="BG55" s="67"/>
      <c r="BJ55" s="67"/>
      <c r="BK55" s="77"/>
      <c r="BN55" s="67"/>
      <c r="BP55" s="77"/>
      <c r="BQ55" s="67"/>
      <c r="BT55" s="77"/>
      <c r="BU55" s="67"/>
      <c r="BX55" s="67"/>
      <c r="BZ55" s="77"/>
      <c r="CA55" s="67"/>
      <c r="CD55" s="77"/>
      <c r="CH55" s="77"/>
      <c r="CK55" s="77"/>
      <c r="CN55" s="77"/>
      <c r="CR55" s="77"/>
      <c r="CU55" s="77"/>
    </row>
    <row r="56" spans="1:102" s="66" customFormat="1" x14ac:dyDescent="0.3">
      <c r="A56" s="61"/>
      <c r="B56" s="63">
        <v>1</v>
      </c>
      <c r="C56" s="67" t="s">
        <v>479</v>
      </c>
      <c r="D56" s="68">
        <v>2.2046199999999998</v>
      </c>
      <c r="E56" s="67" t="s">
        <v>414</v>
      </c>
      <c r="F56" s="69">
        <f>D56/D48</f>
        <v>1.9684107142857142E-2</v>
      </c>
      <c r="G56" s="78" t="s">
        <v>419</v>
      </c>
      <c r="I56" s="73"/>
      <c r="J56" s="73"/>
      <c r="L56" s="77"/>
      <c r="O56" s="67"/>
      <c r="R56" s="77"/>
      <c r="U56" s="67"/>
      <c r="X56" s="77"/>
      <c r="Y56" s="77"/>
      <c r="Z56" s="67"/>
      <c r="AB56" s="61"/>
      <c r="AC56" s="77"/>
      <c r="AD56" s="67"/>
      <c r="AG56" s="67"/>
      <c r="AH56" s="77"/>
      <c r="AI56" s="73"/>
      <c r="AJ56" s="67"/>
      <c r="AK56" s="73"/>
      <c r="AM56" s="77"/>
      <c r="AN56" s="67"/>
      <c r="AQ56" s="67"/>
      <c r="AR56" s="77"/>
      <c r="AU56" s="67"/>
      <c r="AW56" s="77"/>
      <c r="AY56" s="67"/>
      <c r="BC56" s="67"/>
      <c r="BE56" s="77"/>
      <c r="BF56" s="73"/>
      <c r="BG56" s="67"/>
      <c r="BJ56" s="67"/>
      <c r="BK56" s="77"/>
      <c r="BN56" s="67"/>
      <c r="BP56" s="77"/>
      <c r="BQ56" s="67"/>
      <c r="BT56" s="77"/>
      <c r="BU56" s="67"/>
      <c r="BX56" s="67"/>
      <c r="BZ56" s="77"/>
      <c r="CA56" s="67"/>
      <c r="CD56" s="77"/>
      <c r="CH56" s="77"/>
      <c r="CK56" s="77"/>
      <c r="CN56" s="77"/>
      <c r="CR56" s="77"/>
      <c r="CU56" s="77"/>
    </row>
    <row r="57" spans="1:102" s="66" customFormat="1" x14ac:dyDescent="0.3">
      <c r="A57" s="61"/>
      <c r="B57" s="63">
        <v>1</v>
      </c>
      <c r="C57" s="67" t="s">
        <v>205</v>
      </c>
      <c r="D57" s="68">
        <f>16/3</f>
        <v>5.333333333333333</v>
      </c>
      <c r="E57" s="67" t="s">
        <v>414</v>
      </c>
      <c r="F57" s="69">
        <f>D57/D48</f>
        <v>4.7619047619047616E-2</v>
      </c>
      <c r="G57" s="78" t="s">
        <v>419</v>
      </c>
      <c r="I57" s="73"/>
      <c r="J57" s="73"/>
      <c r="L57" s="67"/>
      <c r="O57" s="67"/>
      <c r="R57" s="67"/>
      <c r="U57" s="67"/>
      <c r="X57" s="67"/>
      <c r="Y57" s="67"/>
      <c r="Z57" s="67"/>
      <c r="AB57" s="61"/>
      <c r="AC57" s="67"/>
      <c r="AD57" s="67"/>
      <c r="AG57" s="67"/>
      <c r="AH57" s="67"/>
      <c r="AI57" s="73"/>
      <c r="AJ57" s="67"/>
      <c r="AK57" s="73"/>
      <c r="AM57" s="67"/>
      <c r="AN57" s="67"/>
      <c r="AQ57" s="67"/>
      <c r="AR57" s="67"/>
      <c r="AU57" s="67"/>
      <c r="AW57" s="67"/>
      <c r="AY57" s="67"/>
      <c r="BC57" s="67"/>
      <c r="BE57" s="67"/>
      <c r="BF57" s="73"/>
      <c r="BG57" s="67"/>
      <c r="BJ57" s="67"/>
      <c r="BK57" s="67"/>
      <c r="BN57" s="67"/>
      <c r="BP57" s="67"/>
      <c r="BQ57" s="67"/>
      <c r="BT57" s="67"/>
      <c r="BU57" s="67"/>
      <c r="BX57" s="67"/>
      <c r="BZ57" s="67"/>
      <c r="CA57" s="67"/>
      <c r="CD57" s="67"/>
      <c r="CH57" s="67"/>
      <c r="CK57" s="67"/>
      <c r="CN57" s="67"/>
      <c r="CR57" s="67"/>
      <c r="CU57" s="67"/>
    </row>
    <row r="58" spans="1:102" s="66" customFormat="1" x14ac:dyDescent="0.3">
      <c r="A58" s="61"/>
      <c r="B58" s="63">
        <v>1</v>
      </c>
      <c r="C58" s="67" t="s">
        <v>195</v>
      </c>
      <c r="D58" s="68">
        <v>100</v>
      </c>
      <c r="E58" s="67" t="s">
        <v>205</v>
      </c>
      <c r="F58" s="69">
        <f>D58*F57</f>
        <v>4.7619047619047619</v>
      </c>
      <c r="G58" s="78" t="s">
        <v>419</v>
      </c>
      <c r="H58" s="68">
        <f>F58/D55</f>
        <v>0.23809523809523808</v>
      </c>
      <c r="I58" s="78" t="s">
        <v>44</v>
      </c>
      <c r="J58" s="73"/>
      <c r="L58" s="67"/>
      <c r="O58" s="67"/>
      <c r="R58" s="67"/>
      <c r="U58" s="67"/>
      <c r="X58" s="67"/>
      <c r="Y58" s="67"/>
      <c r="Z58" s="67"/>
      <c r="AB58" s="61"/>
      <c r="AC58" s="67"/>
      <c r="AD58" s="67"/>
      <c r="AG58" s="67"/>
      <c r="AH58" s="67"/>
      <c r="AI58" s="73"/>
      <c r="AJ58" s="67"/>
      <c r="AK58" s="73"/>
      <c r="AM58" s="67"/>
      <c r="AN58" s="67"/>
      <c r="AQ58" s="67"/>
      <c r="AR58" s="67"/>
      <c r="AU58" s="67"/>
      <c r="AW58" s="67"/>
      <c r="AY58" s="67"/>
      <c r="BC58" s="67"/>
      <c r="BE58" s="67"/>
      <c r="BF58" s="73"/>
      <c r="BG58" s="67"/>
      <c r="BJ58" s="67"/>
      <c r="BK58" s="67"/>
      <c r="BN58" s="67"/>
      <c r="BP58" s="67"/>
      <c r="BQ58" s="67"/>
      <c r="BT58" s="67"/>
      <c r="BU58" s="67"/>
      <c r="BX58" s="67"/>
      <c r="BZ58" s="67"/>
      <c r="CA58" s="67"/>
      <c r="CD58" s="67"/>
      <c r="CH58" s="67"/>
      <c r="CK58" s="67"/>
      <c r="CN58" s="67"/>
      <c r="CR58" s="67"/>
      <c r="CU58" s="67"/>
    </row>
    <row r="59" spans="1:102" s="66" customFormat="1" x14ac:dyDescent="0.3">
      <c r="A59" s="61"/>
      <c r="B59" s="63">
        <v>1</v>
      </c>
      <c r="C59" s="67" t="s">
        <v>422</v>
      </c>
      <c r="D59" s="68">
        <f>D48/D57</f>
        <v>21</v>
      </c>
      <c r="E59" s="67" t="s">
        <v>205</v>
      </c>
      <c r="F59" s="69"/>
      <c r="G59" s="78"/>
      <c r="I59" s="67"/>
      <c r="J59" s="73"/>
      <c r="K59" s="67"/>
      <c r="L59" s="73"/>
      <c r="N59" s="67"/>
      <c r="Q59" s="67"/>
      <c r="T59" s="67"/>
      <c r="W59" s="67"/>
      <c r="Z59" s="67"/>
      <c r="AA59" s="67"/>
      <c r="AB59" s="67"/>
      <c r="AD59" s="61"/>
      <c r="AE59" s="67"/>
      <c r="AF59" s="67"/>
      <c r="AI59" s="67"/>
      <c r="AJ59" s="67"/>
      <c r="AK59" s="73"/>
      <c r="AL59" s="67"/>
      <c r="AM59" s="73"/>
      <c r="AO59" s="67"/>
      <c r="AP59" s="67"/>
      <c r="AS59" s="67"/>
      <c r="AT59" s="67"/>
      <c r="AW59" s="67"/>
      <c r="AY59" s="67"/>
      <c r="BA59" s="67"/>
      <c r="BE59" s="67"/>
      <c r="BG59" s="67"/>
      <c r="BH59" s="73"/>
      <c r="BI59" s="67"/>
      <c r="BL59" s="67"/>
      <c r="BM59" s="67"/>
      <c r="BP59" s="67"/>
      <c r="BR59" s="67"/>
      <c r="BS59" s="67"/>
      <c r="BV59" s="67"/>
      <c r="BW59" s="67"/>
      <c r="BZ59" s="67"/>
      <c r="CB59" s="67"/>
      <c r="CC59" s="67"/>
      <c r="CF59" s="67"/>
      <c r="CJ59" s="67"/>
      <c r="CM59" s="67"/>
      <c r="CP59" s="67"/>
      <c r="CT59" s="67"/>
      <c r="CW59" s="67"/>
    </row>
    <row r="60" spans="1:102" s="66" customFormat="1" x14ac:dyDescent="0.3">
      <c r="A60" s="61"/>
      <c r="B60" s="63">
        <v>1</v>
      </c>
      <c r="C60" s="67" t="s">
        <v>211</v>
      </c>
      <c r="D60" s="96">
        <v>25</v>
      </c>
      <c r="E60" s="67" t="s">
        <v>479</v>
      </c>
      <c r="F60" s="69">
        <f>D60/J55</f>
        <v>2.4605133928571429E-2</v>
      </c>
      <c r="G60" s="78" t="s">
        <v>44</v>
      </c>
      <c r="H60" s="73"/>
      <c r="I60" s="61"/>
      <c r="J60" s="61"/>
      <c r="M60" s="73"/>
      <c r="N60" s="73"/>
      <c r="O60" s="61"/>
      <c r="P60" s="61"/>
      <c r="U60" s="61"/>
      <c r="V60" s="61"/>
      <c r="AC60" s="61"/>
      <c r="AG60" s="61"/>
      <c r="AH60" s="61"/>
      <c r="AK60" s="61"/>
      <c r="AN60" s="73"/>
      <c r="AO60" s="73"/>
      <c r="AQ60" s="61"/>
      <c r="AU60" s="61"/>
      <c r="AZ60" s="61"/>
      <c r="BH60" s="61"/>
      <c r="BK60" s="73"/>
      <c r="BN60" s="61"/>
      <c r="BT60" s="61"/>
      <c r="BX60" s="61"/>
      <c r="CD60" s="61"/>
      <c r="CG60" s="61"/>
      <c r="CK60" s="61"/>
      <c r="CN60" s="61"/>
      <c r="CQ60" s="61"/>
      <c r="CU60" s="61"/>
      <c r="CX60" s="61"/>
    </row>
    <row r="61" spans="1:102" s="66" customFormat="1" x14ac:dyDescent="0.3">
      <c r="A61" s="61"/>
      <c r="B61" s="61">
        <v>1</v>
      </c>
      <c r="C61" s="67" t="s">
        <v>65</v>
      </c>
      <c r="D61" s="68">
        <v>108</v>
      </c>
      <c r="E61" s="67" t="s">
        <v>414</v>
      </c>
      <c r="H61" s="67"/>
      <c r="I61" s="67"/>
      <c r="J61" s="67"/>
      <c r="K61" s="67"/>
      <c r="L61" s="68"/>
      <c r="M61" s="68"/>
      <c r="N61" s="67"/>
      <c r="O61" s="67"/>
      <c r="P61" s="67"/>
      <c r="Q61" s="67"/>
      <c r="S61" s="79"/>
      <c r="T61" s="79"/>
      <c r="U61" s="67"/>
      <c r="V61" s="67"/>
      <c r="W61" s="67"/>
      <c r="X61" s="79"/>
      <c r="Y61" s="79"/>
      <c r="Z61" s="61"/>
      <c r="AA61" s="61"/>
      <c r="AB61" s="67"/>
      <c r="AC61" s="67"/>
      <c r="AD61" s="61"/>
      <c r="AE61" s="80"/>
      <c r="AF61" s="67"/>
      <c r="AG61" s="67"/>
      <c r="AH61" s="80"/>
      <c r="AI61" s="67"/>
      <c r="AJ61" s="80"/>
      <c r="AK61" s="67"/>
      <c r="AL61" s="67"/>
      <c r="AM61" s="73"/>
      <c r="AN61" s="61"/>
      <c r="AO61" s="61"/>
      <c r="AP61" s="67"/>
      <c r="AQ61" s="67"/>
      <c r="AR61" s="61"/>
      <c r="AS61" s="67"/>
      <c r="AT61" s="61"/>
      <c r="AU61" s="67"/>
      <c r="AW61" s="67"/>
      <c r="AZ61" s="67"/>
      <c r="BA61" s="67"/>
      <c r="BE61" s="67"/>
      <c r="BH61" s="67"/>
      <c r="BI61" s="67"/>
      <c r="BL61" s="67"/>
      <c r="BN61" s="67"/>
      <c r="BP61" s="67"/>
      <c r="BS61" s="67"/>
      <c r="BT61" s="67"/>
      <c r="BW61" s="67"/>
      <c r="BX61" s="67"/>
      <c r="BZ61" s="67"/>
      <c r="CC61" s="67"/>
      <c r="CD61" s="67"/>
      <c r="CG61" s="67"/>
      <c r="CK61" s="67"/>
      <c r="CN61" s="67"/>
      <c r="CQ61" s="67"/>
      <c r="CU61" s="67"/>
      <c r="CX61" s="67"/>
    </row>
    <row r="62" spans="1:102" s="66" customFormat="1" x14ac:dyDescent="0.3">
      <c r="A62" s="61"/>
      <c r="B62" s="61">
        <v>1</v>
      </c>
      <c r="C62" s="67" t="s">
        <v>415</v>
      </c>
      <c r="D62" s="68">
        <v>32.5</v>
      </c>
      <c r="E62" s="67" t="s">
        <v>414</v>
      </c>
      <c r="F62" s="61"/>
      <c r="G62" s="61"/>
      <c r="H62" s="67"/>
      <c r="I62" s="67"/>
      <c r="J62" s="67"/>
      <c r="K62" s="67"/>
      <c r="L62" s="68"/>
      <c r="M62" s="68"/>
      <c r="N62" s="67"/>
      <c r="O62" s="67"/>
      <c r="P62" s="67"/>
      <c r="Q62" s="67"/>
      <c r="S62" s="79"/>
      <c r="T62" s="79"/>
      <c r="U62" s="67"/>
      <c r="V62" s="67"/>
      <c r="W62" s="67"/>
      <c r="X62" s="79"/>
      <c r="Y62" s="79"/>
      <c r="Z62" s="61"/>
      <c r="AA62" s="61"/>
      <c r="AB62" s="67"/>
      <c r="AC62" s="67"/>
      <c r="AD62" s="61"/>
      <c r="AE62" s="80"/>
      <c r="AF62" s="67"/>
      <c r="AG62" s="67"/>
      <c r="AH62" s="80"/>
      <c r="AI62" s="67"/>
      <c r="AJ62" s="80"/>
      <c r="AK62" s="67"/>
      <c r="AL62" s="67"/>
      <c r="AM62" s="73"/>
      <c r="AN62" s="61"/>
      <c r="AO62" s="61"/>
      <c r="AP62" s="67"/>
      <c r="AQ62" s="67"/>
      <c r="AR62" s="61"/>
      <c r="AS62" s="67"/>
      <c r="AT62" s="61"/>
      <c r="AU62" s="67"/>
      <c r="AW62" s="67"/>
      <c r="AZ62" s="67"/>
      <c r="BA62" s="67"/>
      <c r="BE62" s="67"/>
      <c r="BH62" s="67"/>
      <c r="BI62" s="67"/>
      <c r="BL62" s="67"/>
      <c r="BN62" s="67"/>
      <c r="BP62" s="67"/>
      <c r="BS62" s="67"/>
      <c r="BT62" s="67"/>
      <c r="BW62" s="67"/>
      <c r="BX62" s="67"/>
      <c r="BZ62" s="67"/>
      <c r="CC62" s="67"/>
      <c r="CD62" s="67"/>
      <c r="CG62" s="67"/>
      <c r="CK62" s="67"/>
      <c r="CN62" s="67"/>
      <c r="CQ62" s="67"/>
      <c r="CU62" s="67"/>
      <c r="CX62" s="67"/>
    </row>
    <row r="63" spans="1:102" s="66" customFormat="1" x14ac:dyDescent="0.3">
      <c r="A63" s="61"/>
      <c r="B63" s="61">
        <v>1</v>
      </c>
      <c r="C63" s="67" t="s">
        <v>57</v>
      </c>
      <c r="D63" s="68">
        <v>112</v>
      </c>
      <c r="E63" s="67" t="s">
        <v>69</v>
      </c>
      <c r="H63" s="67"/>
      <c r="I63" s="67"/>
      <c r="J63" s="67"/>
      <c r="K63" s="67"/>
      <c r="L63" s="68"/>
      <c r="M63" s="68"/>
      <c r="N63" s="67"/>
      <c r="O63" s="67"/>
      <c r="P63" s="67"/>
      <c r="Q63" s="67"/>
      <c r="S63" s="79"/>
      <c r="T63" s="79"/>
      <c r="U63" s="67"/>
      <c r="V63" s="67"/>
      <c r="W63" s="67"/>
      <c r="X63" s="79"/>
      <c r="Y63" s="79"/>
      <c r="Z63" s="61"/>
      <c r="AA63" s="61"/>
      <c r="AB63" s="67"/>
      <c r="AC63" s="67"/>
      <c r="AD63" s="61"/>
      <c r="AE63" s="80"/>
      <c r="AF63" s="67"/>
      <c r="AG63" s="67"/>
      <c r="AH63" s="80"/>
      <c r="AI63" s="67"/>
      <c r="AJ63" s="80"/>
      <c r="AK63" s="67"/>
      <c r="AL63" s="67"/>
      <c r="AM63" s="73"/>
      <c r="AN63" s="61"/>
      <c r="AO63" s="61"/>
      <c r="AP63" s="67"/>
      <c r="AQ63" s="67"/>
      <c r="AR63" s="61"/>
      <c r="AS63" s="67"/>
      <c r="AT63" s="61"/>
      <c r="AU63" s="67"/>
      <c r="AW63" s="67"/>
      <c r="AZ63" s="67"/>
      <c r="BA63" s="67"/>
      <c r="BE63" s="67"/>
      <c r="BH63" s="67"/>
      <c r="BI63" s="67"/>
      <c r="BL63" s="67"/>
      <c r="BN63" s="67"/>
      <c r="BP63" s="67"/>
      <c r="BS63" s="67"/>
      <c r="BT63" s="67"/>
      <c r="BW63" s="67"/>
      <c r="BX63" s="67"/>
      <c r="BZ63" s="67"/>
      <c r="CC63" s="67"/>
      <c r="CD63" s="67"/>
      <c r="CG63" s="67"/>
      <c r="CK63" s="67"/>
      <c r="CN63" s="67"/>
      <c r="CQ63" s="67"/>
      <c r="CU63" s="67"/>
      <c r="CX63" s="67"/>
    </row>
    <row r="64" spans="1:102" s="66" customFormat="1" ht="14.4" customHeight="1" x14ac:dyDescent="0.3">
      <c r="A64" s="61"/>
      <c r="B64" s="118">
        <v>1</v>
      </c>
      <c r="C64" s="120" t="s">
        <v>417</v>
      </c>
      <c r="D64" s="121">
        <v>130</v>
      </c>
      <c r="E64" s="122" t="s">
        <v>414</v>
      </c>
      <c r="H64" s="67"/>
      <c r="I64" s="67"/>
      <c r="J64" s="67"/>
      <c r="K64" s="77"/>
      <c r="L64" s="68"/>
      <c r="M64" s="68"/>
      <c r="N64" s="67"/>
      <c r="O64" s="67"/>
      <c r="P64" s="67"/>
      <c r="Q64" s="77"/>
      <c r="S64" s="79"/>
      <c r="T64" s="79"/>
      <c r="U64" s="67"/>
      <c r="V64" s="67"/>
      <c r="W64" s="77"/>
      <c r="X64" s="79"/>
      <c r="Y64" s="79"/>
      <c r="Z64" s="61"/>
      <c r="AA64" s="61"/>
      <c r="AB64" s="77"/>
      <c r="AC64" s="67"/>
      <c r="AD64" s="61"/>
      <c r="AE64" s="80"/>
      <c r="AF64" s="77"/>
      <c r="AG64" s="67"/>
      <c r="AH64" s="80"/>
      <c r="AI64" s="77"/>
      <c r="AJ64" s="80"/>
      <c r="AK64" s="67"/>
      <c r="AL64" s="77"/>
      <c r="AM64" s="73"/>
      <c r="AN64" s="61"/>
      <c r="AO64" s="61"/>
      <c r="AP64" s="77"/>
      <c r="AQ64" s="67"/>
      <c r="AR64" s="61"/>
      <c r="AS64" s="77"/>
      <c r="AT64" s="61"/>
      <c r="AU64" s="67"/>
      <c r="AW64" s="77"/>
      <c r="AZ64" s="67"/>
      <c r="BA64" s="77"/>
      <c r="BE64" s="77"/>
      <c r="BH64" s="67"/>
      <c r="BI64" s="77"/>
      <c r="BL64" s="77"/>
      <c r="BN64" s="67"/>
      <c r="BP64" s="77"/>
      <c r="BS64" s="77"/>
      <c r="BT64" s="67"/>
      <c r="BW64" s="77"/>
      <c r="BX64" s="67"/>
      <c r="BZ64" s="77"/>
      <c r="CC64" s="77"/>
      <c r="CD64" s="67"/>
      <c r="CG64" s="67"/>
      <c r="CK64" s="67"/>
      <c r="CN64" s="67"/>
      <c r="CQ64" s="67"/>
      <c r="CU64" s="67"/>
      <c r="CX64" s="67"/>
    </row>
    <row r="65" spans="1:102" s="66" customFormat="1" ht="14.4" customHeight="1" x14ac:dyDescent="0.3">
      <c r="A65" s="61"/>
      <c r="B65" s="118"/>
      <c r="C65" s="120"/>
      <c r="D65" s="121"/>
      <c r="E65" s="122"/>
      <c r="F65" s="61"/>
      <c r="G65" s="61"/>
      <c r="H65" s="67"/>
      <c r="I65" s="67"/>
      <c r="J65" s="67"/>
      <c r="K65" s="77"/>
      <c r="L65" s="68"/>
      <c r="M65" s="68"/>
      <c r="N65" s="67"/>
      <c r="O65" s="67"/>
      <c r="P65" s="67"/>
      <c r="Q65" s="77"/>
      <c r="S65" s="79"/>
      <c r="T65" s="79"/>
      <c r="U65" s="67"/>
      <c r="V65" s="67"/>
      <c r="W65" s="77"/>
      <c r="X65" s="79"/>
      <c r="Y65" s="79"/>
      <c r="Z65" s="61"/>
      <c r="AA65" s="61"/>
      <c r="AB65" s="77"/>
      <c r="AC65" s="67"/>
      <c r="AD65" s="61"/>
      <c r="AE65" s="80"/>
      <c r="AF65" s="77"/>
      <c r="AG65" s="67"/>
      <c r="AH65" s="80"/>
      <c r="AI65" s="77"/>
      <c r="AJ65" s="80"/>
      <c r="AK65" s="67"/>
      <c r="AL65" s="77"/>
      <c r="AM65" s="73"/>
      <c r="AN65" s="61"/>
      <c r="AO65" s="61"/>
      <c r="AP65" s="77"/>
      <c r="AQ65" s="67"/>
      <c r="AR65" s="61"/>
      <c r="AS65" s="77"/>
      <c r="AT65" s="61"/>
      <c r="AU65" s="67"/>
      <c r="AW65" s="77"/>
      <c r="AZ65" s="67"/>
      <c r="BA65" s="77"/>
      <c r="BE65" s="77"/>
      <c r="BH65" s="67"/>
      <c r="BI65" s="77"/>
      <c r="BL65" s="77"/>
      <c r="BN65" s="67"/>
      <c r="BP65" s="77"/>
      <c r="BS65" s="77"/>
      <c r="BT65" s="67"/>
      <c r="BW65" s="77"/>
      <c r="BX65" s="67"/>
      <c r="BZ65" s="77"/>
      <c r="CC65" s="77"/>
      <c r="CD65" s="67"/>
      <c r="CG65" s="67"/>
      <c r="CK65" s="67"/>
      <c r="CN65" s="67"/>
      <c r="CQ65" s="67"/>
      <c r="CU65" s="67"/>
      <c r="CX65" s="67"/>
    </row>
    <row r="66" spans="1:102" s="66" customFormat="1" x14ac:dyDescent="0.3">
      <c r="A66" s="61"/>
      <c r="B66" s="63">
        <v>1</v>
      </c>
      <c r="C66" s="67" t="s">
        <v>418</v>
      </c>
      <c r="D66" s="68">
        <v>260</v>
      </c>
      <c r="E66" s="67" t="s">
        <v>414</v>
      </c>
      <c r="F66" s="61"/>
      <c r="G66" s="61"/>
      <c r="H66" s="67"/>
      <c r="I66" s="67"/>
      <c r="J66" s="67"/>
      <c r="K66" s="67"/>
      <c r="L66" s="68"/>
      <c r="M66" s="68"/>
      <c r="N66" s="67"/>
      <c r="O66" s="67"/>
      <c r="P66" s="67"/>
      <c r="Q66" s="67"/>
      <c r="S66" s="79"/>
      <c r="T66" s="79"/>
      <c r="U66" s="67"/>
      <c r="V66" s="67"/>
      <c r="W66" s="67"/>
      <c r="X66" s="79"/>
      <c r="Y66" s="79"/>
      <c r="Z66" s="61"/>
      <c r="AA66" s="61"/>
      <c r="AB66" s="67"/>
      <c r="AC66" s="67"/>
      <c r="AD66" s="61"/>
      <c r="AE66" s="80"/>
      <c r="AF66" s="67"/>
      <c r="AG66" s="67"/>
      <c r="AH66" s="80"/>
      <c r="AI66" s="67"/>
      <c r="AJ66" s="80"/>
      <c r="AK66" s="67"/>
      <c r="AL66" s="67"/>
      <c r="AM66" s="73"/>
      <c r="AN66" s="61"/>
      <c r="AO66" s="61"/>
      <c r="AP66" s="67"/>
      <c r="AQ66" s="67"/>
      <c r="AR66" s="61"/>
      <c r="AS66" s="67"/>
      <c r="AT66" s="61"/>
      <c r="AU66" s="67"/>
      <c r="AW66" s="67"/>
      <c r="AZ66" s="67"/>
      <c r="BA66" s="67"/>
      <c r="BE66" s="67"/>
      <c r="BH66" s="67"/>
      <c r="BI66" s="67"/>
      <c r="BL66" s="67"/>
      <c r="BN66" s="67"/>
      <c r="BP66" s="67"/>
      <c r="BS66" s="67"/>
      <c r="BT66" s="67"/>
      <c r="BW66" s="67"/>
      <c r="BX66" s="67"/>
      <c r="BZ66" s="67"/>
      <c r="CC66" s="67"/>
      <c r="CD66" s="67"/>
      <c r="CG66" s="67"/>
      <c r="CK66" s="67"/>
      <c r="CN66" s="67"/>
      <c r="CQ66" s="67"/>
      <c r="CU66" s="67"/>
      <c r="CX66" s="67"/>
    </row>
    <row r="67" spans="1:102" s="66" customFormat="1" x14ac:dyDescent="0.3">
      <c r="A67" s="61"/>
      <c r="B67" s="63">
        <v>1</v>
      </c>
      <c r="C67" s="67" t="s">
        <v>722</v>
      </c>
      <c r="D67" s="68">
        <f>D64/D63</f>
        <v>1.1607142857142858</v>
      </c>
      <c r="E67" s="67" t="s">
        <v>419</v>
      </c>
      <c r="F67" s="61"/>
      <c r="G67" s="61"/>
      <c r="H67" s="67"/>
      <c r="I67" s="67"/>
      <c r="J67" s="67"/>
      <c r="K67" s="67"/>
      <c r="L67" s="68"/>
      <c r="M67" s="68"/>
      <c r="N67" s="67"/>
      <c r="O67" s="67"/>
      <c r="P67" s="67"/>
      <c r="Q67" s="67"/>
      <c r="S67" s="79"/>
      <c r="T67" s="79"/>
      <c r="U67" s="67"/>
      <c r="V67" s="67"/>
      <c r="W67" s="67"/>
      <c r="X67" s="79"/>
      <c r="Y67" s="79"/>
      <c r="Z67" s="61"/>
      <c r="AA67" s="61"/>
      <c r="AB67" s="67"/>
      <c r="AC67" s="67"/>
      <c r="AD67" s="61"/>
      <c r="AE67" s="80"/>
      <c r="AF67" s="67"/>
      <c r="AG67" s="67"/>
      <c r="AH67" s="80"/>
      <c r="AI67" s="67"/>
      <c r="AJ67" s="80"/>
      <c r="AK67" s="67"/>
      <c r="AL67" s="67"/>
      <c r="AM67" s="73"/>
      <c r="AN67" s="61"/>
      <c r="AO67" s="61"/>
      <c r="AP67" s="67"/>
      <c r="AQ67" s="67"/>
      <c r="AR67" s="61"/>
      <c r="AS67" s="67"/>
      <c r="AT67" s="61"/>
      <c r="AU67" s="67"/>
      <c r="AW67" s="67"/>
      <c r="AZ67" s="67"/>
      <c r="BA67" s="67"/>
      <c r="BE67" s="67"/>
      <c r="BH67" s="67"/>
      <c r="BI67" s="67"/>
      <c r="BL67" s="67"/>
      <c r="BN67" s="67"/>
      <c r="BP67" s="67"/>
      <c r="BS67" s="67"/>
      <c r="BT67" s="67"/>
      <c r="BW67" s="67"/>
      <c r="BX67" s="67"/>
      <c r="BZ67" s="67"/>
      <c r="CC67" s="67"/>
      <c r="CD67" s="67"/>
      <c r="CG67" s="67"/>
      <c r="CK67" s="67"/>
      <c r="CN67" s="67"/>
      <c r="CQ67" s="67"/>
      <c r="CU67" s="67"/>
      <c r="CX67" s="67"/>
    </row>
    <row r="68" spans="1:102" s="66" customFormat="1" x14ac:dyDescent="0.3">
      <c r="A68" s="61"/>
      <c r="B68" s="63">
        <v>1</v>
      </c>
      <c r="C68" s="67" t="s">
        <v>418</v>
      </c>
      <c r="D68" s="68">
        <f>D66/D63</f>
        <v>2.3214285714285716</v>
      </c>
      <c r="E68" s="67" t="s">
        <v>419</v>
      </c>
      <c r="F68" s="61"/>
      <c r="G68" s="61"/>
      <c r="H68" s="67"/>
      <c r="I68" s="67"/>
      <c r="J68" s="67"/>
      <c r="K68" s="67"/>
      <c r="L68" s="68"/>
      <c r="M68" s="68"/>
      <c r="N68" s="67"/>
      <c r="O68" s="67"/>
      <c r="P68" s="67"/>
      <c r="Q68" s="67"/>
      <c r="S68" s="79"/>
      <c r="T68" s="79"/>
      <c r="U68" s="67"/>
      <c r="V68" s="67"/>
      <c r="W68" s="67"/>
      <c r="X68" s="79"/>
      <c r="Y68" s="79"/>
      <c r="Z68" s="61"/>
      <c r="AA68" s="61"/>
      <c r="AB68" s="67"/>
      <c r="AC68" s="67"/>
      <c r="AD68" s="61"/>
      <c r="AE68" s="80"/>
      <c r="AF68" s="67"/>
      <c r="AG68" s="67"/>
      <c r="AH68" s="80"/>
      <c r="AI68" s="67"/>
      <c r="AJ68" s="80"/>
      <c r="AK68" s="67"/>
      <c r="AL68" s="67"/>
      <c r="AM68" s="73"/>
      <c r="AN68" s="61"/>
      <c r="AO68" s="61"/>
      <c r="AP68" s="67"/>
      <c r="AQ68" s="67"/>
      <c r="AR68" s="61"/>
      <c r="AS68" s="67"/>
      <c r="AT68" s="61"/>
      <c r="AU68" s="67"/>
      <c r="AW68" s="67"/>
      <c r="AZ68" s="67"/>
      <c r="BA68" s="67"/>
      <c r="BE68" s="67"/>
      <c r="BH68" s="67"/>
      <c r="BI68" s="67"/>
      <c r="BL68" s="67"/>
      <c r="BN68" s="67"/>
      <c r="BP68" s="67"/>
      <c r="BS68" s="67"/>
      <c r="BT68" s="67"/>
      <c r="BW68" s="67"/>
      <c r="BX68" s="67"/>
      <c r="BZ68" s="67"/>
      <c r="CC68" s="67"/>
      <c r="CD68" s="67"/>
      <c r="CG68" s="67"/>
      <c r="CK68" s="67"/>
      <c r="CN68" s="67"/>
      <c r="CQ68" s="67"/>
      <c r="CU68" s="67"/>
      <c r="CX68" s="67"/>
    </row>
    <row r="69" spans="1:102" s="66" customFormat="1" x14ac:dyDescent="0.3">
      <c r="A69" s="61"/>
      <c r="B69" s="91">
        <v>1</v>
      </c>
      <c r="C69" s="67" t="s">
        <v>53</v>
      </c>
      <c r="D69" s="68">
        <v>2.8325999999999998</v>
      </c>
      <c r="E69" s="67" t="s">
        <v>69</v>
      </c>
      <c r="F69" s="80">
        <f>D69/F55</f>
        <v>1.2645535714285714E-3</v>
      </c>
      <c r="G69" s="70" t="s">
        <v>44</v>
      </c>
      <c r="H69" s="67"/>
      <c r="I69" s="67"/>
      <c r="J69" s="67"/>
      <c r="K69" s="67"/>
      <c r="L69" s="68"/>
      <c r="M69" s="68"/>
      <c r="N69" s="67"/>
      <c r="O69" s="67"/>
      <c r="P69" s="67"/>
      <c r="Q69" s="67"/>
      <c r="S69" s="79"/>
      <c r="T69" s="79"/>
      <c r="U69" s="67"/>
      <c r="V69" s="67"/>
      <c r="W69" s="67"/>
      <c r="X69" s="79"/>
      <c r="Y69" s="79"/>
      <c r="Z69" s="61"/>
      <c r="AA69" s="61"/>
      <c r="AB69" s="67"/>
      <c r="AC69" s="67"/>
      <c r="AD69" s="61"/>
      <c r="AE69" s="80"/>
      <c r="AF69" s="67"/>
      <c r="AG69" s="67"/>
      <c r="AH69" s="80"/>
      <c r="AI69" s="67"/>
      <c r="AJ69" s="80"/>
      <c r="AK69" s="67"/>
      <c r="AL69" s="67"/>
      <c r="AM69" s="73"/>
      <c r="AN69" s="61"/>
      <c r="AO69" s="61"/>
      <c r="AP69" s="67"/>
      <c r="AQ69" s="67"/>
      <c r="AR69" s="61"/>
      <c r="AS69" s="67"/>
      <c r="AT69" s="61"/>
      <c r="AU69" s="67"/>
      <c r="AW69" s="67"/>
      <c r="AZ69" s="67"/>
      <c r="BA69" s="67"/>
      <c r="BE69" s="67"/>
      <c r="BH69" s="67"/>
      <c r="BI69" s="67"/>
      <c r="BL69" s="67"/>
      <c r="BN69" s="67"/>
      <c r="BP69" s="67"/>
      <c r="BS69" s="67"/>
      <c r="BT69" s="67"/>
      <c r="BW69" s="67"/>
      <c r="BX69" s="67"/>
      <c r="BZ69" s="67"/>
      <c r="CC69" s="67"/>
      <c r="CD69" s="67"/>
      <c r="CG69" s="67"/>
      <c r="CK69" s="67"/>
      <c r="CN69" s="67"/>
      <c r="CQ69" s="67"/>
      <c r="CU69" s="67"/>
      <c r="CX69" s="67"/>
    </row>
    <row r="70" spans="1:102" s="66" customFormat="1" x14ac:dyDescent="0.3">
      <c r="A70" s="61"/>
      <c r="B70" s="61"/>
      <c r="C70" s="61"/>
      <c r="D70" s="61"/>
      <c r="E70" s="61"/>
      <c r="F70" s="61"/>
      <c r="G70" s="61"/>
      <c r="H70" s="67"/>
      <c r="I70" s="67"/>
      <c r="J70" s="67"/>
      <c r="K70" s="61"/>
      <c r="L70" s="68"/>
      <c r="M70" s="68"/>
      <c r="N70" s="67"/>
      <c r="O70" s="67"/>
      <c r="P70" s="67"/>
      <c r="Q70" s="61"/>
      <c r="S70" s="79"/>
      <c r="T70" s="79"/>
      <c r="U70" s="67"/>
      <c r="V70" s="67"/>
      <c r="W70" s="61"/>
      <c r="X70" s="79"/>
      <c r="Y70" s="79"/>
      <c r="Z70" s="61"/>
      <c r="AA70" s="61"/>
      <c r="AB70" s="61"/>
      <c r="AC70" s="67"/>
      <c r="AD70" s="61"/>
      <c r="AE70" s="80"/>
      <c r="AF70" s="61"/>
      <c r="AG70" s="67"/>
      <c r="AH70" s="80"/>
      <c r="AI70" s="61"/>
      <c r="AJ70" s="80"/>
      <c r="AK70" s="67"/>
      <c r="AL70" s="61"/>
      <c r="AM70" s="73"/>
      <c r="AN70" s="61"/>
      <c r="AO70" s="61"/>
      <c r="AP70" s="61"/>
      <c r="AQ70" s="67"/>
      <c r="AR70" s="61"/>
      <c r="AS70" s="61"/>
      <c r="AT70" s="61"/>
      <c r="AU70" s="67"/>
      <c r="AW70" s="61"/>
      <c r="AZ70" s="67"/>
      <c r="BA70" s="61"/>
      <c r="BE70" s="61"/>
      <c r="BH70" s="67"/>
      <c r="BI70" s="61"/>
      <c r="BL70" s="61"/>
      <c r="BN70" s="67"/>
      <c r="BP70" s="61"/>
      <c r="BS70" s="61"/>
      <c r="BT70" s="67"/>
      <c r="BW70" s="61"/>
      <c r="BX70" s="67"/>
      <c r="BZ70" s="61"/>
      <c r="CC70" s="61"/>
      <c r="CD70" s="67"/>
      <c r="CG70" s="67"/>
      <c r="CK70" s="67"/>
      <c r="CN70" s="67"/>
      <c r="CQ70" s="67"/>
      <c r="CU70" s="67"/>
      <c r="CX70" s="67"/>
    </row>
    <row r="71" spans="1:102" s="66" customFormat="1" x14ac:dyDescent="0.3">
      <c r="A71" s="61" t="s">
        <v>423</v>
      </c>
      <c r="B71" s="61">
        <v>1</v>
      </c>
      <c r="C71" s="70" t="s">
        <v>48</v>
      </c>
      <c r="D71" s="61">
        <v>373.33</v>
      </c>
      <c r="E71" s="67" t="s">
        <v>414</v>
      </c>
      <c r="F71" s="69">
        <f>D71/D63</f>
        <v>3.3333035714285715</v>
      </c>
      <c r="G71" s="67" t="s">
        <v>419</v>
      </c>
      <c r="H71" s="67"/>
      <c r="I71" s="67"/>
      <c r="J71" s="67"/>
      <c r="K71" s="67"/>
      <c r="L71" s="68"/>
      <c r="M71" s="68"/>
      <c r="N71" s="67"/>
      <c r="O71" s="67"/>
      <c r="P71" s="67"/>
      <c r="Q71" s="67"/>
      <c r="S71" s="79"/>
      <c r="T71" s="79"/>
      <c r="U71" s="67"/>
      <c r="V71" s="67"/>
      <c r="W71" s="67"/>
      <c r="X71" s="79"/>
      <c r="Y71" s="79"/>
      <c r="Z71" s="61"/>
      <c r="AA71" s="61"/>
      <c r="AB71" s="67"/>
      <c r="AC71" s="67"/>
      <c r="AD71" s="61"/>
      <c r="AE71" s="80"/>
      <c r="AF71" s="67"/>
      <c r="AG71" s="67"/>
      <c r="AH71" s="80"/>
      <c r="AI71" s="67"/>
      <c r="AJ71" s="80"/>
      <c r="AK71" s="67"/>
      <c r="AL71" s="67"/>
      <c r="AM71" s="73"/>
      <c r="AN71" s="61"/>
      <c r="AO71" s="61"/>
      <c r="AP71" s="67"/>
      <c r="AQ71" s="67"/>
      <c r="AR71" s="61"/>
      <c r="AS71" s="67"/>
      <c r="AT71" s="61"/>
      <c r="AU71" s="67"/>
      <c r="AW71" s="67"/>
      <c r="AZ71" s="67"/>
      <c r="BA71" s="67"/>
      <c r="BE71" s="67"/>
      <c r="BH71" s="67"/>
      <c r="BI71" s="67"/>
      <c r="BL71" s="67"/>
      <c r="BN71" s="67"/>
      <c r="BP71" s="67"/>
      <c r="BS71" s="67"/>
      <c r="BT71" s="67"/>
      <c r="BW71" s="67"/>
      <c r="BX71" s="67"/>
      <c r="BZ71" s="67"/>
      <c r="CC71" s="67"/>
      <c r="CD71" s="67"/>
      <c r="CG71" s="67"/>
      <c r="CK71" s="67"/>
      <c r="CN71" s="67"/>
      <c r="CQ71" s="67"/>
      <c r="CU71" s="67"/>
      <c r="CX71" s="67"/>
    </row>
    <row r="72" spans="1:102" s="66" customFormat="1" x14ac:dyDescent="0.3">
      <c r="A72" s="61" t="s">
        <v>228</v>
      </c>
      <c r="B72" s="61">
        <v>1</v>
      </c>
      <c r="C72" s="70" t="s">
        <v>65</v>
      </c>
      <c r="D72" s="61">
        <v>0.5</v>
      </c>
      <c r="E72" s="67" t="s">
        <v>419</v>
      </c>
      <c r="F72" s="61"/>
      <c r="G72" s="61"/>
      <c r="H72" s="67"/>
      <c r="I72" s="67"/>
      <c r="J72" s="67"/>
      <c r="K72" s="67"/>
      <c r="L72" s="68"/>
      <c r="M72" s="68"/>
      <c r="N72" s="67"/>
      <c r="O72" s="67"/>
      <c r="P72" s="67"/>
      <c r="Q72" s="67"/>
      <c r="S72" s="79"/>
      <c r="T72" s="79"/>
      <c r="U72" s="67"/>
      <c r="V72" s="67"/>
      <c r="W72" s="67"/>
      <c r="X72" s="79"/>
      <c r="Y72" s="79"/>
      <c r="Z72" s="61"/>
      <c r="AA72" s="61"/>
      <c r="AB72" s="67"/>
      <c r="AC72" s="67"/>
      <c r="AD72" s="61"/>
      <c r="AE72" s="80"/>
      <c r="AF72" s="67"/>
      <c r="AG72" s="67"/>
      <c r="AH72" s="80"/>
      <c r="AI72" s="67"/>
      <c r="AJ72" s="80"/>
      <c r="AK72" s="67"/>
      <c r="AL72" s="67"/>
      <c r="AM72" s="73"/>
      <c r="AN72" s="61"/>
      <c r="AO72" s="61"/>
      <c r="AP72" s="67"/>
      <c r="AQ72" s="67"/>
      <c r="AR72" s="61"/>
      <c r="AS72" s="67"/>
      <c r="AT72" s="61"/>
      <c r="AU72" s="67"/>
      <c r="AW72" s="67"/>
      <c r="AZ72" s="67"/>
      <c r="BA72" s="67"/>
      <c r="BE72" s="67"/>
      <c r="BH72" s="67"/>
      <c r="BI72" s="67"/>
      <c r="BL72" s="67"/>
      <c r="BN72" s="67"/>
      <c r="BP72" s="67"/>
      <c r="BS72" s="67"/>
      <c r="BT72" s="67"/>
      <c r="BW72" s="67"/>
      <c r="BX72" s="67"/>
      <c r="BZ72" s="67"/>
      <c r="CC72" s="67"/>
      <c r="CD72" s="67"/>
      <c r="CG72" s="67"/>
      <c r="CK72" s="67"/>
      <c r="CN72" s="67"/>
      <c r="CQ72" s="67"/>
      <c r="CU72" s="67"/>
      <c r="CX72" s="67"/>
    </row>
    <row r="73" spans="1:102" s="66" customFormat="1" x14ac:dyDescent="0.3">
      <c r="A73" s="61" t="s">
        <v>103</v>
      </c>
      <c r="B73" s="61">
        <v>1</v>
      </c>
      <c r="C73" s="67" t="s">
        <v>106</v>
      </c>
      <c r="D73" s="68">
        <v>1.5</v>
      </c>
      <c r="E73" s="67" t="s">
        <v>419</v>
      </c>
      <c r="F73" s="68">
        <f>D73/D55</f>
        <v>7.4999999999999997E-2</v>
      </c>
      <c r="G73" s="67" t="s">
        <v>44</v>
      </c>
      <c r="H73" s="67"/>
      <c r="I73" s="67"/>
      <c r="J73" s="67"/>
      <c r="K73" s="67"/>
      <c r="L73" s="68"/>
      <c r="M73" s="68"/>
      <c r="N73" s="67"/>
      <c r="O73" s="67"/>
      <c r="P73" s="67"/>
      <c r="Q73" s="67"/>
      <c r="S73" s="79"/>
      <c r="T73" s="79"/>
      <c r="U73" s="67"/>
      <c r="V73" s="67"/>
      <c r="W73" s="67"/>
      <c r="X73" s="79"/>
      <c r="Y73" s="79"/>
      <c r="Z73" s="61"/>
      <c r="AA73" s="61"/>
      <c r="AB73" s="67"/>
      <c r="AC73" s="67"/>
      <c r="AD73" s="61"/>
      <c r="AE73" s="80"/>
      <c r="AF73" s="67"/>
      <c r="AG73" s="67"/>
      <c r="AH73" s="80"/>
      <c r="AI73" s="67"/>
      <c r="AJ73" s="80"/>
      <c r="AK73" s="67"/>
      <c r="AL73" s="67"/>
      <c r="AM73" s="73"/>
      <c r="AN73" s="61"/>
      <c r="AO73" s="61"/>
      <c r="AP73" s="67"/>
      <c r="AQ73" s="67"/>
      <c r="AR73" s="61"/>
      <c r="AS73" s="67"/>
      <c r="AT73" s="61"/>
      <c r="AU73" s="67"/>
      <c r="AW73" s="67"/>
      <c r="AZ73" s="67"/>
      <c r="BA73" s="67"/>
      <c r="BE73" s="67"/>
      <c r="BH73" s="67"/>
      <c r="BI73" s="67"/>
      <c r="BL73" s="67"/>
      <c r="BN73" s="67"/>
      <c r="BP73" s="67"/>
      <c r="BS73" s="67"/>
      <c r="BT73" s="67"/>
      <c r="BW73" s="67"/>
      <c r="BX73" s="67"/>
      <c r="BZ73" s="67"/>
      <c r="CC73" s="67"/>
      <c r="CD73" s="67"/>
      <c r="CG73" s="67"/>
      <c r="CK73" s="67"/>
      <c r="CN73" s="67"/>
      <c r="CQ73" s="67"/>
      <c r="CU73" s="67"/>
      <c r="CX73" s="67"/>
    </row>
    <row r="74" spans="1:102" s="66" customFormat="1" x14ac:dyDescent="0.3">
      <c r="A74" s="61" t="s">
        <v>208</v>
      </c>
      <c r="B74" s="61">
        <v>1</v>
      </c>
      <c r="C74" s="67" t="s">
        <v>106</v>
      </c>
      <c r="D74" s="68">
        <v>1.75</v>
      </c>
      <c r="E74" s="67" t="s">
        <v>419</v>
      </c>
      <c r="G74" s="67"/>
      <c r="H74" s="67"/>
      <c r="I74" s="67"/>
      <c r="J74" s="67"/>
      <c r="K74" s="67"/>
      <c r="L74" s="68"/>
      <c r="M74" s="68"/>
      <c r="N74" s="67"/>
      <c r="O74" s="67"/>
      <c r="P74" s="67"/>
      <c r="Q74" s="67"/>
      <c r="S74" s="79"/>
      <c r="T74" s="79"/>
      <c r="U74" s="67"/>
      <c r="V74" s="67"/>
      <c r="W74" s="67"/>
      <c r="X74" s="79"/>
      <c r="Y74" s="79"/>
      <c r="Z74" s="61"/>
      <c r="AA74" s="61"/>
      <c r="AB74" s="67"/>
      <c r="AC74" s="67"/>
      <c r="AD74" s="61"/>
      <c r="AE74" s="80"/>
      <c r="AF74" s="67"/>
      <c r="AG74" s="67"/>
      <c r="AH74" s="80"/>
      <c r="AI74" s="67"/>
      <c r="AJ74" s="80"/>
      <c r="AK74" s="67"/>
      <c r="AL74" s="67"/>
      <c r="AM74" s="73"/>
      <c r="AN74" s="61"/>
      <c r="AO74" s="61"/>
      <c r="AP74" s="67"/>
      <c r="AQ74" s="67"/>
      <c r="AR74" s="61"/>
      <c r="AS74" s="67"/>
      <c r="AT74" s="61"/>
      <c r="AU74" s="67"/>
      <c r="AW74" s="67"/>
      <c r="AZ74" s="67"/>
      <c r="BA74" s="67"/>
      <c r="BE74" s="67"/>
      <c r="BH74" s="67"/>
      <c r="BI74" s="67"/>
      <c r="BL74" s="67"/>
      <c r="BN74" s="67"/>
      <c r="BP74" s="67"/>
      <c r="BS74" s="67"/>
      <c r="BT74" s="67"/>
      <c r="BW74" s="67"/>
      <c r="BX74" s="67"/>
      <c r="BZ74" s="67"/>
      <c r="CC74" s="67"/>
      <c r="CD74" s="67"/>
      <c r="CG74" s="67"/>
      <c r="CK74" s="67"/>
      <c r="CN74" s="67"/>
      <c r="CQ74" s="67"/>
      <c r="CU74" s="67"/>
      <c r="CX74" s="67"/>
    </row>
    <row r="75" spans="1:102" s="66" customFormat="1" x14ac:dyDescent="0.3">
      <c r="A75" s="61" t="s">
        <v>424</v>
      </c>
      <c r="B75" s="61">
        <v>1</v>
      </c>
      <c r="C75" s="67" t="s">
        <v>106</v>
      </c>
      <c r="D75" s="68">
        <v>1.5</v>
      </c>
      <c r="E75" s="67" t="s">
        <v>419</v>
      </c>
      <c r="G75" s="67"/>
      <c r="H75" s="67"/>
      <c r="I75" s="67"/>
      <c r="J75" s="67"/>
      <c r="K75" s="67"/>
      <c r="L75" s="68"/>
      <c r="M75" s="68"/>
      <c r="N75" s="67"/>
      <c r="O75" s="67"/>
      <c r="P75" s="67"/>
      <c r="Q75" s="67"/>
      <c r="S75" s="79"/>
      <c r="T75" s="79"/>
      <c r="U75" s="67"/>
      <c r="V75" s="67"/>
      <c r="W75" s="67"/>
      <c r="X75" s="79"/>
      <c r="Y75" s="79"/>
      <c r="Z75" s="61"/>
      <c r="AA75" s="61"/>
      <c r="AB75" s="67"/>
      <c r="AC75" s="67"/>
      <c r="AD75" s="61"/>
      <c r="AE75" s="80"/>
      <c r="AF75" s="67"/>
      <c r="AG75" s="67"/>
      <c r="AH75" s="80"/>
      <c r="AI75" s="67"/>
      <c r="AJ75" s="80"/>
      <c r="AK75" s="67"/>
      <c r="AL75" s="67"/>
      <c r="AM75" s="73"/>
      <c r="AN75" s="61"/>
      <c r="AO75" s="61"/>
      <c r="AP75" s="67"/>
      <c r="AQ75" s="67"/>
      <c r="AR75" s="61"/>
      <c r="AS75" s="67"/>
      <c r="AT75" s="61"/>
      <c r="AU75" s="67"/>
      <c r="AW75" s="67"/>
      <c r="AZ75" s="67"/>
      <c r="BA75" s="67"/>
      <c r="BE75" s="67"/>
      <c r="BH75" s="67"/>
      <c r="BI75" s="67"/>
      <c r="BL75" s="67"/>
      <c r="BN75" s="67"/>
      <c r="BP75" s="67"/>
      <c r="BS75" s="67"/>
      <c r="BT75" s="67"/>
      <c r="BW75" s="67"/>
      <c r="BX75" s="67"/>
      <c r="BZ75" s="67"/>
      <c r="CC75" s="67"/>
      <c r="CD75" s="67"/>
      <c r="CG75" s="67"/>
      <c r="CK75" s="67"/>
      <c r="CN75" s="67"/>
      <c r="CQ75" s="67"/>
      <c r="CU75" s="67"/>
      <c r="CX75" s="67"/>
    </row>
    <row r="76" spans="1:102" s="66" customFormat="1" x14ac:dyDescent="0.3">
      <c r="A76" s="61" t="s">
        <v>425</v>
      </c>
      <c r="B76" s="61">
        <v>1</v>
      </c>
      <c r="C76" s="67" t="s">
        <v>48</v>
      </c>
      <c r="D76" s="68">
        <v>1.26</v>
      </c>
      <c r="E76" s="67" t="s">
        <v>419</v>
      </c>
      <c r="G76" s="67"/>
      <c r="H76" s="67"/>
      <c r="I76" s="67"/>
      <c r="J76" s="67"/>
      <c r="K76" s="67"/>
      <c r="L76" s="68"/>
      <c r="M76" s="68"/>
      <c r="N76" s="67"/>
      <c r="O76" s="67"/>
      <c r="P76" s="67"/>
      <c r="Q76" s="67"/>
      <c r="S76" s="79"/>
      <c r="T76" s="79"/>
      <c r="U76" s="67"/>
      <c r="V76" s="67"/>
      <c r="W76" s="67"/>
      <c r="X76" s="79"/>
      <c r="Y76" s="79"/>
      <c r="Z76" s="61"/>
      <c r="AA76" s="61"/>
      <c r="AB76" s="67"/>
      <c r="AC76" s="67"/>
      <c r="AD76" s="61"/>
      <c r="AE76" s="80"/>
      <c r="AF76" s="67"/>
      <c r="AG76" s="67"/>
      <c r="AH76" s="80"/>
      <c r="AI76" s="67"/>
      <c r="AJ76" s="80"/>
      <c r="AK76" s="67"/>
      <c r="AL76" s="67"/>
      <c r="AM76" s="73"/>
      <c r="AN76" s="61"/>
      <c r="AO76" s="61"/>
      <c r="AP76" s="67"/>
      <c r="AQ76" s="67"/>
      <c r="AR76" s="61"/>
      <c r="AS76" s="67"/>
      <c r="AT76" s="61"/>
      <c r="AU76" s="67"/>
      <c r="AW76" s="67"/>
      <c r="AZ76" s="67"/>
      <c r="BA76" s="67"/>
      <c r="BE76" s="67"/>
      <c r="BH76" s="67"/>
      <c r="BI76" s="67"/>
      <c r="BL76" s="67"/>
      <c r="BN76" s="67"/>
      <c r="BP76" s="67"/>
      <c r="BS76" s="67"/>
      <c r="BT76" s="67"/>
      <c r="BW76" s="67"/>
      <c r="BX76" s="67"/>
      <c r="BZ76" s="67"/>
      <c r="CC76" s="67"/>
      <c r="CD76" s="67"/>
      <c r="CG76" s="67"/>
      <c r="CK76" s="67"/>
      <c r="CN76" s="67"/>
      <c r="CQ76" s="67"/>
      <c r="CU76" s="67"/>
      <c r="CX76" s="67"/>
    </row>
    <row r="77" spans="1:102" s="66" customFormat="1" x14ac:dyDescent="0.3">
      <c r="A77" s="61" t="s">
        <v>426</v>
      </c>
      <c r="B77" s="61">
        <v>1</v>
      </c>
      <c r="C77" s="67" t="s">
        <v>427</v>
      </c>
      <c r="D77" s="68">
        <v>15.9</v>
      </c>
      <c r="E77" s="67" t="s">
        <v>419</v>
      </c>
      <c r="G77" s="67"/>
      <c r="H77" s="67"/>
      <c r="I77" s="67"/>
      <c r="J77" s="67"/>
      <c r="K77" s="67"/>
      <c r="L77" s="68"/>
      <c r="M77" s="68"/>
      <c r="N77" s="67"/>
      <c r="O77" s="67"/>
      <c r="P77" s="67"/>
      <c r="Q77" s="67"/>
      <c r="S77" s="79"/>
      <c r="T77" s="79"/>
      <c r="U77" s="67"/>
      <c r="V77" s="67"/>
      <c r="W77" s="67"/>
      <c r="X77" s="79"/>
      <c r="Y77" s="79"/>
      <c r="Z77" s="61"/>
      <c r="AA77" s="61"/>
      <c r="AB77" s="67"/>
      <c r="AC77" s="67"/>
      <c r="AD77" s="61"/>
      <c r="AE77" s="80"/>
      <c r="AF77" s="67"/>
      <c r="AG77" s="67"/>
      <c r="AH77" s="80"/>
      <c r="AI77" s="67"/>
      <c r="AJ77" s="80"/>
      <c r="AK77" s="67"/>
      <c r="AL77" s="67"/>
      <c r="AM77" s="73"/>
      <c r="AN77" s="61"/>
      <c r="AO77" s="61"/>
      <c r="AP77" s="67"/>
      <c r="AQ77" s="67"/>
      <c r="AR77" s="61"/>
      <c r="AS77" s="67"/>
      <c r="AT77" s="61"/>
      <c r="AU77" s="67"/>
      <c r="AW77" s="67"/>
      <c r="AZ77" s="67"/>
      <c r="BA77" s="67"/>
      <c r="BE77" s="67"/>
      <c r="BH77" s="67"/>
      <c r="BI77" s="67"/>
      <c r="BL77" s="67"/>
      <c r="BN77" s="67"/>
      <c r="BP77" s="67"/>
      <c r="BS77" s="67"/>
      <c r="BT77" s="67"/>
      <c r="BW77" s="67"/>
      <c r="BX77" s="67"/>
      <c r="BZ77" s="67"/>
      <c r="CC77" s="67"/>
      <c r="CD77" s="67"/>
      <c r="CG77" s="67"/>
      <c r="CK77" s="67"/>
      <c r="CN77" s="67"/>
      <c r="CQ77" s="67"/>
      <c r="CU77" s="67"/>
      <c r="CX77" s="67"/>
    </row>
    <row r="78" spans="1:102" s="66" customFormat="1" x14ac:dyDescent="0.3">
      <c r="A78" s="61" t="s">
        <v>161</v>
      </c>
      <c r="B78" s="61">
        <v>1</v>
      </c>
      <c r="C78" s="67" t="s">
        <v>233</v>
      </c>
      <c r="D78" s="68">
        <f>439.681/D63</f>
        <v>3.9257232142857141</v>
      </c>
      <c r="E78" s="67" t="s">
        <v>419</v>
      </c>
      <c r="G78" s="67"/>
      <c r="I78" s="67"/>
      <c r="J78" s="67"/>
      <c r="K78" s="67"/>
      <c r="L78" s="68"/>
      <c r="M78" s="68"/>
      <c r="N78" s="67"/>
      <c r="O78" s="67"/>
      <c r="P78" s="67"/>
      <c r="Q78" s="67"/>
      <c r="S78" s="79"/>
      <c r="T78" s="79"/>
      <c r="U78" s="67"/>
      <c r="V78" s="67"/>
      <c r="W78" s="67"/>
      <c r="X78" s="79"/>
      <c r="Y78" s="79"/>
      <c r="Z78" s="61"/>
      <c r="AA78" s="61"/>
      <c r="AB78" s="67"/>
      <c r="AC78" s="67"/>
      <c r="AD78" s="61"/>
      <c r="AE78" s="80"/>
      <c r="AF78" s="67"/>
      <c r="AG78" s="67"/>
      <c r="AH78" s="80"/>
      <c r="AI78" s="67"/>
      <c r="AJ78" s="80"/>
      <c r="AK78" s="67"/>
      <c r="AL78" s="67"/>
      <c r="AM78" s="73"/>
      <c r="AN78" s="61"/>
      <c r="AO78" s="61"/>
      <c r="AP78" s="67"/>
      <c r="AQ78" s="67"/>
      <c r="AR78" s="61"/>
      <c r="AS78" s="67"/>
      <c r="AT78" s="61"/>
      <c r="AU78" s="67"/>
      <c r="AW78" s="67"/>
      <c r="AZ78" s="67"/>
      <c r="BA78" s="67"/>
      <c r="BE78" s="67"/>
      <c r="BH78" s="67"/>
      <c r="BI78" s="67"/>
      <c r="BL78" s="67"/>
      <c r="BN78" s="67"/>
      <c r="BP78" s="67"/>
      <c r="BS78" s="67"/>
      <c r="BT78" s="67"/>
      <c r="BW78" s="67"/>
      <c r="BX78" s="67"/>
      <c r="BZ78" s="67"/>
      <c r="CC78" s="67"/>
      <c r="CD78" s="67"/>
      <c r="CG78" s="67"/>
      <c r="CK78" s="67"/>
      <c r="CN78" s="67"/>
      <c r="CQ78" s="67"/>
      <c r="CU78" s="67"/>
      <c r="CX78" s="67"/>
    </row>
    <row r="79" spans="1:102" s="66" customFormat="1" x14ac:dyDescent="0.3">
      <c r="A79" s="116" t="s">
        <v>206</v>
      </c>
      <c r="B79" s="61">
        <v>1</v>
      </c>
      <c r="C79" s="67" t="s">
        <v>233</v>
      </c>
      <c r="D79" s="68">
        <v>3</v>
      </c>
      <c r="E79" s="67" t="s">
        <v>419</v>
      </c>
      <c r="G79" s="67"/>
      <c r="I79" s="67"/>
      <c r="J79" s="67"/>
      <c r="K79" s="67"/>
      <c r="O79" s="67"/>
      <c r="P79" s="67"/>
      <c r="Q79" s="67"/>
      <c r="S79" s="79"/>
      <c r="T79" s="79"/>
      <c r="U79" s="67"/>
      <c r="V79" s="67"/>
      <c r="W79" s="67"/>
      <c r="X79" s="79"/>
      <c r="Y79" s="79"/>
      <c r="Z79" s="73"/>
      <c r="AA79" s="73"/>
      <c r="AB79" s="67"/>
      <c r="AC79" s="67"/>
      <c r="AD79" s="73"/>
      <c r="AE79" s="80"/>
      <c r="AF79" s="67"/>
      <c r="AG79" s="67"/>
      <c r="AH79" s="80"/>
      <c r="AI79" s="67"/>
      <c r="AJ79" s="80"/>
      <c r="AK79" s="67"/>
      <c r="AL79" s="67"/>
      <c r="AM79" s="73"/>
      <c r="AN79" s="61"/>
      <c r="AO79" s="61"/>
      <c r="AP79" s="67"/>
      <c r="AQ79" s="67"/>
      <c r="AR79" s="61"/>
      <c r="AS79" s="67"/>
      <c r="AT79" s="61"/>
      <c r="AU79" s="67"/>
      <c r="AW79" s="67"/>
      <c r="AZ79" s="67"/>
      <c r="BA79" s="67"/>
      <c r="BE79" s="67"/>
      <c r="BH79" s="67"/>
      <c r="BI79" s="67"/>
      <c r="BL79" s="67"/>
      <c r="BN79" s="67"/>
      <c r="BP79" s="67"/>
      <c r="BS79" s="67"/>
      <c r="BT79" s="67"/>
      <c r="BW79" s="67"/>
      <c r="BX79" s="67"/>
      <c r="BZ79" s="67"/>
      <c r="CC79" s="67"/>
      <c r="CD79" s="67"/>
      <c r="CG79" s="67"/>
      <c r="CK79" s="67"/>
      <c r="CN79" s="67"/>
      <c r="CQ79" s="67"/>
      <c r="CU79" s="67"/>
      <c r="CX79" s="67"/>
    </row>
    <row r="80" spans="1:102" s="66" customFormat="1" x14ac:dyDescent="0.3">
      <c r="A80" s="116"/>
      <c r="B80" s="61">
        <v>1</v>
      </c>
      <c r="C80" s="67" t="s">
        <v>428</v>
      </c>
      <c r="D80" s="68">
        <v>2.0271699999999999</v>
      </c>
      <c r="E80" s="67" t="s">
        <v>35</v>
      </c>
      <c r="F80" s="68">
        <f>D80*D79</f>
        <v>6.0815099999999997</v>
      </c>
      <c r="G80" s="67" t="s">
        <v>419</v>
      </c>
      <c r="I80" s="67"/>
      <c r="J80" s="67"/>
      <c r="K80" s="67"/>
      <c r="O80" s="67"/>
      <c r="P80" s="67"/>
      <c r="Q80" s="67"/>
      <c r="S80" s="79"/>
      <c r="T80" s="79"/>
      <c r="U80" s="67"/>
      <c r="V80" s="67"/>
      <c r="W80" s="67"/>
      <c r="X80" s="79"/>
      <c r="Y80" s="79"/>
      <c r="Z80" s="73"/>
      <c r="AA80" s="73"/>
      <c r="AB80" s="67"/>
      <c r="AC80" s="67"/>
      <c r="AD80" s="73"/>
      <c r="AE80" s="80"/>
      <c r="AF80" s="67"/>
      <c r="AG80" s="67"/>
      <c r="AH80" s="80"/>
      <c r="AI80" s="67"/>
      <c r="AJ80" s="80"/>
      <c r="AK80" s="67"/>
      <c r="AL80" s="67"/>
      <c r="AM80" s="73"/>
      <c r="AN80" s="61"/>
      <c r="AO80" s="61"/>
      <c r="AP80" s="67"/>
      <c r="AQ80" s="67"/>
      <c r="AR80" s="61"/>
      <c r="AS80" s="67"/>
      <c r="AT80" s="61"/>
      <c r="AU80" s="67"/>
      <c r="AW80" s="67"/>
      <c r="AZ80" s="67"/>
      <c r="BA80" s="67"/>
      <c r="BE80" s="67"/>
      <c r="BH80" s="67"/>
      <c r="BI80" s="67"/>
      <c r="BL80" s="67"/>
      <c r="BN80" s="67"/>
      <c r="BP80" s="67"/>
      <c r="BS80" s="67"/>
      <c r="BT80" s="67"/>
      <c r="BW80" s="67"/>
      <c r="BX80" s="67"/>
      <c r="BZ80" s="67"/>
      <c r="CC80" s="67"/>
      <c r="CD80" s="67"/>
      <c r="CG80" s="67"/>
      <c r="CK80" s="67"/>
      <c r="CN80" s="67"/>
      <c r="CQ80" s="67"/>
      <c r="CU80" s="67"/>
      <c r="CX80" s="67"/>
    </row>
    <row r="81" spans="1:102" s="66" customFormat="1" x14ac:dyDescent="0.3">
      <c r="A81" s="103" t="s">
        <v>324</v>
      </c>
      <c r="B81" s="61">
        <v>1</v>
      </c>
      <c r="C81" s="67" t="s">
        <v>48</v>
      </c>
      <c r="D81" s="68">
        <v>400</v>
      </c>
      <c r="E81" s="67" t="s">
        <v>69</v>
      </c>
      <c r="F81" s="68">
        <f>D81/D63</f>
        <v>3.5714285714285716</v>
      </c>
      <c r="G81" s="67" t="s">
        <v>419</v>
      </c>
      <c r="H81" s="68">
        <f>F81/D82</f>
        <v>1.1984659635666348</v>
      </c>
      <c r="I81" s="67" t="s">
        <v>35</v>
      </c>
      <c r="J81" s="67"/>
      <c r="K81" s="67"/>
      <c r="O81" s="67"/>
      <c r="P81" s="67"/>
      <c r="Q81" s="67"/>
      <c r="S81" s="79"/>
      <c r="T81" s="79"/>
      <c r="U81" s="67"/>
      <c r="V81" s="67"/>
      <c r="W81" s="67"/>
      <c r="X81" s="79"/>
      <c r="Y81" s="79"/>
      <c r="Z81" s="73"/>
      <c r="AA81" s="73"/>
      <c r="AB81" s="67"/>
      <c r="AC81" s="67"/>
      <c r="AD81" s="73"/>
      <c r="AE81" s="80"/>
      <c r="AF81" s="67"/>
      <c r="AG81" s="67"/>
      <c r="AH81" s="80"/>
      <c r="AI81" s="67"/>
      <c r="AJ81" s="80"/>
      <c r="AK81" s="67"/>
      <c r="AL81" s="67"/>
      <c r="AM81" s="73"/>
      <c r="AN81" s="61"/>
      <c r="AO81" s="61"/>
      <c r="AP81" s="67"/>
      <c r="AQ81" s="67"/>
      <c r="AR81" s="61"/>
      <c r="AS81" s="67"/>
      <c r="AT81" s="61"/>
      <c r="AU81" s="67"/>
      <c r="AW81" s="67"/>
      <c r="AZ81" s="67"/>
      <c r="BA81" s="67"/>
      <c r="BE81" s="67"/>
      <c r="BH81" s="67"/>
      <c r="BI81" s="67"/>
      <c r="BL81" s="67"/>
      <c r="BN81" s="67"/>
      <c r="BP81" s="67"/>
      <c r="BS81" s="67"/>
      <c r="BT81" s="67"/>
      <c r="BW81" s="67"/>
      <c r="BX81" s="67"/>
      <c r="BZ81" s="67"/>
      <c r="CC81" s="67"/>
      <c r="CD81" s="67"/>
      <c r="CG81" s="67"/>
      <c r="CK81" s="67"/>
      <c r="CN81" s="67"/>
      <c r="CQ81" s="67"/>
      <c r="CU81" s="67"/>
      <c r="CX81" s="67"/>
    </row>
    <row r="82" spans="1:102" s="66" customFormat="1" x14ac:dyDescent="0.3">
      <c r="A82" s="116" t="s">
        <v>309</v>
      </c>
      <c r="B82" s="61">
        <v>1</v>
      </c>
      <c r="C82" s="67" t="s">
        <v>233</v>
      </c>
      <c r="D82" s="68">
        <v>2.98</v>
      </c>
      <c r="E82" s="67" t="s">
        <v>419</v>
      </c>
      <c r="G82" s="67"/>
      <c r="I82" s="67"/>
      <c r="J82" s="67"/>
      <c r="K82" s="67"/>
      <c r="O82" s="67"/>
      <c r="P82" s="67"/>
      <c r="Q82" s="67"/>
      <c r="S82" s="79"/>
      <c r="T82" s="79"/>
      <c r="U82" s="67"/>
      <c r="V82" s="67"/>
      <c r="W82" s="67"/>
      <c r="X82" s="79"/>
      <c r="Y82" s="79"/>
      <c r="Z82" s="73"/>
      <c r="AA82" s="73"/>
      <c r="AB82" s="67"/>
      <c r="AC82" s="67"/>
      <c r="AD82" s="73"/>
      <c r="AE82" s="80"/>
      <c r="AF82" s="67"/>
      <c r="AG82" s="67"/>
      <c r="AH82" s="80"/>
      <c r="AI82" s="67"/>
      <c r="AJ82" s="80"/>
      <c r="AK82" s="67"/>
      <c r="AL82" s="67"/>
      <c r="AM82" s="73"/>
      <c r="AN82" s="61"/>
      <c r="AO82" s="61"/>
      <c r="AP82" s="67"/>
      <c r="AQ82" s="67"/>
      <c r="AR82" s="61"/>
      <c r="AS82" s="67"/>
      <c r="AT82" s="61"/>
      <c r="AU82" s="67"/>
      <c r="AW82" s="67"/>
      <c r="AZ82" s="67"/>
      <c r="BA82" s="67"/>
      <c r="BE82" s="67"/>
      <c r="BH82" s="67"/>
      <c r="BI82" s="67"/>
      <c r="BL82" s="67"/>
      <c r="BN82" s="67"/>
      <c r="BP82" s="67"/>
      <c r="BS82" s="67"/>
      <c r="BT82" s="67"/>
      <c r="BW82" s="67"/>
      <c r="BX82" s="67"/>
      <c r="BZ82" s="67"/>
      <c r="CC82" s="67"/>
      <c r="CD82" s="67"/>
      <c r="CG82" s="67"/>
      <c r="CK82" s="67"/>
      <c r="CN82" s="67"/>
      <c r="CQ82" s="67"/>
      <c r="CU82" s="67"/>
      <c r="CX82" s="67"/>
    </row>
    <row r="83" spans="1:102" s="66" customFormat="1" x14ac:dyDescent="0.3">
      <c r="A83" s="116"/>
      <c r="B83" s="61">
        <v>1</v>
      </c>
      <c r="C83" s="67" t="s">
        <v>48</v>
      </c>
      <c r="D83" s="68">
        <v>1.5</v>
      </c>
      <c r="E83" s="67" t="s">
        <v>35</v>
      </c>
      <c r="F83" s="66">
        <f>D83*D82</f>
        <v>4.47</v>
      </c>
      <c r="G83" s="67" t="s">
        <v>419</v>
      </c>
      <c r="I83" s="67"/>
      <c r="J83" s="67"/>
      <c r="K83" s="67"/>
      <c r="O83" s="67"/>
      <c r="P83" s="67"/>
      <c r="Q83" s="67"/>
      <c r="S83" s="79"/>
      <c r="T83" s="79"/>
      <c r="U83" s="67"/>
      <c r="V83" s="67"/>
      <c r="W83" s="67"/>
      <c r="X83" s="79"/>
      <c r="Y83" s="79"/>
      <c r="Z83" s="73"/>
      <c r="AA83" s="73"/>
      <c r="AB83" s="67"/>
      <c r="AC83" s="67"/>
      <c r="AD83" s="73"/>
      <c r="AE83" s="80"/>
      <c r="AF83" s="67"/>
      <c r="AG83" s="67"/>
      <c r="AH83" s="80"/>
      <c r="AI83" s="67"/>
      <c r="AJ83" s="80"/>
      <c r="AK83" s="67"/>
      <c r="AL83" s="67"/>
      <c r="AM83" s="73"/>
      <c r="AN83" s="61"/>
      <c r="AO83" s="61"/>
      <c r="AP83" s="67"/>
      <c r="AQ83" s="67"/>
      <c r="AR83" s="61"/>
      <c r="AS83" s="67"/>
      <c r="AT83" s="61"/>
      <c r="AU83" s="67"/>
      <c r="AW83" s="67"/>
      <c r="AZ83" s="67"/>
      <c r="BA83" s="67"/>
      <c r="BE83" s="67"/>
      <c r="BH83" s="67"/>
      <c r="BI83" s="67"/>
      <c r="BL83" s="67"/>
      <c r="BN83" s="67"/>
      <c r="BP83" s="67"/>
      <c r="BS83" s="67"/>
      <c r="BT83" s="67"/>
      <c r="BW83" s="67"/>
      <c r="BX83" s="67"/>
      <c r="BZ83" s="67"/>
      <c r="CC83" s="67"/>
      <c r="CD83" s="67"/>
      <c r="CG83" s="67"/>
      <c r="CK83" s="67"/>
      <c r="CN83" s="67"/>
      <c r="CQ83" s="67"/>
      <c r="CU83" s="67"/>
      <c r="CX83" s="67"/>
    </row>
    <row r="84" spans="1:102" s="66" customFormat="1" x14ac:dyDescent="0.3">
      <c r="A84" s="61" t="s">
        <v>429</v>
      </c>
      <c r="B84" s="61">
        <v>1</v>
      </c>
      <c r="C84" s="67" t="s">
        <v>430</v>
      </c>
      <c r="D84" s="68">
        <v>9</v>
      </c>
      <c r="E84" s="67" t="s">
        <v>217</v>
      </c>
      <c r="G84" s="67"/>
      <c r="I84" s="67"/>
      <c r="J84" s="67"/>
      <c r="K84" s="67"/>
      <c r="O84" s="67"/>
      <c r="P84" s="67"/>
      <c r="Q84" s="67"/>
      <c r="S84" s="79"/>
      <c r="T84" s="79"/>
      <c r="U84" s="67"/>
      <c r="V84" s="67"/>
      <c r="W84" s="67"/>
      <c r="X84" s="79"/>
      <c r="Y84" s="79"/>
      <c r="Z84" s="73"/>
      <c r="AA84" s="73"/>
      <c r="AB84" s="67"/>
      <c r="AC84" s="67"/>
      <c r="AD84" s="73"/>
      <c r="AE84" s="80"/>
      <c r="AF84" s="67"/>
      <c r="AG84" s="67"/>
      <c r="AH84" s="80"/>
      <c r="AI84" s="67"/>
      <c r="AJ84" s="80"/>
      <c r="AK84" s="67"/>
      <c r="AL84" s="67"/>
      <c r="AM84" s="73"/>
      <c r="AN84" s="61"/>
      <c r="AO84" s="61"/>
      <c r="AP84" s="67"/>
      <c r="AQ84" s="67"/>
      <c r="AR84" s="61"/>
      <c r="AS84" s="67"/>
      <c r="AT84" s="61"/>
      <c r="AU84" s="67"/>
      <c r="AW84" s="67"/>
      <c r="AZ84" s="67"/>
      <c r="BA84" s="67"/>
      <c r="BE84" s="67"/>
      <c r="BH84" s="67"/>
      <c r="BI84" s="67"/>
      <c r="BL84" s="67"/>
      <c r="BN84" s="67"/>
      <c r="BP84" s="67"/>
      <c r="BS84" s="67"/>
      <c r="BT84" s="67"/>
      <c r="BW84" s="67"/>
      <c r="BX84" s="67"/>
      <c r="BZ84" s="67"/>
      <c r="CC84" s="67"/>
      <c r="CD84" s="67"/>
      <c r="CG84" s="67"/>
      <c r="CK84" s="67"/>
      <c r="CN84" s="67"/>
      <c r="CQ84" s="67"/>
      <c r="CU84" s="67"/>
      <c r="CX84" s="67"/>
    </row>
    <row r="85" spans="1:102" s="66" customFormat="1" x14ac:dyDescent="0.3">
      <c r="A85" s="61" t="s">
        <v>431</v>
      </c>
      <c r="B85" s="61">
        <v>1</v>
      </c>
      <c r="C85" s="67" t="s">
        <v>432</v>
      </c>
      <c r="D85" s="68">
        <v>9</v>
      </c>
      <c r="E85" s="67" t="s">
        <v>217</v>
      </c>
      <c r="G85" s="67"/>
      <c r="I85" s="67"/>
      <c r="J85" s="67"/>
      <c r="K85" s="67"/>
      <c r="O85" s="67"/>
      <c r="P85" s="67"/>
      <c r="Q85" s="67"/>
      <c r="S85" s="79"/>
      <c r="T85" s="79"/>
      <c r="U85" s="67"/>
      <c r="V85" s="67"/>
      <c r="W85" s="67"/>
      <c r="X85" s="79"/>
      <c r="Y85" s="79"/>
      <c r="Z85" s="73"/>
      <c r="AA85" s="73"/>
      <c r="AB85" s="67"/>
      <c r="AC85" s="67"/>
      <c r="AD85" s="73"/>
      <c r="AE85" s="80"/>
      <c r="AF85" s="67"/>
      <c r="AG85" s="67"/>
      <c r="AH85" s="80"/>
      <c r="AI85" s="67"/>
      <c r="AJ85" s="80"/>
      <c r="AK85" s="67"/>
      <c r="AL85" s="67"/>
      <c r="AM85" s="73"/>
      <c r="AN85" s="61"/>
      <c r="AO85" s="61"/>
      <c r="AP85" s="67"/>
      <c r="AQ85" s="67"/>
      <c r="AR85" s="61"/>
      <c r="AS85" s="67"/>
      <c r="AT85" s="61"/>
      <c r="AU85" s="67"/>
      <c r="AW85" s="67"/>
      <c r="AZ85" s="67"/>
      <c r="BA85" s="67"/>
      <c r="BE85" s="67"/>
      <c r="BH85" s="67"/>
      <c r="BI85" s="67"/>
      <c r="BL85" s="67"/>
      <c r="BN85" s="67"/>
      <c r="BP85" s="67"/>
      <c r="BS85" s="67"/>
      <c r="BT85" s="67"/>
      <c r="BW85" s="67"/>
      <c r="BX85" s="67"/>
      <c r="BZ85" s="67"/>
      <c r="CC85" s="67"/>
      <c r="CD85" s="67"/>
      <c r="CG85" s="67"/>
      <c r="CK85" s="67"/>
      <c r="CN85" s="67"/>
      <c r="CQ85" s="67"/>
      <c r="CU85" s="67"/>
      <c r="CX85" s="67"/>
    </row>
    <row r="86" spans="1:102" s="66" customFormat="1" x14ac:dyDescent="0.3">
      <c r="A86" s="61" t="s">
        <v>78</v>
      </c>
      <c r="B86" s="61">
        <v>1</v>
      </c>
      <c r="C86" s="67" t="s">
        <v>106</v>
      </c>
      <c r="D86" s="68">
        <v>1.75</v>
      </c>
      <c r="E86" s="67" t="s">
        <v>419</v>
      </c>
      <c r="F86" s="66">
        <f>D86*D63</f>
        <v>196</v>
      </c>
      <c r="G86" s="67" t="s">
        <v>414</v>
      </c>
      <c r="I86" s="67"/>
      <c r="J86" s="67"/>
      <c r="K86" s="67"/>
      <c r="O86" s="67"/>
      <c r="P86" s="67"/>
      <c r="Q86" s="67"/>
      <c r="S86" s="79"/>
      <c r="T86" s="79"/>
      <c r="U86" s="67"/>
      <c r="V86" s="67"/>
      <c r="W86" s="67"/>
      <c r="X86" s="79"/>
      <c r="Y86" s="79"/>
      <c r="Z86" s="73"/>
      <c r="AA86" s="73"/>
      <c r="AB86" s="67"/>
      <c r="AC86" s="67"/>
      <c r="AD86" s="73"/>
      <c r="AE86" s="80"/>
      <c r="AF86" s="67"/>
      <c r="AG86" s="67"/>
      <c r="AH86" s="80"/>
      <c r="AI86" s="67"/>
      <c r="AJ86" s="80"/>
      <c r="AK86" s="67"/>
      <c r="AL86" s="67"/>
      <c r="AM86" s="73"/>
      <c r="AN86" s="61"/>
      <c r="AO86" s="61"/>
      <c r="AP86" s="67"/>
      <c r="AQ86" s="67"/>
      <c r="AR86" s="61"/>
      <c r="AS86" s="67"/>
      <c r="AT86" s="61"/>
      <c r="AU86" s="67"/>
      <c r="AW86" s="67"/>
      <c r="AZ86" s="67"/>
      <c r="BA86" s="67"/>
      <c r="BE86" s="67"/>
      <c r="BH86" s="67"/>
      <c r="BI86" s="67"/>
      <c r="BL86" s="67"/>
      <c r="BN86" s="67"/>
      <c r="BP86" s="67"/>
      <c r="BS86" s="67"/>
      <c r="BT86" s="67"/>
      <c r="BW86" s="67"/>
      <c r="BX86" s="67"/>
      <c r="BZ86" s="67"/>
      <c r="CC86" s="67"/>
      <c r="CD86" s="67"/>
      <c r="CG86" s="67"/>
      <c r="CK86" s="67"/>
      <c r="CN86" s="67"/>
      <c r="CQ86" s="67"/>
      <c r="CU86" s="67"/>
      <c r="CX86" s="67"/>
    </row>
    <row r="87" spans="1:102" s="66" customFormat="1" x14ac:dyDescent="0.3">
      <c r="A87" s="61" t="s">
        <v>78</v>
      </c>
      <c r="B87" s="61">
        <v>1</v>
      </c>
      <c r="C87" s="67" t="s">
        <v>48</v>
      </c>
      <c r="D87" s="68">
        <v>175</v>
      </c>
      <c r="E87" s="67" t="s">
        <v>414</v>
      </c>
      <c r="F87" s="68">
        <f>D87/D63</f>
        <v>1.5625</v>
      </c>
      <c r="G87" s="67" t="s">
        <v>57</v>
      </c>
      <c r="I87" s="67"/>
      <c r="J87" s="67"/>
      <c r="K87" s="67"/>
      <c r="O87" s="67"/>
      <c r="P87" s="67"/>
      <c r="Q87" s="67"/>
      <c r="S87" s="79"/>
      <c r="T87" s="79"/>
      <c r="U87" s="67"/>
      <c r="V87" s="67"/>
      <c r="W87" s="67"/>
      <c r="X87" s="79"/>
      <c r="Y87" s="79"/>
      <c r="Z87" s="73"/>
      <c r="AA87" s="73"/>
      <c r="AB87" s="67"/>
      <c r="AC87" s="67"/>
      <c r="AD87" s="73"/>
      <c r="AE87" s="80"/>
      <c r="AF87" s="67"/>
      <c r="AG87" s="67"/>
      <c r="AH87" s="80"/>
      <c r="AI87" s="67"/>
      <c r="AJ87" s="80"/>
      <c r="AK87" s="67"/>
      <c r="AL87" s="67"/>
      <c r="AM87" s="73"/>
      <c r="AN87" s="61"/>
      <c r="AO87" s="61"/>
      <c r="AP87" s="67"/>
      <c r="AQ87" s="67"/>
      <c r="AR87" s="61"/>
      <c r="AS87" s="67"/>
      <c r="AT87" s="61"/>
      <c r="AU87" s="67"/>
      <c r="AW87" s="67"/>
      <c r="AZ87" s="67"/>
      <c r="BA87" s="67"/>
      <c r="BE87" s="67"/>
      <c r="BH87" s="67"/>
      <c r="BI87" s="67"/>
      <c r="BL87" s="67"/>
      <c r="BN87" s="67"/>
      <c r="BP87" s="67"/>
      <c r="BS87" s="67"/>
      <c r="BT87" s="67"/>
      <c r="BW87" s="67"/>
      <c r="BX87" s="67"/>
      <c r="BZ87" s="67"/>
      <c r="CC87" s="67"/>
      <c r="CD87" s="67"/>
      <c r="CG87" s="67"/>
      <c r="CK87" s="67"/>
      <c r="CN87" s="67"/>
      <c r="CQ87" s="67"/>
      <c r="CU87" s="67"/>
      <c r="CX87" s="67"/>
    </row>
    <row r="88" spans="1:102" s="66" customFormat="1" x14ac:dyDescent="0.3">
      <c r="A88" s="61" t="s">
        <v>433</v>
      </c>
      <c r="B88" s="61">
        <v>1</v>
      </c>
      <c r="C88" s="67" t="s">
        <v>434</v>
      </c>
      <c r="D88" s="68">
        <v>0.15175</v>
      </c>
      <c r="E88" s="67" t="s">
        <v>419</v>
      </c>
      <c r="F88" s="68">
        <v>16.997</v>
      </c>
      <c r="G88" s="67" t="s">
        <v>414</v>
      </c>
      <c r="I88" s="67"/>
      <c r="J88" s="67"/>
      <c r="K88" s="67"/>
      <c r="O88" s="67"/>
      <c r="P88" s="67"/>
      <c r="Q88" s="67"/>
      <c r="S88" s="79"/>
      <c r="T88" s="79"/>
      <c r="U88" s="67"/>
      <c r="V88" s="67"/>
      <c r="W88" s="67"/>
      <c r="X88" s="79"/>
      <c r="Y88" s="79"/>
      <c r="Z88" s="73"/>
      <c r="AA88" s="73"/>
      <c r="AB88" s="67"/>
      <c r="AC88" s="67"/>
      <c r="AD88" s="73"/>
      <c r="AE88" s="80"/>
      <c r="AF88" s="67"/>
      <c r="AG88" s="67"/>
      <c r="AH88" s="80"/>
      <c r="AI88" s="67"/>
      <c r="AJ88" s="80"/>
      <c r="AK88" s="67"/>
      <c r="AL88" s="67"/>
      <c r="AM88" s="73"/>
      <c r="AN88" s="61"/>
      <c r="AO88" s="61"/>
      <c r="AP88" s="67"/>
      <c r="AQ88" s="67"/>
      <c r="AR88" s="61"/>
      <c r="AS88" s="67"/>
      <c r="AT88" s="61"/>
      <c r="AU88" s="67"/>
      <c r="AW88" s="67"/>
      <c r="AZ88" s="67"/>
      <c r="BA88" s="67"/>
      <c r="BE88" s="67"/>
      <c r="BH88" s="67"/>
      <c r="BI88" s="67"/>
      <c r="BL88" s="67"/>
      <c r="BN88" s="67"/>
      <c r="BP88" s="67"/>
      <c r="BS88" s="67"/>
      <c r="BT88" s="67"/>
      <c r="BW88" s="67"/>
      <c r="BX88" s="67"/>
      <c r="BZ88" s="67"/>
      <c r="CC88" s="67"/>
      <c r="CD88" s="67"/>
      <c r="CG88" s="67"/>
      <c r="CK88" s="67"/>
      <c r="CN88" s="67"/>
      <c r="CQ88" s="67"/>
      <c r="CU88" s="67"/>
      <c r="CX88" s="67"/>
    </row>
    <row r="89" spans="1:102" s="66" customFormat="1" x14ac:dyDescent="0.3">
      <c r="A89" s="61" t="s">
        <v>213</v>
      </c>
      <c r="B89" s="61">
        <v>1</v>
      </c>
      <c r="C89" s="67" t="s">
        <v>106</v>
      </c>
      <c r="D89" s="68">
        <v>1.5</v>
      </c>
      <c r="E89" s="67" t="s">
        <v>419</v>
      </c>
      <c r="G89" s="67"/>
      <c r="I89" s="67"/>
      <c r="J89" s="67"/>
      <c r="K89" s="67"/>
      <c r="O89" s="67"/>
      <c r="P89" s="67"/>
      <c r="Q89" s="67"/>
      <c r="S89" s="79"/>
      <c r="T89" s="79"/>
      <c r="U89" s="67"/>
      <c r="V89" s="67"/>
      <c r="W89" s="67"/>
      <c r="X89" s="79"/>
      <c r="Y89" s="79"/>
      <c r="Z89" s="73"/>
      <c r="AA89" s="73"/>
      <c r="AB89" s="67"/>
      <c r="AC89" s="67"/>
      <c r="AD89" s="73"/>
      <c r="AE89" s="80"/>
      <c r="AF89" s="67"/>
      <c r="AG89" s="67"/>
      <c r="AH89" s="80"/>
      <c r="AI89" s="67"/>
      <c r="AJ89" s="80"/>
      <c r="AK89" s="67"/>
      <c r="AL89" s="67"/>
      <c r="AM89" s="73"/>
      <c r="AN89" s="61"/>
      <c r="AO89" s="61"/>
      <c r="AP89" s="67"/>
      <c r="AQ89" s="67"/>
      <c r="AR89" s="61"/>
      <c r="AS89" s="67"/>
      <c r="AT89" s="61"/>
      <c r="AU89" s="67"/>
      <c r="AW89" s="67"/>
      <c r="AZ89" s="67"/>
      <c r="BA89" s="67"/>
      <c r="BE89" s="67"/>
      <c r="BH89" s="67"/>
      <c r="BI89" s="67"/>
      <c r="BL89" s="67"/>
      <c r="BN89" s="67"/>
      <c r="BP89" s="67"/>
      <c r="BS89" s="67"/>
      <c r="BT89" s="67"/>
      <c r="BW89" s="67"/>
      <c r="BX89" s="67"/>
      <c r="BZ89" s="67"/>
      <c r="CC89" s="67"/>
      <c r="CD89" s="67"/>
      <c r="CG89" s="67"/>
      <c r="CK89" s="67"/>
      <c r="CN89" s="67"/>
      <c r="CQ89" s="67"/>
      <c r="CU89" s="67"/>
      <c r="CX89" s="67"/>
    </row>
    <row r="90" spans="1:102" s="66" customFormat="1" x14ac:dyDescent="0.3">
      <c r="A90" s="61" t="s">
        <v>435</v>
      </c>
      <c r="B90" s="61">
        <v>1</v>
      </c>
      <c r="C90" s="67" t="s">
        <v>106</v>
      </c>
      <c r="D90" s="68">
        <v>1.625</v>
      </c>
      <c r="E90" s="67" t="s">
        <v>419</v>
      </c>
      <c r="G90" s="67"/>
      <c r="I90" s="67"/>
      <c r="J90" s="67"/>
      <c r="K90" s="67"/>
      <c r="O90" s="67"/>
      <c r="P90" s="67"/>
      <c r="Q90" s="67"/>
      <c r="S90" s="79"/>
      <c r="T90" s="79"/>
      <c r="U90" s="67"/>
      <c r="V90" s="67"/>
      <c r="W90" s="67"/>
      <c r="X90" s="79"/>
      <c r="Y90" s="79"/>
      <c r="Z90" s="73"/>
      <c r="AA90" s="73"/>
      <c r="AB90" s="67"/>
      <c r="AC90" s="67"/>
      <c r="AD90" s="73"/>
      <c r="AE90" s="80"/>
      <c r="AF90" s="67"/>
      <c r="AG90" s="67"/>
      <c r="AH90" s="80"/>
      <c r="AI90" s="67"/>
      <c r="AJ90" s="80"/>
      <c r="AK90" s="67"/>
      <c r="AL90" s="67"/>
      <c r="AM90" s="73"/>
      <c r="AN90" s="61"/>
      <c r="AO90" s="61"/>
      <c r="AP90" s="67"/>
      <c r="AQ90" s="67"/>
      <c r="AR90" s="61"/>
      <c r="AS90" s="67"/>
      <c r="AT90" s="61"/>
      <c r="AU90" s="67"/>
      <c r="AW90" s="67"/>
      <c r="AZ90" s="67"/>
      <c r="BA90" s="67"/>
      <c r="BE90" s="67"/>
      <c r="BH90" s="67"/>
      <c r="BI90" s="67"/>
      <c r="BL90" s="67"/>
      <c r="BN90" s="67"/>
      <c r="BP90" s="67"/>
      <c r="BS90" s="67"/>
      <c r="BT90" s="67"/>
      <c r="BW90" s="67"/>
      <c r="BX90" s="67"/>
      <c r="BZ90" s="67"/>
      <c r="CC90" s="67"/>
      <c r="CD90" s="67"/>
      <c r="CG90" s="67"/>
      <c r="CK90" s="67"/>
      <c r="CN90" s="67"/>
      <c r="CQ90" s="67"/>
      <c r="CU90" s="67"/>
      <c r="CX90" s="67"/>
    </row>
    <row r="91" spans="1:102" s="66" customFormat="1" x14ac:dyDescent="0.3">
      <c r="A91" s="61" t="s">
        <v>83</v>
      </c>
      <c r="B91" s="61">
        <v>1</v>
      </c>
      <c r="C91" s="67" t="s">
        <v>106</v>
      </c>
      <c r="D91" s="68">
        <v>1.5</v>
      </c>
      <c r="E91" s="67" t="s">
        <v>419</v>
      </c>
      <c r="G91" s="67"/>
      <c r="I91" s="67"/>
      <c r="J91" s="67"/>
      <c r="K91" s="67"/>
      <c r="O91" s="67"/>
      <c r="P91" s="67"/>
      <c r="Q91" s="67"/>
      <c r="S91" s="79"/>
      <c r="T91" s="79"/>
      <c r="U91" s="67"/>
      <c r="V91" s="67"/>
      <c r="W91" s="67"/>
      <c r="X91" s="79"/>
      <c r="Y91" s="79"/>
      <c r="Z91" s="73"/>
      <c r="AA91" s="73"/>
      <c r="AB91" s="67"/>
      <c r="AC91" s="67"/>
      <c r="AD91" s="73"/>
      <c r="AE91" s="80"/>
      <c r="AF91" s="67"/>
      <c r="AG91" s="67"/>
      <c r="AH91" s="80"/>
      <c r="AI91" s="67"/>
      <c r="AJ91" s="80"/>
      <c r="AK91" s="67"/>
      <c r="AL91" s="67"/>
      <c r="AM91" s="73"/>
      <c r="AN91" s="61"/>
      <c r="AO91" s="61"/>
      <c r="AP91" s="67"/>
      <c r="AQ91" s="67"/>
      <c r="AR91" s="61"/>
      <c r="AS91" s="67"/>
      <c r="AT91" s="61"/>
      <c r="AU91" s="67"/>
      <c r="AW91" s="67"/>
      <c r="AZ91" s="67"/>
      <c r="BA91" s="67"/>
      <c r="BE91" s="67"/>
      <c r="BH91" s="67"/>
      <c r="BI91" s="67"/>
      <c r="BL91" s="67"/>
      <c r="BN91" s="67"/>
      <c r="BP91" s="67"/>
      <c r="BS91" s="67"/>
      <c r="BT91" s="67"/>
      <c r="BW91" s="67"/>
      <c r="BX91" s="67"/>
      <c r="BZ91" s="67"/>
      <c r="CC91" s="67"/>
      <c r="CD91" s="67"/>
      <c r="CG91" s="67"/>
      <c r="CK91" s="67"/>
      <c r="CN91" s="67"/>
      <c r="CQ91" s="67"/>
      <c r="CU91" s="67"/>
      <c r="CX91" s="67"/>
    </row>
    <row r="92" spans="1:102" s="66" customFormat="1" x14ac:dyDescent="0.3">
      <c r="A92" s="61" t="s">
        <v>436</v>
      </c>
      <c r="B92" s="61">
        <v>1</v>
      </c>
      <c r="C92" s="67" t="s">
        <v>106</v>
      </c>
      <c r="D92" s="68">
        <v>1.5</v>
      </c>
      <c r="E92" s="67" t="s">
        <v>419</v>
      </c>
      <c r="G92" s="67"/>
      <c r="I92" s="67"/>
      <c r="J92" s="67"/>
      <c r="K92" s="67"/>
      <c r="O92" s="67"/>
      <c r="P92" s="67"/>
      <c r="Q92" s="67"/>
      <c r="S92" s="79"/>
      <c r="T92" s="79"/>
      <c r="U92" s="67"/>
      <c r="V92" s="67"/>
      <c r="W92" s="67"/>
      <c r="X92" s="79"/>
      <c r="Y92" s="79"/>
      <c r="Z92" s="73"/>
      <c r="AA92" s="73"/>
      <c r="AB92" s="67"/>
      <c r="AC92" s="67"/>
      <c r="AD92" s="73"/>
      <c r="AE92" s="80"/>
      <c r="AF92" s="67"/>
      <c r="AG92" s="67"/>
      <c r="AH92" s="80"/>
      <c r="AI92" s="67"/>
      <c r="AJ92" s="80"/>
      <c r="AK92" s="67"/>
      <c r="AL92" s="67"/>
      <c r="AM92" s="73"/>
      <c r="AN92" s="61"/>
      <c r="AO92" s="61"/>
      <c r="AP92" s="67"/>
      <c r="AQ92" s="67"/>
      <c r="AR92" s="61"/>
      <c r="AS92" s="67"/>
      <c r="AT92" s="61"/>
      <c r="AU92" s="67"/>
      <c r="AW92" s="67"/>
      <c r="AZ92" s="67"/>
      <c r="BA92" s="67"/>
      <c r="BE92" s="67"/>
      <c r="BH92" s="67"/>
      <c r="BI92" s="67"/>
      <c r="BL92" s="67"/>
      <c r="BN92" s="67"/>
      <c r="BP92" s="67"/>
      <c r="BS92" s="67"/>
      <c r="BT92" s="67"/>
      <c r="BW92" s="67"/>
      <c r="BX92" s="67"/>
      <c r="BZ92" s="67"/>
      <c r="CC92" s="67"/>
      <c r="CD92" s="67"/>
      <c r="CG92" s="67"/>
      <c r="CK92" s="67"/>
      <c r="CN92" s="67"/>
      <c r="CQ92" s="67"/>
      <c r="CU92" s="67"/>
      <c r="CX92" s="67"/>
    </row>
    <row r="93" spans="1:102" s="66" customFormat="1" x14ac:dyDescent="0.3">
      <c r="A93" s="116" t="s">
        <v>230</v>
      </c>
      <c r="B93" s="61">
        <v>1</v>
      </c>
      <c r="C93" s="67" t="s">
        <v>437</v>
      </c>
      <c r="D93" s="68">
        <v>18.559999999999999</v>
      </c>
      <c r="E93" s="67" t="s">
        <v>217</v>
      </c>
      <c r="G93" s="67"/>
      <c r="I93" s="67"/>
      <c r="J93" s="67"/>
      <c r="K93" s="67"/>
      <c r="O93" s="67"/>
      <c r="P93" s="67"/>
      <c r="Q93" s="67"/>
      <c r="S93" s="79"/>
      <c r="T93" s="79"/>
      <c r="U93" s="67"/>
      <c r="V93" s="67"/>
      <c r="W93" s="67"/>
      <c r="X93" s="79"/>
      <c r="Y93" s="79"/>
      <c r="Z93" s="73"/>
      <c r="AA93" s="73"/>
      <c r="AB93" s="67"/>
      <c r="AC93" s="67"/>
      <c r="AD93" s="73"/>
      <c r="AE93" s="80"/>
      <c r="AF93" s="67"/>
      <c r="AG93" s="67"/>
      <c r="AH93" s="80"/>
      <c r="AI93" s="67"/>
      <c r="AJ93" s="80"/>
      <c r="AK93" s="67"/>
      <c r="AL93" s="67"/>
      <c r="AM93" s="73"/>
      <c r="AN93" s="61"/>
      <c r="AO93" s="61"/>
      <c r="AP93" s="67"/>
      <c r="AQ93" s="67"/>
      <c r="AR93" s="61"/>
      <c r="AS93" s="67"/>
      <c r="AT93" s="61"/>
      <c r="AU93" s="67"/>
      <c r="AW93" s="67"/>
      <c r="AZ93" s="67"/>
      <c r="BA93" s="67"/>
      <c r="BE93" s="67"/>
      <c r="BH93" s="67"/>
      <c r="BI93" s="67"/>
      <c r="BL93" s="67"/>
      <c r="BN93" s="67"/>
      <c r="BP93" s="67"/>
      <c r="BS93" s="67"/>
      <c r="BT93" s="67"/>
      <c r="BW93" s="67"/>
      <c r="BX93" s="67"/>
      <c r="BZ93" s="67"/>
      <c r="CC93" s="67"/>
      <c r="CD93" s="67"/>
      <c r="CG93" s="67"/>
      <c r="CK93" s="67"/>
      <c r="CN93" s="67"/>
      <c r="CQ93" s="67"/>
      <c r="CU93" s="67"/>
      <c r="CX93" s="67"/>
    </row>
    <row r="94" spans="1:102" s="66" customFormat="1" x14ac:dyDescent="0.3">
      <c r="A94" s="116"/>
      <c r="B94" s="61">
        <v>1</v>
      </c>
      <c r="C94" s="67" t="s">
        <v>438</v>
      </c>
      <c r="D94" s="68">
        <v>164</v>
      </c>
      <c r="E94" s="67" t="s">
        <v>414</v>
      </c>
      <c r="F94" s="68">
        <f>D94/D48</f>
        <v>1.4642857142857142</v>
      </c>
      <c r="G94" s="67" t="s">
        <v>419</v>
      </c>
      <c r="I94" s="70"/>
      <c r="J94" s="70"/>
      <c r="K94" s="67"/>
      <c r="O94" s="70"/>
      <c r="P94" s="70"/>
      <c r="Q94" s="67"/>
      <c r="S94" s="79"/>
      <c r="T94" s="79"/>
      <c r="U94" s="70"/>
      <c r="V94" s="70"/>
      <c r="W94" s="67"/>
      <c r="X94" s="79"/>
      <c r="Y94" s="79"/>
      <c r="Z94" s="73"/>
      <c r="AA94" s="73"/>
      <c r="AB94" s="67"/>
      <c r="AC94" s="70"/>
      <c r="AD94" s="73"/>
      <c r="AE94" s="80"/>
      <c r="AF94" s="67"/>
      <c r="AG94" s="70"/>
      <c r="AH94" s="80"/>
      <c r="AI94" s="67"/>
      <c r="AJ94" s="80"/>
      <c r="AK94" s="70"/>
      <c r="AL94" s="67"/>
      <c r="AM94" s="73"/>
      <c r="AN94" s="61"/>
      <c r="AO94" s="61"/>
      <c r="AP94" s="67"/>
      <c r="AQ94" s="70"/>
      <c r="AR94" s="61"/>
      <c r="AS94" s="67"/>
      <c r="AT94" s="61"/>
      <c r="AU94" s="70"/>
      <c r="AW94" s="67"/>
      <c r="AZ94" s="70"/>
      <c r="BA94" s="67"/>
      <c r="BE94" s="67"/>
      <c r="BH94" s="70"/>
      <c r="BI94" s="67"/>
      <c r="BL94" s="67"/>
      <c r="BN94" s="70"/>
      <c r="BP94" s="67"/>
      <c r="BS94" s="67"/>
      <c r="BT94" s="70"/>
      <c r="BW94" s="67"/>
      <c r="BX94" s="70"/>
      <c r="BZ94" s="67"/>
      <c r="CC94" s="67"/>
      <c r="CD94" s="70"/>
      <c r="CG94" s="70"/>
      <c r="CK94" s="70"/>
      <c r="CN94" s="70"/>
      <c r="CQ94" s="70"/>
      <c r="CU94" s="70"/>
      <c r="CX94" s="70"/>
    </row>
    <row r="95" spans="1:102" s="66" customFormat="1" x14ac:dyDescent="0.3">
      <c r="A95" s="116" t="s">
        <v>439</v>
      </c>
      <c r="B95" s="61">
        <v>1</v>
      </c>
      <c r="C95" s="67" t="s">
        <v>440</v>
      </c>
      <c r="D95" s="68">
        <v>336</v>
      </c>
      <c r="E95" s="67" t="s">
        <v>414</v>
      </c>
      <c r="F95" s="68">
        <v>3</v>
      </c>
      <c r="G95" s="67" t="s">
        <v>419</v>
      </c>
      <c r="I95" s="67"/>
      <c r="J95" s="67"/>
      <c r="K95" s="67"/>
      <c r="O95" s="67"/>
      <c r="P95" s="67"/>
      <c r="Q95" s="67"/>
      <c r="S95" s="79"/>
      <c r="T95" s="79"/>
      <c r="U95" s="67"/>
      <c r="V95" s="67"/>
      <c r="W95" s="67"/>
      <c r="X95" s="79"/>
      <c r="Y95" s="79"/>
      <c r="Z95" s="73"/>
      <c r="AA95" s="73"/>
      <c r="AB95" s="67"/>
      <c r="AC95" s="67"/>
      <c r="AD95" s="73"/>
      <c r="AE95" s="80"/>
      <c r="AF95" s="67"/>
      <c r="AG95" s="67"/>
      <c r="AH95" s="80"/>
      <c r="AI95" s="67"/>
      <c r="AJ95" s="80"/>
      <c r="AK95" s="67"/>
      <c r="AL95" s="67"/>
      <c r="AM95" s="73"/>
      <c r="AN95" s="61"/>
      <c r="AO95" s="61"/>
      <c r="AP95" s="67"/>
      <c r="AQ95" s="67"/>
      <c r="AR95" s="61"/>
      <c r="AS95" s="67"/>
      <c r="AT95" s="61"/>
      <c r="AU95" s="67"/>
      <c r="AW95" s="67"/>
      <c r="AZ95" s="67"/>
      <c r="BA95" s="67"/>
      <c r="BE95" s="67"/>
      <c r="BH95" s="67"/>
      <c r="BI95" s="67"/>
      <c r="BL95" s="67"/>
      <c r="BN95" s="67"/>
      <c r="BP95" s="67"/>
      <c r="BS95" s="67"/>
      <c r="BT95" s="67"/>
      <c r="BW95" s="67"/>
      <c r="BX95" s="67"/>
      <c r="BZ95" s="67"/>
      <c r="CC95" s="67"/>
      <c r="CD95" s="67"/>
      <c r="CG95" s="67"/>
      <c r="CK95" s="67"/>
      <c r="CN95" s="67"/>
      <c r="CQ95" s="67"/>
      <c r="CU95" s="67"/>
      <c r="CX95" s="67"/>
    </row>
    <row r="96" spans="1:102" s="66" customFormat="1" x14ac:dyDescent="0.3">
      <c r="A96" s="116"/>
      <c r="B96" s="61">
        <v>1</v>
      </c>
      <c r="C96" s="67" t="s">
        <v>441</v>
      </c>
      <c r="D96" s="68">
        <v>240</v>
      </c>
      <c r="E96" s="67" t="s">
        <v>414</v>
      </c>
      <c r="F96" s="68">
        <f>D96/D63</f>
        <v>2.1428571428571428</v>
      </c>
      <c r="G96" s="67" t="s">
        <v>419</v>
      </c>
      <c r="I96" s="67"/>
      <c r="J96" s="67"/>
      <c r="K96" s="67"/>
      <c r="O96" s="67"/>
      <c r="P96" s="67"/>
      <c r="Q96" s="67"/>
      <c r="S96" s="79"/>
      <c r="T96" s="79"/>
      <c r="U96" s="67"/>
      <c r="V96" s="67"/>
      <c r="W96" s="67"/>
      <c r="X96" s="79"/>
      <c r="Y96" s="79"/>
      <c r="Z96" s="73"/>
      <c r="AA96" s="73"/>
      <c r="AB96" s="67"/>
      <c r="AC96" s="67"/>
      <c r="AD96" s="73"/>
      <c r="AE96" s="80"/>
      <c r="AF96" s="67"/>
      <c r="AG96" s="67"/>
      <c r="AH96" s="80"/>
      <c r="AI96" s="67"/>
      <c r="AJ96" s="80"/>
      <c r="AK96" s="67"/>
      <c r="AL96" s="67"/>
      <c r="AM96" s="73"/>
      <c r="AN96" s="61"/>
      <c r="AO96" s="61"/>
      <c r="AP96" s="67"/>
      <c r="AQ96" s="67"/>
      <c r="AR96" s="61"/>
      <c r="AS96" s="67"/>
      <c r="AT96" s="61"/>
      <c r="AU96" s="67"/>
      <c r="AW96" s="67"/>
      <c r="AZ96" s="67"/>
      <c r="BA96" s="67"/>
      <c r="BE96" s="67"/>
      <c r="BH96" s="67"/>
      <c r="BI96" s="67"/>
      <c r="BL96" s="67"/>
      <c r="BN96" s="67"/>
      <c r="BP96" s="67"/>
      <c r="BS96" s="67"/>
      <c r="BT96" s="67"/>
      <c r="BW96" s="67"/>
      <c r="BX96" s="67"/>
      <c r="BZ96" s="67"/>
      <c r="CC96" s="67"/>
      <c r="CD96" s="67"/>
      <c r="CG96" s="67"/>
      <c r="CK96" s="67"/>
      <c r="CN96" s="67"/>
      <c r="CQ96" s="67"/>
      <c r="CU96" s="67"/>
      <c r="CX96" s="67"/>
    </row>
    <row r="97" spans="1:102" s="66" customFormat="1" x14ac:dyDescent="0.3">
      <c r="A97" s="116" t="s">
        <v>442</v>
      </c>
      <c r="B97" s="61">
        <v>1</v>
      </c>
      <c r="C97" s="67" t="s">
        <v>443</v>
      </c>
      <c r="D97" s="68">
        <v>3.40835</v>
      </c>
      <c r="E97" s="67" t="s">
        <v>106</v>
      </c>
      <c r="F97" s="68">
        <f>D97*D98/D63</f>
        <v>5.9646125000000003</v>
      </c>
      <c r="G97" s="67" t="s">
        <v>419</v>
      </c>
      <c r="I97" s="67"/>
      <c r="J97" s="67"/>
      <c r="K97" s="67"/>
      <c r="O97" s="67"/>
      <c r="P97" s="67"/>
      <c r="Q97" s="67"/>
      <c r="S97" s="79"/>
      <c r="T97" s="79"/>
      <c r="U97" s="67"/>
      <c r="V97" s="67"/>
      <c r="W97" s="67"/>
      <c r="X97" s="79"/>
      <c r="Y97" s="79"/>
      <c r="Z97" s="73"/>
      <c r="AA97" s="73"/>
      <c r="AB97" s="67"/>
      <c r="AC97" s="67"/>
      <c r="AD97" s="73"/>
      <c r="AE97" s="80"/>
      <c r="AF97" s="67"/>
      <c r="AG97" s="67"/>
      <c r="AH97" s="80"/>
      <c r="AI97" s="67"/>
      <c r="AJ97" s="80"/>
      <c r="AK97" s="67"/>
      <c r="AL97" s="67"/>
      <c r="AM97" s="73"/>
      <c r="AN97" s="61"/>
      <c r="AO97" s="61"/>
      <c r="AP97" s="67"/>
      <c r="AQ97" s="67"/>
      <c r="AR97" s="61"/>
      <c r="AS97" s="67"/>
      <c r="AT97" s="61"/>
      <c r="AU97" s="67"/>
      <c r="AW97" s="67"/>
      <c r="AZ97" s="67"/>
      <c r="BA97" s="67"/>
      <c r="BE97" s="67"/>
      <c r="BH97" s="67"/>
      <c r="BI97" s="67"/>
      <c r="BL97" s="67"/>
      <c r="BN97" s="67"/>
      <c r="BP97" s="67"/>
      <c r="BS97" s="67"/>
      <c r="BT97" s="67"/>
      <c r="BW97" s="67"/>
      <c r="BX97" s="67"/>
      <c r="BZ97" s="67"/>
      <c r="CC97" s="67"/>
      <c r="CD97" s="67"/>
      <c r="CG97" s="67"/>
      <c r="CK97" s="67"/>
      <c r="CN97" s="67"/>
      <c r="CQ97" s="67"/>
      <c r="CU97" s="67"/>
      <c r="CX97" s="67"/>
    </row>
    <row r="98" spans="1:102" s="66" customFormat="1" x14ac:dyDescent="0.3">
      <c r="A98" s="116"/>
      <c r="B98" s="61">
        <v>1</v>
      </c>
      <c r="C98" s="67" t="s">
        <v>106</v>
      </c>
      <c r="D98" s="69">
        <v>196</v>
      </c>
      <c r="E98" s="67" t="s">
        <v>414</v>
      </c>
      <c r="F98" s="68"/>
      <c r="G98" s="61"/>
      <c r="I98" s="67"/>
      <c r="J98" s="67"/>
      <c r="K98" s="67"/>
      <c r="O98" s="67"/>
      <c r="P98" s="67"/>
      <c r="Q98" s="67"/>
      <c r="S98" s="79"/>
      <c r="T98" s="79"/>
      <c r="U98" s="67"/>
      <c r="V98" s="67"/>
      <c r="W98" s="67"/>
      <c r="X98" s="79"/>
      <c r="Y98" s="79"/>
      <c r="Z98" s="73"/>
      <c r="AA98" s="73"/>
      <c r="AB98" s="67"/>
      <c r="AC98" s="67"/>
      <c r="AD98" s="73"/>
      <c r="AE98" s="80"/>
      <c r="AF98" s="67"/>
      <c r="AG98" s="67"/>
      <c r="AH98" s="80"/>
      <c r="AI98" s="67"/>
      <c r="AJ98" s="80"/>
      <c r="AK98" s="67"/>
      <c r="AL98" s="67"/>
      <c r="AM98" s="73"/>
      <c r="AN98" s="61"/>
      <c r="AO98" s="61"/>
      <c r="AP98" s="67"/>
      <c r="AQ98" s="67"/>
      <c r="AR98" s="61"/>
      <c r="AS98" s="67"/>
      <c r="AT98" s="61"/>
      <c r="AU98" s="67"/>
      <c r="AW98" s="67"/>
      <c r="AZ98" s="67"/>
      <c r="BA98" s="67"/>
      <c r="BE98" s="67"/>
      <c r="BH98" s="67"/>
      <c r="BI98" s="67"/>
      <c r="BL98" s="67"/>
      <c r="BN98" s="67"/>
      <c r="BP98" s="67"/>
      <c r="BS98" s="67"/>
      <c r="BT98" s="67"/>
      <c r="BW98" s="67"/>
      <c r="BX98" s="67"/>
      <c r="BZ98" s="67"/>
      <c r="CC98" s="67"/>
      <c r="CD98" s="67"/>
      <c r="CG98" s="67"/>
      <c r="CK98" s="67"/>
      <c r="CN98" s="67"/>
      <c r="CQ98" s="67"/>
      <c r="CU98" s="67"/>
      <c r="CX98" s="67"/>
    </row>
    <row r="99" spans="1:102" s="66" customFormat="1" x14ac:dyDescent="0.3">
      <c r="A99" s="116" t="s">
        <v>444</v>
      </c>
      <c r="B99" s="61">
        <v>1</v>
      </c>
      <c r="C99" s="67" t="s">
        <v>58</v>
      </c>
      <c r="D99" s="69">
        <v>1</v>
      </c>
      <c r="E99" s="67" t="s">
        <v>233</v>
      </c>
      <c r="F99" s="68">
        <f>F100</f>
        <v>3.0446428571428572</v>
      </c>
      <c r="G99" s="67" t="s">
        <v>419</v>
      </c>
      <c r="I99" s="67"/>
      <c r="J99" s="67"/>
      <c r="K99" s="67"/>
      <c r="O99" s="67"/>
      <c r="P99" s="67"/>
      <c r="Q99" s="67"/>
      <c r="S99" s="79"/>
      <c r="T99" s="79"/>
      <c r="U99" s="67"/>
      <c r="V99" s="67"/>
      <c r="W99" s="67"/>
      <c r="X99" s="79"/>
      <c r="Y99" s="79"/>
      <c r="Z99" s="73"/>
      <c r="AA99" s="73"/>
      <c r="AB99" s="67"/>
      <c r="AC99" s="67"/>
      <c r="AD99" s="73"/>
      <c r="AE99" s="80"/>
      <c r="AF99" s="67"/>
      <c r="AG99" s="67"/>
      <c r="AH99" s="80"/>
      <c r="AI99" s="67"/>
      <c r="AJ99" s="80"/>
      <c r="AK99" s="67"/>
      <c r="AL99" s="67"/>
      <c r="AM99" s="73"/>
      <c r="AN99" s="61"/>
      <c r="AO99" s="61"/>
      <c r="AP99" s="67"/>
      <c r="AQ99" s="67"/>
      <c r="AR99" s="61"/>
      <c r="AS99" s="67"/>
      <c r="AT99" s="61"/>
      <c r="AU99" s="67"/>
      <c r="AW99" s="67"/>
      <c r="AZ99" s="67"/>
      <c r="BA99" s="67"/>
      <c r="BE99" s="67"/>
      <c r="BH99" s="67"/>
      <c r="BI99" s="67"/>
      <c r="BL99" s="67"/>
      <c r="BN99" s="67"/>
      <c r="BP99" s="67"/>
      <c r="BS99" s="67"/>
      <c r="BT99" s="67"/>
      <c r="BW99" s="67"/>
      <c r="BX99" s="67"/>
      <c r="BZ99" s="67"/>
      <c r="CC99" s="67"/>
      <c r="CD99" s="67"/>
      <c r="CG99" s="67"/>
      <c r="CK99" s="67"/>
      <c r="CN99" s="67"/>
      <c r="CQ99" s="67"/>
      <c r="CU99" s="67"/>
      <c r="CX99" s="67"/>
    </row>
    <row r="100" spans="1:102" s="66" customFormat="1" x14ac:dyDescent="0.3">
      <c r="A100" s="116"/>
      <c r="B100" s="61">
        <v>1</v>
      </c>
      <c r="C100" s="67" t="s">
        <v>233</v>
      </c>
      <c r="D100" s="69">
        <f>(355+327)/2</f>
        <v>341</v>
      </c>
      <c r="E100" s="67" t="s">
        <v>414</v>
      </c>
      <c r="F100" s="68">
        <f>D100/D63</f>
        <v>3.0446428571428572</v>
      </c>
      <c r="G100" s="67" t="s">
        <v>419</v>
      </c>
      <c r="I100" s="67"/>
      <c r="J100" s="67"/>
      <c r="K100" s="67"/>
      <c r="O100" s="67"/>
      <c r="P100" s="67"/>
      <c r="Q100" s="67"/>
      <c r="S100" s="79"/>
      <c r="T100" s="79"/>
      <c r="U100" s="67"/>
      <c r="V100" s="67"/>
      <c r="W100" s="67"/>
      <c r="X100" s="79"/>
      <c r="Y100" s="79"/>
      <c r="Z100" s="73"/>
      <c r="AA100" s="73"/>
      <c r="AB100" s="67"/>
      <c r="AC100" s="67"/>
      <c r="AD100" s="73"/>
      <c r="AE100" s="80"/>
      <c r="AF100" s="67"/>
      <c r="AG100" s="67"/>
      <c r="AH100" s="80"/>
      <c r="AI100" s="67"/>
      <c r="AJ100" s="80"/>
      <c r="AK100" s="67"/>
      <c r="AL100" s="67"/>
      <c r="AM100" s="73"/>
      <c r="AN100" s="61"/>
      <c r="AO100" s="61"/>
      <c r="AP100" s="67"/>
      <c r="AQ100" s="67"/>
      <c r="AR100" s="61"/>
      <c r="AS100" s="67"/>
      <c r="AT100" s="61"/>
      <c r="AU100" s="67"/>
      <c r="AW100" s="67"/>
      <c r="AZ100" s="67"/>
      <c r="BA100" s="67"/>
      <c r="BE100" s="67"/>
      <c r="BH100" s="67"/>
      <c r="BI100" s="67"/>
      <c r="BL100" s="67"/>
      <c r="BN100" s="67"/>
      <c r="BP100" s="67"/>
      <c r="BS100" s="67"/>
      <c r="BT100" s="67"/>
      <c r="BW100" s="67"/>
      <c r="BX100" s="67"/>
      <c r="BZ100" s="67"/>
      <c r="CC100" s="67"/>
      <c r="CD100" s="67"/>
      <c r="CG100" s="67"/>
      <c r="CK100" s="67"/>
      <c r="CN100" s="67"/>
      <c r="CQ100" s="67"/>
      <c r="CU100" s="67"/>
      <c r="CX100" s="67"/>
    </row>
    <row r="101" spans="1:102" s="66" customFormat="1" x14ac:dyDescent="0.3">
      <c r="A101" s="116" t="s">
        <v>425</v>
      </c>
      <c r="B101" s="61">
        <v>1</v>
      </c>
      <c r="C101" s="70" t="s">
        <v>48</v>
      </c>
      <c r="D101" s="69">
        <v>140.63</v>
      </c>
      <c r="E101" s="67" t="s">
        <v>414</v>
      </c>
      <c r="F101" s="68">
        <f>D101/D63</f>
        <v>1.255625</v>
      </c>
      <c r="G101" s="67" t="s">
        <v>419</v>
      </c>
      <c r="I101" s="67"/>
      <c r="J101" s="67"/>
      <c r="K101" s="67"/>
      <c r="O101" s="67"/>
      <c r="P101" s="67"/>
      <c r="Q101" s="67"/>
      <c r="S101" s="79"/>
      <c r="T101" s="79"/>
      <c r="U101" s="67"/>
      <c r="V101" s="67"/>
      <c r="W101" s="67"/>
      <c r="X101" s="79"/>
      <c r="Y101" s="79"/>
      <c r="Z101" s="73"/>
      <c r="AA101" s="73"/>
      <c r="AB101" s="67"/>
      <c r="AC101" s="67"/>
      <c r="AD101" s="73"/>
      <c r="AE101" s="80"/>
      <c r="AF101" s="67"/>
      <c r="AG101" s="67"/>
      <c r="AH101" s="80"/>
      <c r="AI101" s="67"/>
      <c r="AJ101" s="80"/>
      <c r="AK101" s="67"/>
      <c r="AL101" s="67"/>
      <c r="AM101" s="73"/>
      <c r="AN101" s="61"/>
      <c r="AO101" s="61"/>
      <c r="AP101" s="67"/>
      <c r="AQ101" s="67"/>
      <c r="AR101" s="61"/>
      <c r="AS101" s="67"/>
      <c r="AT101" s="61"/>
      <c r="AU101" s="67"/>
      <c r="AW101" s="67"/>
      <c r="AZ101" s="67"/>
      <c r="BA101" s="67"/>
      <c r="BE101" s="67"/>
      <c r="BH101" s="67"/>
      <c r="BI101" s="67"/>
      <c r="BL101" s="67"/>
      <c r="BN101" s="67"/>
      <c r="BP101" s="67"/>
      <c r="BS101" s="67"/>
      <c r="BT101" s="67"/>
      <c r="BW101" s="67"/>
      <c r="BX101" s="67"/>
      <c r="BZ101" s="67"/>
      <c r="CC101" s="67"/>
      <c r="CD101" s="67"/>
      <c r="CG101" s="67"/>
      <c r="CK101" s="67"/>
      <c r="CN101" s="67"/>
      <c r="CQ101" s="67"/>
      <c r="CU101" s="67"/>
      <c r="CX101" s="67"/>
    </row>
    <row r="102" spans="1:102" s="66" customFormat="1" x14ac:dyDescent="0.3">
      <c r="A102" s="116"/>
      <c r="B102" s="61">
        <v>1</v>
      </c>
      <c r="C102" s="70" t="s">
        <v>445</v>
      </c>
      <c r="D102" s="69">
        <v>0.91576999999999997</v>
      </c>
      <c r="E102" s="67" t="s">
        <v>48</v>
      </c>
      <c r="F102" s="68">
        <f>F101*D102</f>
        <v>1.1498637062499999</v>
      </c>
      <c r="G102" s="67" t="s">
        <v>419</v>
      </c>
      <c r="I102" s="67"/>
      <c r="J102" s="67"/>
      <c r="K102" s="67"/>
      <c r="O102" s="67"/>
      <c r="P102" s="67"/>
      <c r="Q102" s="67"/>
      <c r="S102" s="79"/>
      <c r="T102" s="79"/>
      <c r="U102" s="67"/>
      <c r="V102" s="67"/>
      <c r="W102" s="67"/>
      <c r="X102" s="79"/>
      <c r="Y102" s="79"/>
      <c r="Z102" s="73"/>
      <c r="AA102" s="73"/>
      <c r="AB102" s="67"/>
      <c r="AC102" s="67"/>
      <c r="AD102" s="73"/>
      <c r="AE102" s="80"/>
      <c r="AF102" s="67"/>
      <c r="AG102" s="67"/>
      <c r="AH102" s="80"/>
      <c r="AI102" s="67"/>
      <c r="AJ102" s="80"/>
      <c r="AK102" s="67"/>
      <c r="AL102" s="67"/>
      <c r="AM102" s="73"/>
      <c r="AN102" s="61"/>
      <c r="AO102" s="61"/>
      <c r="AP102" s="67"/>
      <c r="AQ102" s="67"/>
      <c r="AR102" s="61"/>
      <c r="AS102" s="67"/>
      <c r="AT102" s="61"/>
      <c r="AU102" s="67"/>
      <c r="AW102" s="67"/>
      <c r="AZ102" s="67"/>
      <c r="BA102" s="67"/>
      <c r="BE102" s="67"/>
      <c r="BH102" s="67"/>
      <c r="BI102" s="67"/>
      <c r="BL102" s="67"/>
      <c r="BN102" s="67"/>
      <c r="BP102" s="67"/>
      <c r="BS102" s="67"/>
      <c r="BT102" s="67"/>
      <c r="BW102" s="67"/>
      <c r="BX102" s="67"/>
      <c r="BZ102" s="67"/>
      <c r="CC102" s="67"/>
      <c r="CD102" s="67"/>
      <c r="CG102" s="67"/>
      <c r="CK102" s="67"/>
      <c r="CN102" s="67"/>
      <c r="CQ102" s="67"/>
      <c r="CU102" s="67"/>
      <c r="CX102" s="67"/>
    </row>
    <row r="103" spans="1:102" s="66" customFormat="1" x14ac:dyDescent="0.3">
      <c r="A103" s="116" t="s">
        <v>446</v>
      </c>
      <c r="B103" s="61">
        <v>1</v>
      </c>
      <c r="C103" s="70" t="s">
        <v>233</v>
      </c>
      <c r="D103" s="69">
        <v>2.37609</v>
      </c>
      <c r="E103" s="70" t="s">
        <v>106</v>
      </c>
      <c r="F103" s="68">
        <f>D103*D104</f>
        <v>4.1366063637000003</v>
      </c>
      <c r="G103" s="67" t="s">
        <v>419</v>
      </c>
      <c r="I103" s="67"/>
      <c r="J103" s="67"/>
      <c r="K103" s="70"/>
      <c r="O103" s="67"/>
      <c r="P103" s="67"/>
      <c r="Q103" s="70"/>
      <c r="S103" s="79"/>
      <c r="T103" s="79"/>
      <c r="U103" s="67"/>
      <c r="V103" s="67"/>
      <c r="W103" s="70"/>
      <c r="X103" s="79"/>
      <c r="Y103" s="79"/>
      <c r="Z103" s="73"/>
      <c r="AA103" s="73"/>
      <c r="AB103" s="70"/>
      <c r="AC103" s="67"/>
      <c r="AD103" s="73"/>
      <c r="AE103" s="80"/>
      <c r="AF103" s="70"/>
      <c r="AG103" s="67"/>
      <c r="AH103" s="80"/>
      <c r="AI103" s="70"/>
      <c r="AJ103" s="80"/>
      <c r="AK103" s="67"/>
      <c r="AL103" s="70"/>
      <c r="AM103" s="73"/>
      <c r="AN103" s="61"/>
      <c r="AO103" s="61"/>
      <c r="AP103" s="70"/>
      <c r="AQ103" s="67"/>
      <c r="AR103" s="61"/>
      <c r="AS103" s="70"/>
      <c r="AT103" s="61"/>
      <c r="AU103" s="67"/>
      <c r="AW103" s="70"/>
      <c r="AZ103" s="67"/>
      <c r="BA103" s="70"/>
      <c r="BE103" s="70"/>
      <c r="BH103" s="67"/>
      <c r="BI103" s="70"/>
      <c r="BL103" s="70"/>
      <c r="BN103" s="67"/>
      <c r="BP103" s="70"/>
      <c r="BS103" s="70"/>
      <c r="BT103" s="67"/>
      <c r="BW103" s="70"/>
      <c r="BX103" s="67"/>
      <c r="BZ103" s="70"/>
      <c r="CC103" s="70"/>
      <c r="CD103" s="67"/>
      <c r="CG103" s="67"/>
      <c r="CK103" s="67"/>
      <c r="CN103" s="67"/>
      <c r="CQ103" s="67"/>
      <c r="CU103" s="67"/>
      <c r="CX103" s="67"/>
    </row>
    <row r="104" spans="1:102" s="66" customFormat="1" x14ac:dyDescent="0.3">
      <c r="A104" s="116"/>
      <c r="B104" s="61">
        <v>1</v>
      </c>
      <c r="C104" s="70" t="s">
        <v>106</v>
      </c>
      <c r="D104" s="69">
        <v>1.7409300000000001</v>
      </c>
      <c r="E104" s="67" t="s">
        <v>419</v>
      </c>
      <c r="F104" s="68"/>
      <c r="G104" s="67"/>
      <c r="I104" s="67"/>
      <c r="J104" s="67"/>
      <c r="K104" s="67"/>
      <c r="O104" s="67"/>
      <c r="P104" s="67"/>
      <c r="Q104" s="67"/>
      <c r="S104" s="79"/>
      <c r="T104" s="79"/>
      <c r="U104" s="67"/>
      <c r="V104" s="67"/>
      <c r="W104" s="67"/>
      <c r="X104" s="79"/>
      <c r="Y104" s="79"/>
      <c r="Z104" s="73"/>
      <c r="AA104" s="73"/>
      <c r="AB104" s="67"/>
      <c r="AC104" s="67"/>
      <c r="AD104" s="73"/>
      <c r="AE104" s="80"/>
      <c r="AF104" s="67"/>
      <c r="AG104" s="67"/>
      <c r="AH104" s="80"/>
      <c r="AI104" s="67"/>
      <c r="AJ104" s="80"/>
      <c r="AK104" s="67"/>
      <c r="AL104" s="67"/>
      <c r="AM104" s="73"/>
      <c r="AN104" s="61"/>
      <c r="AO104" s="61"/>
      <c r="AP104" s="67"/>
      <c r="AQ104" s="67"/>
      <c r="AR104" s="61"/>
      <c r="AS104" s="67"/>
      <c r="AT104" s="61"/>
      <c r="AU104" s="67"/>
      <c r="AW104" s="67"/>
      <c r="AZ104" s="67"/>
      <c r="BA104" s="67"/>
      <c r="BE104" s="67"/>
      <c r="BH104" s="67"/>
      <c r="BI104" s="67"/>
      <c r="BL104" s="67"/>
      <c r="BN104" s="67"/>
      <c r="BP104" s="67"/>
      <c r="BS104" s="67"/>
      <c r="BT104" s="67"/>
      <c r="BW104" s="67"/>
      <c r="BX104" s="67"/>
      <c r="BZ104" s="67"/>
      <c r="CC104" s="67"/>
      <c r="CD104" s="67"/>
      <c r="CG104" s="67"/>
      <c r="CK104" s="67"/>
      <c r="CN104" s="67"/>
      <c r="CQ104" s="67"/>
      <c r="CU104" s="67"/>
      <c r="CX104" s="67"/>
    </row>
    <row r="105" spans="1:102" s="66" customFormat="1" x14ac:dyDescent="0.3">
      <c r="A105" s="116" t="s">
        <v>447</v>
      </c>
      <c r="B105" s="61">
        <v>1</v>
      </c>
      <c r="C105" s="70" t="s">
        <v>233</v>
      </c>
      <c r="D105" s="69">
        <v>242</v>
      </c>
      <c r="E105" s="67" t="s">
        <v>414</v>
      </c>
      <c r="F105" s="68">
        <f>D105/D63</f>
        <v>2.1607142857142856</v>
      </c>
      <c r="G105" s="67" t="s">
        <v>419</v>
      </c>
      <c r="H105" s="68">
        <f>F105/D55</f>
        <v>0.10803571428571428</v>
      </c>
      <c r="I105" s="67" t="s">
        <v>44</v>
      </c>
      <c r="J105" s="67"/>
      <c r="K105" s="67"/>
      <c r="O105" s="67"/>
      <c r="P105" s="67"/>
      <c r="Q105" s="67"/>
      <c r="S105" s="79"/>
      <c r="T105" s="79"/>
      <c r="U105" s="67"/>
      <c r="V105" s="67"/>
      <c r="W105" s="67"/>
      <c r="X105" s="79"/>
      <c r="Y105" s="79"/>
      <c r="Z105" s="73"/>
      <c r="AA105" s="73"/>
      <c r="AB105" s="67"/>
      <c r="AC105" s="67"/>
      <c r="AD105" s="73"/>
      <c r="AE105" s="80"/>
      <c r="AF105" s="67"/>
      <c r="AG105" s="67"/>
      <c r="AH105" s="80"/>
      <c r="AI105" s="67"/>
      <c r="AJ105" s="80"/>
      <c r="AK105" s="67"/>
      <c r="AL105" s="67"/>
      <c r="AM105" s="73"/>
      <c r="AN105" s="61"/>
      <c r="AO105" s="61"/>
      <c r="AP105" s="67"/>
      <c r="AQ105" s="67"/>
      <c r="AR105" s="61"/>
      <c r="AS105" s="67"/>
      <c r="AT105" s="61"/>
      <c r="AU105" s="67"/>
      <c r="AW105" s="67"/>
      <c r="AZ105" s="67"/>
      <c r="BA105" s="67"/>
      <c r="BE105" s="67"/>
      <c r="BH105" s="67"/>
      <c r="BI105" s="67"/>
      <c r="BL105" s="67"/>
      <c r="BN105" s="67"/>
      <c r="BP105" s="67"/>
      <c r="BS105" s="67"/>
      <c r="BT105" s="67"/>
      <c r="BW105" s="67"/>
      <c r="BX105" s="67"/>
      <c r="BZ105" s="67"/>
      <c r="CC105" s="67"/>
      <c r="CD105" s="67"/>
      <c r="CG105" s="67"/>
      <c r="CK105" s="67"/>
      <c r="CN105" s="67"/>
      <c r="CQ105" s="67"/>
      <c r="CU105" s="67"/>
      <c r="CX105" s="67"/>
    </row>
    <row r="106" spans="1:102" s="66" customFormat="1" x14ac:dyDescent="0.3">
      <c r="A106" s="116"/>
      <c r="B106" s="61">
        <v>1</v>
      </c>
      <c r="C106" s="70" t="s">
        <v>48</v>
      </c>
      <c r="D106" s="68">
        <f>F108/D107</f>
        <v>4.400227973715972</v>
      </c>
      <c r="E106" s="67" t="s">
        <v>419</v>
      </c>
      <c r="F106" s="68">
        <f>D106/D55</f>
        <v>0.22001139868579861</v>
      </c>
      <c r="G106" s="67" t="s">
        <v>44</v>
      </c>
      <c r="I106" s="67"/>
      <c r="J106" s="67"/>
      <c r="K106" s="67"/>
      <c r="O106" s="67"/>
      <c r="P106" s="67"/>
      <c r="Q106" s="67"/>
      <c r="S106" s="79"/>
      <c r="T106" s="79"/>
      <c r="U106" s="67"/>
      <c r="V106" s="67"/>
      <c r="W106" s="67"/>
      <c r="X106" s="79"/>
      <c r="Y106" s="79"/>
      <c r="Z106" s="73"/>
      <c r="AA106" s="73"/>
      <c r="AB106" s="67"/>
      <c r="AC106" s="67"/>
      <c r="AD106" s="73"/>
      <c r="AE106" s="80"/>
      <c r="AF106" s="67"/>
      <c r="AG106" s="67"/>
      <c r="AH106" s="80"/>
      <c r="AI106" s="67"/>
      <c r="AJ106" s="80"/>
      <c r="AK106" s="67"/>
      <c r="AL106" s="67"/>
      <c r="AM106" s="73"/>
      <c r="AN106" s="61"/>
      <c r="AO106" s="61"/>
      <c r="AP106" s="67"/>
      <c r="AQ106" s="67"/>
      <c r="AR106" s="61"/>
      <c r="AS106" s="67"/>
      <c r="AT106" s="61"/>
      <c r="AU106" s="67"/>
      <c r="AW106" s="67"/>
      <c r="AZ106" s="67"/>
      <c r="BA106" s="67"/>
      <c r="BE106" s="67"/>
      <c r="BH106" s="67"/>
      <c r="BI106" s="67"/>
      <c r="BL106" s="67"/>
      <c r="BN106" s="67"/>
      <c r="BP106" s="67"/>
      <c r="BS106" s="67"/>
      <c r="BT106" s="67"/>
      <c r="BW106" s="67"/>
      <c r="BX106" s="67"/>
      <c r="BZ106" s="67"/>
      <c r="CC106" s="67"/>
      <c r="CD106" s="67"/>
      <c r="CG106" s="67"/>
      <c r="CK106" s="67"/>
      <c r="CN106" s="67"/>
      <c r="CQ106" s="67"/>
      <c r="CU106" s="67"/>
      <c r="CX106" s="67"/>
    </row>
    <row r="107" spans="1:102" s="66" customFormat="1" x14ac:dyDescent="0.3">
      <c r="A107" s="116"/>
      <c r="B107" s="61">
        <v>1</v>
      </c>
      <c r="C107" s="70" t="s">
        <v>428</v>
      </c>
      <c r="D107" s="69">
        <v>0.59655999999999998</v>
      </c>
      <c r="E107" s="67" t="s">
        <v>48</v>
      </c>
      <c r="I107" s="67"/>
      <c r="J107" s="67"/>
      <c r="K107" s="67"/>
      <c r="O107" s="67"/>
      <c r="P107" s="67"/>
      <c r="Q107" s="67"/>
      <c r="S107" s="79"/>
      <c r="T107" s="79"/>
      <c r="U107" s="67"/>
      <c r="V107" s="67"/>
      <c r="W107" s="67"/>
      <c r="X107" s="79"/>
      <c r="Y107" s="79"/>
      <c r="Z107" s="73"/>
      <c r="AA107" s="73"/>
      <c r="AB107" s="67"/>
      <c r="AC107" s="67"/>
      <c r="AD107" s="73"/>
      <c r="AE107" s="80"/>
      <c r="AF107" s="67"/>
      <c r="AG107" s="67"/>
      <c r="AH107" s="80"/>
      <c r="AI107" s="67"/>
      <c r="AJ107" s="80"/>
      <c r="AK107" s="67"/>
      <c r="AL107" s="67"/>
      <c r="AM107" s="73"/>
      <c r="AN107" s="61"/>
      <c r="AO107" s="61"/>
      <c r="AP107" s="67"/>
      <c r="AQ107" s="67"/>
      <c r="AR107" s="61"/>
      <c r="AS107" s="67"/>
      <c r="AT107" s="61"/>
      <c r="AU107" s="67"/>
      <c r="AW107" s="67"/>
      <c r="AZ107" s="67"/>
      <c r="BA107" s="67"/>
      <c r="BE107" s="67"/>
      <c r="BH107" s="67"/>
      <c r="BI107" s="67"/>
      <c r="BL107" s="67"/>
      <c r="BN107" s="67"/>
      <c r="BP107" s="67"/>
      <c r="BS107" s="67"/>
      <c r="BT107" s="67"/>
      <c r="BW107" s="67"/>
      <c r="BX107" s="67"/>
      <c r="BZ107" s="67"/>
      <c r="CC107" s="67"/>
      <c r="CD107" s="67"/>
      <c r="CG107" s="67"/>
      <c r="CK107" s="67"/>
      <c r="CN107" s="67"/>
      <c r="CQ107" s="67"/>
      <c r="CU107" s="67"/>
      <c r="CX107" s="67"/>
    </row>
    <row r="108" spans="1:102" s="66" customFormat="1" x14ac:dyDescent="0.3">
      <c r="A108" s="61" t="s">
        <v>448</v>
      </c>
      <c r="B108" s="61">
        <v>1</v>
      </c>
      <c r="C108" s="70" t="s">
        <v>428</v>
      </c>
      <c r="D108" s="69">
        <v>294</v>
      </c>
      <c r="E108" s="67" t="s">
        <v>414</v>
      </c>
      <c r="F108" s="68">
        <f>D108/D63</f>
        <v>2.625</v>
      </c>
      <c r="G108" s="67" t="s">
        <v>419</v>
      </c>
      <c r="H108" s="66">
        <f>F108/D55</f>
        <v>0.13125000000000001</v>
      </c>
      <c r="I108" s="67" t="s">
        <v>44</v>
      </c>
      <c r="J108" s="67"/>
      <c r="K108" s="67"/>
      <c r="O108" s="67"/>
      <c r="P108" s="67"/>
      <c r="Q108" s="67"/>
      <c r="S108" s="79"/>
      <c r="T108" s="79"/>
      <c r="U108" s="67"/>
      <c r="V108" s="67"/>
      <c r="W108" s="67"/>
      <c r="X108" s="79"/>
      <c r="Y108" s="79"/>
      <c r="Z108" s="73"/>
      <c r="AA108" s="73"/>
      <c r="AB108" s="67"/>
      <c r="AC108" s="67"/>
      <c r="AD108" s="73"/>
      <c r="AE108" s="80"/>
      <c r="AF108" s="67"/>
      <c r="AG108" s="67"/>
      <c r="AH108" s="80"/>
      <c r="AI108" s="67"/>
      <c r="AJ108" s="80"/>
      <c r="AK108" s="67"/>
      <c r="AL108" s="67"/>
      <c r="AM108" s="73"/>
      <c r="AN108" s="61"/>
      <c r="AO108" s="61"/>
      <c r="AP108" s="67"/>
      <c r="AQ108" s="67"/>
      <c r="AR108" s="61"/>
      <c r="AS108" s="67"/>
      <c r="AT108" s="61"/>
      <c r="AU108" s="67"/>
      <c r="AW108" s="67"/>
      <c r="AZ108" s="67"/>
      <c r="BA108" s="67"/>
      <c r="BE108" s="67"/>
      <c r="BH108" s="67"/>
      <c r="BI108" s="67"/>
      <c r="BL108" s="67"/>
      <c r="BN108" s="67"/>
      <c r="BP108" s="67"/>
      <c r="BS108" s="67"/>
      <c r="BT108" s="67"/>
      <c r="BW108" s="67"/>
      <c r="BX108" s="67"/>
      <c r="BZ108" s="67"/>
      <c r="CC108" s="67"/>
      <c r="CD108" s="67"/>
      <c r="CG108" s="67"/>
      <c r="CK108" s="67"/>
      <c r="CN108" s="67"/>
      <c r="CQ108" s="67"/>
      <c r="CU108" s="67"/>
      <c r="CX108" s="67"/>
    </row>
    <row r="109" spans="1:102" s="66" customFormat="1" x14ac:dyDescent="0.3">
      <c r="A109" s="61" t="s">
        <v>90</v>
      </c>
      <c r="B109" s="61">
        <v>1</v>
      </c>
      <c r="C109" s="70" t="s">
        <v>48</v>
      </c>
      <c r="D109" s="68">
        <v>0.88400000000000001</v>
      </c>
      <c r="E109" s="67" t="s">
        <v>419</v>
      </c>
      <c r="I109" s="67"/>
      <c r="J109" s="67"/>
      <c r="K109" s="67"/>
      <c r="O109" s="67"/>
      <c r="P109" s="67"/>
      <c r="Q109" s="67"/>
      <c r="S109" s="79"/>
      <c r="T109" s="79"/>
      <c r="U109" s="67"/>
      <c r="V109" s="67"/>
      <c r="W109" s="67"/>
      <c r="X109" s="79"/>
      <c r="Y109" s="79"/>
      <c r="Z109" s="73"/>
      <c r="AA109" s="73"/>
      <c r="AB109" s="67"/>
      <c r="AC109" s="67"/>
      <c r="AD109" s="73"/>
      <c r="AE109" s="80"/>
      <c r="AF109" s="67"/>
      <c r="AG109" s="67"/>
      <c r="AH109" s="80"/>
      <c r="AI109" s="67"/>
      <c r="AJ109" s="80"/>
      <c r="AK109" s="67"/>
      <c r="AL109" s="67"/>
      <c r="AM109" s="73"/>
      <c r="AN109" s="61"/>
      <c r="AO109" s="61"/>
      <c r="AP109" s="67"/>
      <c r="AQ109" s="67"/>
      <c r="AR109" s="61"/>
      <c r="AS109" s="67"/>
      <c r="AT109" s="61"/>
      <c r="AU109" s="67"/>
      <c r="AW109" s="67"/>
      <c r="AZ109" s="67"/>
      <c r="BA109" s="67"/>
      <c r="BE109" s="67"/>
      <c r="BH109" s="67"/>
      <c r="BI109" s="67"/>
      <c r="BL109" s="67"/>
      <c r="BN109" s="67"/>
      <c r="BP109" s="67"/>
      <c r="BS109" s="67"/>
      <c r="BT109" s="67"/>
      <c r="BW109" s="67"/>
      <c r="BX109" s="67"/>
      <c r="BZ109" s="67"/>
      <c r="CC109" s="67"/>
      <c r="CD109" s="67"/>
      <c r="CG109" s="67"/>
      <c r="CK109" s="67"/>
      <c r="CN109" s="67"/>
      <c r="CQ109" s="67"/>
      <c r="CU109" s="67"/>
      <c r="CX109" s="67"/>
    </row>
    <row r="110" spans="1:102" s="66" customFormat="1" x14ac:dyDescent="0.3">
      <c r="A110" s="61" t="s">
        <v>200</v>
      </c>
      <c r="B110" s="61">
        <v>1</v>
      </c>
      <c r="C110" s="70" t="s">
        <v>106</v>
      </c>
      <c r="D110" s="69">
        <v>149</v>
      </c>
      <c r="E110" s="67" t="s">
        <v>414</v>
      </c>
      <c r="F110" s="68">
        <f>D110/D63</f>
        <v>1.3303571428571428</v>
      </c>
      <c r="G110" s="67" t="s">
        <v>419</v>
      </c>
      <c r="I110" s="67"/>
      <c r="J110" s="67"/>
      <c r="K110" s="67"/>
      <c r="O110" s="67"/>
      <c r="P110" s="67"/>
      <c r="Q110" s="67"/>
      <c r="S110" s="79"/>
      <c r="T110" s="79"/>
      <c r="U110" s="67"/>
      <c r="V110" s="67"/>
      <c r="W110" s="67"/>
      <c r="X110" s="79"/>
      <c r="Y110" s="79"/>
      <c r="Z110" s="73"/>
      <c r="AA110" s="73"/>
      <c r="AB110" s="67"/>
      <c r="AC110" s="67"/>
      <c r="AD110" s="73"/>
      <c r="AE110" s="80"/>
      <c r="AF110" s="67"/>
      <c r="AG110" s="67"/>
      <c r="AH110" s="80"/>
      <c r="AI110" s="67"/>
      <c r="AJ110" s="80"/>
      <c r="AK110" s="67"/>
      <c r="AL110" s="67"/>
      <c r="AM110" s="73"/>
      <c r="AN110" s="61"/>
      <c r="AO110" s="61"/>
      <c r="AP110" s="67"/>
      <c r="AQ110" s="67"/>
      <c r="AR110" s="61"/>
      <c r="AS110" s="67"/>
      <c r="AT110" s="61"/>
      <c r="AU110" s="67"/>
      <c r="AW110" s="67"/>
      <c r="AZ110" s="67"/>
      <c r="BA110" s="67"/>
      <c r="BE110" s="67"/>
      <c r="BH110" s="67"/>
      <c r="BI110" s="67"/>
      <c r="BL110" s="67"/>
      <c r="BN110" s="67"/>
      <c r="BP110" s="67"/>
      <c r="BS110" s="67"/>
      <c r="BT110" s="67"/>
      <c r="BW110" s="67"/>
      <c r="BX110" s="67"/>
      <c r="BZ110" s="67"/>
      <c r="CC110" s="67"/>
      <c r="CD110" s="67"/>
      <c r="CG110" s="67"/>
      <c r="CK110" s="67"/>
      <c r="CN110" s="67"/>
      <c r="CQ110" s="67"/>
      <c r="CU110" s="67"/>
      <c r="CX110" s="67"/>
    </row>
    <row r="111" spans="1:102" s="66" customFormat="1" x14ac:dyDescent="0.3">
      <c r="A111" s="61" t="s">
        <v>230</v>
      </c>
      <c r="B111" s="61">
        <v>1</v>
      </c>
      <c r="C111" s="70" t="s">
        <v>48</v>
      </c>
      <c r="D111" s="69">
        <v>164</v>
      </c>
      <c r="E111" s="67" t="s">
        <v>414</v>
      </c>
      <c r="F111" s="68">
        <f>D111/D63</f>
        <v>1.4642857142857142</v>
      </c>
      <c r="G111" s="67" t="s">
        <v>419</v>
      </c>
      <c r="I111" s="67"/>
      <c r="J111" s="67"/>
      <c r="K111" s="67"/>
      <c r="O111" s="67"/>
      <c r="P111" s="67"/>
      <c r="Q111" s="67"/>
      <c r="S111" s="79"/>
      <c r="T111" s="79"/>
      <c r="U111" s="67"/>
      <c r="V111" s="67"/>
      <c r="W111" s="67"/>
      <c r="X111" s="79"/>
      <c r="Y111" s="79"/>
      <c r="Z111" s="73"/>
      <c r="AA111" s="73"/>
      <c r="AB111" s="67"/>
      <c r="AC111" s="67"/>
      <c r="AD111" s="73"/>
      <c r="AE111" s="80"/>
      <c r="AF111" s="67"/>
      <c r="AG111" s="67"/>
      <c r="AH111" s="80"/>
      <c r="AI111" s="67"/>
      <c r="AJ111" s="80"/>
      <c r="AK111" s="67"/>
      <c r="AL111" s="67"/>
      <c r="AM111" s="73"/>
      <c r="AN111" s="61"/>
      <c r="AO111" s="61"/>
      <c r="AP111" s="67"/>
      <c r="AQ111" s="67"/>
      <c r="AR111" s="61"/>
      <c r="AS111" s="67"/>
      <c r="AT111" s="61"/>
      <c r="AU111" s="67"/>
      <c r="AW111" s="67"/>
      <c r="AZ111" s="67"/>
      <c r="BA111" s="67"/>
      <c r="BE111" s="67"/>
      <c r="BH111" s="67"/>
      <c r="BI111" s="67"/>
      <c r="BL111" s="67"/>
      <c r="BN111" s="67"/>
      <c r="BP111" s="67"/>
      <c r="BS111" s="67"/>
      <c r="BT111" s="67"/>
      <c r="BW111" s="67"/>
      <c r="BX111" s="67"/>
      <c r="BZ111" s="67"/>
      <c r="CC111" s="67"/>
      <c r="CD111" s="67"/>
      <c r="CG111" s="67"/>
      <c r="CK111" s="67"/>
      <c r="CN111" s="67"/>
      <c r="CQ111" s="67"/>
      <c r="CU111" s="67"/>
      <c r="CX111" s="67"/>
    </row>
    <row r="112" spans="1:102" s="66" customFormat="1" x14ac:dyDescent="0.3">
      <c r="A112" s="116" t="s">
        <v>194</v>
      </c>
      <c r="B112" s="61">
        <v>1</v>
      </c>
      <c r="C112" s="70" t="s">
        <v>428</v>
      </c>
      <c r="D112" s="69">
        <v>2.0271699999999999</v>
      </c>
      <c r="E112" s="67" t="s">
        <v>233</v>
      </c>
      <c r="F112" s="68">
        <f>D113*D112/D63</f>
        <v>6.0815099999999997</v>
      </c>
      <c r="G112" s="67" t="s">
        <v>419</v>
      </c>
      <c r="I112" s="67"/>
      <c r="J112" s="67"/>
      <c r="K112" s="67"/>
      <c r="O112" s="67"/>
      <c r="P112" s="67"/>
      <c r="Q112" s="67"/>
      <c r="S112" s="79"/>
      <c r="T112" s="79"/>
      <c r="U112" s="67"/>
      <c r="V112" s="67"/>
      <c r="W112" s="67"/>
      <c r="X112" s="79"/>
      <c r="Y112" s="79"/>
      <c r="Z112" s="73"/>
      <c r="AA112" s="73"/>
      <c r="AB112" s="67"/>
      <c r="AC112" s="67"/>
      <c r="AD112" s="73"/>
      <c r="AE112" s="80"/>
      <c r="AF112" s="67"/>
      <c r="AG112" s="67"/>
      <c r="AH112" s="80"/>
      <c r="AI112" s="67"/>
      <c r="AJ112" s="80"/>
      <c r="AK112" s="67"/>
      <c r="AL112" s="67"/>
      <c r="AM112" s="73"/>
      <c r="AN112" s="61"/>
      <c r="AO112" s="61"/>
      <c r="AP112" s="67"/>
      <c r="AQ112" s="67"/>
      <c r="AR112" s="61"/>
      <c r="AS112" s="67"/>
      <c r="AT112" s="61"/>
      <c r="AU112" s="67"/>
      <c r="AW112" s="67"/>
      <c r="AZ112" s="67"/>
      <c r="BA112" s="67"/>
      <c r="BE112" s="67"/>
      <c r="BH112" s="67"/>
      <c r="BI112" s="67"/>
      <c r="BL112" s="67"/>
      <c r="BN112" s="67"/>
      <c r="BP112" s="67"/>
      <c r="BS112" s="67"/>
      <c r="BT112" s="67"/>
      <c r="BW112" s="67"/>
      <c r="BX112" s="67"/>
      <c r="BZ112" s="67"/>
      <c r="CC112" s="67"/>
      <c r="CD112" s="67"/>
      <c r="CG112" s="67"/>
      <c r="CK112" s="67"/>
      <c r="CN112" s="67"/>
      <c r="CQ112" s="67"/>
      <c r="CU112" s="67"/>
      <c r="CX112" s="67"/>
    </row>
    <row r="113" spans="1:102" s="66" customFormat="1" x14ac:dyDescent="0.3">
      <c r="A113" s="116"/>
      <c r="B113" s="61">
        <v>1</v>
      </c>
      <c r="C113" s="70" t="s">
        <v>233</v>
      </c>
      <c r="D113" s="69">
        <v>336</v>
      </c>
      <c r="E113" s="67" t="s">
        <v>414</v>
      </c>
      <c r="F113" s="68">
        <f>D113/D63</f>
        <v>3</v>
      </c>
      <c r="G113" s="67" t="s">
        <v>419</v>
      </c>
      <c r="H113" s="68">
        <f>F113/D55</f>
        <v>0.15</v>
      </c>
      <c r="I113" s="67" t="s">
        <v>44</v>
      </c>
      <c r="J113" s="67"/>
      <c r="K113" s="67"/>
      <c r="O113" s="67"/>
      <c r="P113" s="67"/>
      <c r="Q113" s="67"/>
      <c r="S113" s="79"/>
      <c r="T113" s="79"/>
      <c r="U113" s="67"/>
      <c r="V113" s="67"/>
      <c r="W113" s="67"/>
      <c r="X113" s="79"/>
      <c r="Y113" s="79"/>
      <c r="Z113" s="73"/>
      <c r="AA113" s="73"/>
      <c r="AB113" s="67"/>
      <c r="AC113" s="67"/>
      <c r="AD113" s="73"/>
      <c r="AE113" s="80"/>
      <c r="AF113" s="67"/>
      <c r="AG113" s="67"/>
      <c r="AH113" s="80"/>
      <c r="AI113" s="67"/>
      <c r="AJ113" s="80"/>
      <c r="AK113" s="67"/>
      <c r="AL113" s="67"/>
      <c r="AM113" s="73"/>
      <c r="AN113" s="61"/>
      <c r="AO113" s="61"/>
      <c r="AP113" s="67"/>
      <c r="AQ113" s="67"/>
      <c r="AR113" s="61"/>
      <c r="AS113" s="67"/>
      <c r="AT113" s="61"/>
      <c r="AU113" s="67"/>
      <c r="AW113" s="67"/>
      <c r="AZ113" s="67"/>
      <c r="BA113" s="67"/>
      <c r="BE113" s="67"/>
      <c r="BH113" s="67"/>
      <c r="BI113" s="67"/>
      <c r="BL113" s="67"/>
      <c r="BN113" s="67"/>
      <c r="BP113" s="67"/>
      <c r="BS113" s="67"/>
      <c r="BT113" s="67"/>
      <c r="BW113" s="67"/>
      <c r="BX113" s="67"/>
      <c r="BZ113" s="67"/>
      <c r="CC113" s="67"/>
      <c r="CD113" s="67"/>
      <c r="CG113" s="67"/>
      <c r="CK113" s="67"/>
      <c r="CN113" s="67"/>
      <c r="CQ113" s="67"/>
      <c r="CU113" s="67"/>
      <c r="CX113" s="67"/>
    </row>
    <row r="114" spans="1:102" s="66" customFormat="1" x14ac:dyDescent="0.3">
      <c r="A114" s="62" t="s">
        <v>449</v>
      </c>
      <c r="B114" s="61">
        <v>1</v>
      </c>
      <c r="C114" s="70" t="s">
        <v>48</v>
      </c>
      <c r="D114" s="69">
        <v>746.66700000000003</v>
      </c>
      <c r="E114" s="67" t="s">
        <v>414</v>
      </c>
      <c r="F114" s="68">
        <f>D114/D63</f>
        <v>6.6666696428571433</v>
      </c>
      <c r="G114" s="67" t="s">
        <v>419</v>
      </c>
      <c r="H114" s="68">
        <f>F114/D55</f>
        <v>0.33333348214285718</v>
      </c>
      <c r="I114" s="67" t="s">
        <v>44</v>
      </c>
      <c r="J114" s="67"/>
      <c r="K114" s="67"/>
      <c r="O114" s="67"/>
      <c r="P114" s="67"/>
      <c r="Q114" s="67"/>
      <c r="S114" s="79"/>
      <c r="T114" s="79"/>
      <c r="U114" s="67"/>
      <c r="V114" s="67"/>
      <c r="W114" s="67"/>
      <c r="X114" s="79"/>
      <c r="Y114" s="79"/>
      <c r="Z114" s="73"/>
      <c r="AA114" s="73"/>
      <c r="AB114" s="67"/>
      <c r="AC114" s="67"/>
      <c r="AD114" s="73"/>
      <c r="AE114" s="80"/>
      <c r="AF114" s="67"/>
      <c r="AG114" s="67"/>
      <c r="AH114" s="80"/>
      <c r="AI114" s="67"/>
      <c r="AJ114" s="80"/>
      <c r="AK114" s="67"/>
      <c r="AL114" s="67"/>
      <c r="AM114" s="73"/>
      <c r="AN114" s="61"/>
      <c r="AO114" s="61"/>
      <c r="AP114" s="67"/>
      <c r="AQ114" s="67"/>
      <c r="AR114" s="61"/>
      <c r="AS114" s="67"/>
      <c r="AT114" s="61"/>
      <c r="AU114" s="67"/>
      <c r="AW114" s="67"/>
      <c r="AZ114" s="67"/>
      <c r="BA114" s="67"/>
      <c r="BE114" s="67"/>
      <c r="BH114" s="67"/>
      <c r="BI114" s="67"/>
      <c r="BL114" s="67"/>
      <c r="BN114" s="67"/>
      <c r="BP114" s="67"/>
      <c r="BS114" s="67"/>
      <c r="BT114" s="67"/>
      <c r="BW114" s="67"/>
      <c r="BX114" s="67"/>
      <c r="BZ114" s="67"/>
      <c r="CC114" s="67"/>
      <c r="CD114" s="67"/>
      <c r="CG114" s="67"/>
      <c r="CK114" s="67"/>
      <c r="CN114" s="67"/>
      <c r="CQ114" s="67"/>
      <c r="CU114" s="67"/>
      <c r="CX114" s="67"/>
    </row>
    <row r="115" spans="1:102" s="66" customFormat="1" x14ac:dyDescent="0.3">
      <c r="A115" s="116" t="s">
        <v>117</v>
      </c>
      <c r="B115" s="61">
        <v>1</v>
      </c>
      <c r="C115" s="70" t="s">
        <v>445</v>
      </c>
      <c r="D115" s="69">
        <v>260</v>
      </c>
      <c r="E115" s="67" t="s">
        <v>414</v>
      </c>
      <c r="F115" s="68">
        <f>D115/D63</f>
        <v>2.3214285714285716</v>
      </c>
      <c r="G115" s="67" t="s">
        <v>419</v>
      </c>
      <c r="I115" s="67"/>
      <c r="J115" s="67"/>
      <c r="K115" s="67"/>
      <c r="O115" s="67"/>
      <c r="P115" s="67"/>
      <c r="Q115" s="67"/>
      <c r="U115" s="67"/>
      <c r="V115" s="67"/>
      <c r="W115" s="67"/>
      <c r="Z115" s="73"/>
      <c r="AA115" s="73"/>
      <c r="AB115" s="67"/>
      <c r="AC115" s="67"/>
      <c r="AD115" s="73"/>
      <c r="AE115" s="61"/>
      <c r="AF115" s="67"/>
      <c r="AG115" s="67"/>
      <c r="AH115" s="61"/>
      <c r="AI115" s="67"/>
      <c r="AJ115" s="61"/>
      <c r="AK115" s="67"/>
      <c r="AL115" s="67"/>
      <c r="AM115" s="73"/>
      <c r="AN115" s="61"/>
      <c r="AO115" s="61"/>
      <c r="AP115" s="67"/>
      <c r="AQ115" s="67"/>
      <c r="AR115" s="61"/>
      <c r="AS115" s="67"/>
      <c r="AT115" s="61"/>
      <c r="AU115" s="67"/>
      <c r="AW115" s="67"/>
      <c r="AZ115" s="67"/>
      <c r="BA115" s="67"/>
      <c r="BE115" s="67"/>
      <c r="BH115" s="67"/>
      <c r="BI115" s="67"/>
      <c r="BL115" s="67"/>
      <c r="BN115" s="67"/>
      <c r="BP115" s="67"/>
      <c r="BS115" s="67"/>
      <c r="BT115" s="67"/>
      <c r="BW115" s="67"/>
      <c r="BX115" s="67"/>
      <c r="BZ115" s="67"/>
      <c r="CC115" s="67"/>
      <c r="CD115" s="67"/>
      <c r="CG115" s="67"/>
      <c r="CK115" s="67"/>
      <c r="CN115" s="67"/>
      <c r="CQ115" s="67"/>
      <c r="CU115" s="67"/>
      <c r="CX115" s="67"/>
    </row>
    <row r="116" spans="1:102" s="66" customFormat="1" x14ac:dyDescent="0.3">
      <c r="A116" s="116"/>
      <c r="B116" s="61">
        <v>1</v>
      </c>
      <c r="C116" s="70" t="s">
        <v>48</v>
      </c>
      <c r="D116" s="69">
        <v>1.5662799999999999</v>
      </c>
      <c r="E116" s="67" t="s">
        <v>419</v>
      </c>
      <c r="F116" s="68">
        <f>D116/D55</f>
        <v>7.8313999999999995E-2</v>
      </c>
      <c r="G116" s="67" t="s">
        <v>44</v>
      </c>
      <c r="I116" s="67"/>
      <c r="J116" s="67"/>
      <c r="K116" s="67"/>
      <c r="O116" s="67"/>
      <c r="P116" s="67"/>
      <c r="Q116" s="67"/>
      <c r="U116" s="67"/>
      <c r="V116" s="67"/>
      <c r="W116" s="67"/>
      <c r="Z116" s="73"/>
      <c r="AA116" s="73"/>
      <c r="AB116" s="67"/>
      <c r="AC116" s="67"/>
      <c r="AD116" s="73"/>
      <c r="AE116" s="61"/>
      <c r="AF116" s="67"/>
      <c r="AG116" s="67"/>
      <c r="AH116" s="61"/>
      <c r="AI116" s="67"/>
      <c r="AJ116" s="61"/>
      <c r="AK116" s="67"/>
      <c r="AL116" s="67"/>
      <c r="AM116" s="73"/>
      <c r="AN116" s="61"/>
      <c r="AO116" s="61"/>
      <c r="AP116" s="67"/>
      <c r="AQ116" s="67"/>
      <c r="AR116" s="61"/>
      <c r="AS116" s="67"/>
      <c r="AT116" s="61"/>
      <c r="AU116" s="67"/>
      <c r="AW116" s="67"/>
      <c r="AZ116" s="67"/>
      <c r="BA116" s="67"/>
      <c r="BE116" s="67"/>
      <c r="BH116" s="67"/>
      <c r="BI116" s="67"/>
      <c r="BL116" s="67"/>
      <c r="BN116" s="67"/>
      <c r="BP116" s="67"/>
      <c r="BS116" s="67"/>
      <c r="BT116" s="67"/>
      <c r="BW116" s="67"/>
      <c r="BX116" s="67"/>
      <c r="BZ116" s="67"/>
      <c r="CC116" s="67"/>
      <c r="CD116" s="67"/>
      <c r="CG116" s="67"/>
      <c r="CK116" s="67"/>
      <c r="CN116" s="67"/>
      <c r="CQ116" s="67"/>
      <c r="CU116" s="67"/>
      <c r="CX116" s="67"/>
    </row>
    <row r="117" spans="1:102" s="66" customFormat="1" x14ac:dyDescent="0.3">
      <c r="A117" s="116"/>
      <c r="B117" s="61">
        <v>1</v>
      </c>
      <c r="C117" s="70" t="s">
        <v>65</v>
      </c>
      <c r="D117" s="69">
        <v>560</v>
      </c>
      <c r="E117" s="67" t="s">
        <v>414</v>
      </c>
      <c r="F117" s="68">
        <f>D117/D63</f>
        <v>5</v>
      </c>
      <c r="G117" s="67" t="s">
        <v>419</v>
      </c>
      <c r="H117" s="73"/>
      <c r="I117" s="67"/>
      <c r="J117" s="67"/>
      <c r="K117" s="67"/>
      <c r="M117" s="73"/>
      <c r="N117" s="73"/>
      <c r="O117" s="67"/>
      <c r="P117" s="67"/>
      <c r="Q117" s="67"/>
      <c r="U117" s="67"/>
      <c r="V117" s="67"/>
      <c r="W117" s="67"/>
      <c r="AB117" s="67"/>
      <c r="AC117" s="67"/>
      <c r="AF117" s="67"/>
      <c r="AG117" s="67"/>
      <c r="AH117" s="61"/>
      <c r="AI117" s="67"/>
      <c r="AK117" s="67"/>
      <c r="AL117" s="67"/>
      <c r="AN117" s="73"/>
      <c r="AO117" s="73"/>
      <c r="AP117" s="67"/>
      <c r="AQ117" s="67"/>
      <c r="AS117" s="67"/>
      <c r="AU117" s="67"/>
      <c r="AW117" s="67"/>
      <c r="AZ117" s="67"/>
      <c r="BA117" s="67"/>
      <c r="BE117" s="67"/>
      <c r="BH117" s="67"/>
      <c r="BI117" s="67"/>
      <c r="BK117" s="73"/>
      <c r="BL117" s="67"/>
      <c r="BN117" s="67"/>
      <c r="BP117" s="67"/>
      <c r="BS117" s="67"/>
      <c r="BT117" s="67"/>
      <c r="BW117" s="67"/>
      <c r="BX117" s="67"/>
      <c r="BZ117" s="67"/>
      <c r="CC117" s="67"/>
      <c r="CD117" s="67"/>
      <c r="CG117" s="67"/>
      <c r="CK117" s="67"/>
      <c r="CN117" s="67"/>
      <c r="CQ117" s="67"/>
      <c r="CU117" s="67"/>
      <c r="CX117" s="67"/>
    </row>
    <row r="118" spans="1:102" s="61" customFormat="1" x14ac:dyDescent="0.3">
      <c r="A118" s="116" t="s">
        <v>450</v>
      </c>
      <c r="B118" s="61">
        <v>1</v>
      </c>
      <c r="C118" s="67" t="s">
        <v>233</v>
      </c>
      <c r="D118" s="81">
        <v>80</v>
      </c>
      <c r="E118" s="67" t="s">
        <v>414</v>
      </c>
      <c r="F118" s="82">
        <f>D118/D119</f>
        <v>0.7142857142857143</v>
      </c>
      <c r="G118" s="67" t="s">
        <v>419</v>
      </c>
      <c r="H118" s="81"/>
      <c r="I118" s="67"/>
      <c r="J118" s="67"/>
      <c r="K118" s="67"/>
      <c r="L118" s="81"/>
      <c r="M118" s="81"/>
      <c r="N118" s="81"/>
      <c r="O118" s="67"/>
      <c r="P118" s="67"/>
      <c r="Q118" s="67"/>
      <c r="R118" s="81"/>
      <c r="S118" s="81"/>
      <c r="U118" s="67"/>
      <c r="V118" s="67"/>
      <c r="W118" s="67"/>
      <c r="AB118" s="67"/>
      <c r="AC118" s="67"/>
      <c r="AF118" s="67"/>
      <c r="AG118" s="67"/>
      <c r="AI118" s="67"/>
      <c r="AK118" s="67"/>
      <c r="AL118" s="67"/>
      <c r="AP118" s="67"/>
      <c r="AQ118" s="67"/>
      <c r="AS118" s="67"/>
      <c r="AU118" s="67"/>
      <c r="AW118" s="67"/>
      <c r="AZ118" s="67"/>
      <c r="BA118" s="67"/>
      <c r="BE118" s="67"/>
      <c r="BH118" s="67"/>
      <c r="BI118" s="67"/>
      <c r="BL118" s="67"/>
      <c r="BN118" s="67"/>
      <c r="BP118" s="67"/>
      <c r="BS118" s="67"/>
      <c r="BT118" s="67"/>
      <c r="BW118" s="67"/>
      <c r="BX118" s="67"/>
      <c r="BZ118" s="67"/>
      <c r="CC118" s="67"/>
      <c r="CD118" s="67"/>
      <c r="CG118" s="67"/>
      <c r="CK118" s="67"/>
      <c r="CN118" s="67"/>
      <c r="CQ118" s="67"/>
      <c r="CU118" s="67"/>
      <c r="CX118" s="67"/>
    </row>
    <row r="119" spans="1:102" s="61" customFormat="1" x14ac:dyDescent="0.3">
      <c r="A119" s="116"/>
      <c r="B119" s="61">
        <v>1</v>
      </c>
      <c r="C119" s="67" t="s">
        <v>419</v>
      </c>
      <c r="D119" s="81">
        <v>112</v>
      </c>
      <c r="E119" s="67" t="s">
        <v>414</v>
      </c>
      <c r="F119" s="81"/>
      <c r="G119" s="81"/>
      <c r="H119" s="81"/>
      <c r="I119" s="67"/>
      <c r="J119" s="67"/>
      <c r="K119" s="67"/>
      <c r="L119" s="81"/>
      <c r="M119" s="81"/>
      <c r="N119" s="81"/>
      <c r="O119" s="67"/>
      <c r="P119" s="67"/>
      <c r="Q119" s="67"/>
      <c r="R119" s="81"/>
      <c r="S119" s="81"/>
      <c r="U119" s="67"/>
      <c r="V119" s="67"/>
      <c r="W119" s="67"/>
      <c r="AB119" s="67"/>
      <c r="AC119" s="67"/>
      <c r="AF119" s="67"/>
      <c r="AG119" s="67"/>
      <c r="AI119" s="67"/>
      <c r="AK119" s="67"/>
      <c r="AL119" s="67"/>
      <c r="AP119" s="67"/>
      <c r="AQ119" s="67"/>
      <c r="AS119" s="67"/>
      <c r="AU119" s="67"/>
      <c r="AW119" s="67"/>
      <c r="AZ119" s="67"/>
      <c r="BA119" s="67"/>
      <c r="BE119" s="67"/>
      <c r="BH119" s="67"/>
      <c r="BI119" s="67"/>
      <c r="BL119" s="67"/>
      <c r="BN119" s="67"/>
      <c r="BP119" s="67"/>
      <c r="BS119" s="67"/>
      <c r="BT119" s="67"/>
      <c r="BW119" s="67"/>
      <c r="BX119" s="67"/>
      <c r="BZ119" s="67"/>
      <c r="CC119" s="67"/>
      <c r="CD119" s="67"/>
      <c r="CG119" s="67"/>
      <c r="CK119" s="67"/>
      <c r="CN119" s="67"/>
      <c r="CQ119" s="67"/>
      <c r="CU119" s="67"/>
      <c r="CX119" s="67"/>
    </row>
    <row r="120" spans="1:102" s="61" customFormat="1" x14ac:dyDescent="0.3">
      <c r="A120" s="62" t="s">
        <v>451</v>
      </c>
      <c r="B120" s="61">
        <v>1</v>
      </c>
      <c r="C120" s="70" t="s">
        <v>233</v>
      </c>
      <c r="D120" s="69">
        <v>336</v>
      </c>
      <c r="E120" s="67" t="s">
        <v>414</v>
      </c>
      <c r="F120" s="68">
        <f>D120/D119</f>
        <v>3</v>
      </c>
      <c r="G120" s="67" t="s">
        <v>419</v>
      </c>
      <c r="H120" s="81"/>
      <c r="I120" s="67"/>
      <c r="J120" s="67"/>
      <c r="K120" s="67"/>
      <c r="L120" s="81"/>
      <c r="M120" s="81"/>
      <c r="N120" s="81"/>
      <c r="O120" s="67"/>
      <c r="P120" s="67"/>
      <c r="Q120" s="67"/>
      <c r="R120" s="81"/>
      <c r="S120" s="81"/>
      <c r="U120" s="67"/>
      <c r="V120" s="67"/>
      <c r="W120" s="67"/>
      <c r="AB120" s="67"/>
      <c r="AC120" s="67"/>
      <c r="AF120" s="67"/>
      <c r="AG120" s="67"/>
      <c r="AI120" s="67"/>
      <c r="AK120" s="67"/>
      <c r="AL120" s="67"/>
      <c r="AP120" s="67"/>
      <c r="AQ120" s="67"/>
      <c r="AS120" s="67"/>
      <c r="AU120" s="67"/>
      <c r="AW120" s="67"/>
      <c r="AZ120" s="67"/>
      <c r="BA120" s="67"/>
      <c r="BE120" s="67"/>
      <c r="BH120" s="67"/>
      <c r="BI120" s="67"/>
      <c r="BL120" s="67"/>
      <c r="BN120" s="67"/>
      <c r="BP120" s="67"/>
      <c r="BS120" s="67"/>
      <c r="BT120" s="67"/>
      <c r="BW120" s="67"/>
      <c r="BX120" s="67"/>
      <c r="BZ120" s="67"/>
      <c r="CC120" s="67"/>
      <c r="CD120" s="67"/>
      <c r="CG120" s="67"/>
      <c r="CK120" s="67"/>
      <c r="CN120" s="67"/>
      <c r="CQ120" s="67"/>
      <c r="CU120" s="67"/>
      <c r="CX120" s="67"/>
    </row>
    <row r="121" spans="1:102" s="61" customFormat="1" x14ac:dyDescent="0.3">
      <c r="A121" s="61" t="s">
        <v>465</v>
      </c>
      <c r="B121" s="61">
        <v>1</v>
      </c>
      <c r="C121" s="70" t="s">
        <v>452</v>
      </c>
      <c r="D121" s="69">
        <v>9</v>
      </c>
      <c r="E121" s="67" t="s">
        <v>217</v>
      </c>
      <c r="F121" s="81"/>
      <c r="G121" s="81"/>
      <c r="H121" s="81"/>
      <c r="I121" s="67"/>
      <c r="J121" s="67"/>
      <c r="K121" s="67"/>
      <c r="L121" s="81"/>
      <c r="M121" s="81"/>
      <c r="N121" s="81"/>
      <c r="O121" s="67"/>
      <c r="P121" s="67"/>
      <c r="Q121" s="67"/>
      <c r="R121" s="81"/>
      <c r="S121" s="81"/>
      <c r="U121" s="67"/>
      <c r="V121" s="67"/>
      <c r="W121" s="67"/>
      <c r="AB121" s="67"/>
      <c r="AC121" s="67"/>
      <c r="AF121" s="67"/>
      <c r="AG121" s="67"/>
      <c r="AI121" s="67"/>
      <c r="AK121" s="67"/>
      <c r="AL121" s="67"/>
      <c r="AP121" s="67"/>
      <c r="AQ121" s="67"/>
      <c r="AS121" s="67"/>
      <c r="AU121" s="67"/>
      <c r="AW121" s="67"/>
      <c r="AZ121" s="67"/>
      <c r="BA121" s="67"/>
      <c r="BE121" s="67"/>
      <c r="BH121" s="67"/>
      <c r="BI121" s="67"/>
      <c r="BL121" s="67"/>
      <c r="BN121" s="67"/>
      <c r="BP121" s="67"/>
      <c r="BS121" s="67"/>
      <c r="BT121" s="67"/>
      <c r="BW121" s="67"/>
      <c r="BX121" s="67"/>
      <c r="BZ121" s="67"/>
      <c r="CC121" s="67"/>
      <c r="CD121" s="67"/>
      <c r="CG121" s="67"/>
      <c r="CK121" s="67"/>
      <c r="CN121" s="67"/>
      <c r="CQ121" s="67"/>
      <c r="CU121" s="67"/>
      <c r="CX121" s="67"/>
    </row>
    <row r="122" spans="1:102" s="61" customFormat="1" x14ac:dyDescent="0.3">
      <c r="A122" s="61" t="s">
        <v>453</v>
      </c>
      <c r="B122" s="61">
        <v>1</v>
      </c>
      <c r="C122" s="70" t="s">
        <v>48</v>
      </c>
      <c r="D122" s="69">
        <f>756/3720</f>
        <v>0.20322580645161289</v>
      </c>
      <c r="E122" s="67" t="s">
        <v>419</v>
      </c>
      <c r="F122" s="82">
        <f>D122/D55</f>
        <v>1.0161290322580644E-2</v>
      </c>
      <c r="G122" s="83" t="s">
        <v>44</v>
      </c>
      <c r="H122" s="81"/>
      <c r="I122" s="67"/>
      <c r="J122" s="67"/>
      <c r="K122" s="67"/>
      <c r="L122" s="81"/>
      <c r="M122" s="81"/>
      <c r="N122" s="81"/>
      <c r="O122" s="67"/>
      <c r="P122" s="67"/>
      <c r="Q122" s="67"/>
      <c r="R122" s="81"/>
      <c r="S122" s="81"/>
      <c r="U122" s="67"/>
      <c r="V122" s="67"/>
      <c r="W122" s="67"/>
      <c r="AB122" s="67"/>
      <c r="AC122" s="67"/>
      <c r="AF122" s="67"/>
      <c r="AG122" s="67"/>
      <c r="AI122" s="67"/>
      <c r="AK122" s="67"/>
      <c r="AL122" s="67"/>
      <c r="AP122" s="67"/>
      <c r="AQ122" s="67"/>
      <c r="AS122" s="67"/>
      <c r="AU122" s="67"/>
      <c r="AW122" s="67"/>
      <c r="AZ122" s="67"/>
      <c r="BA122" s="67"/>
      <c r="BE122" s="67"/>
      <c r="BH122" s="67"/>
      <c r="BI122" s="67"/>
      <c r="BL122" s="67"/>
      <c r="BN122" s="67"/>
      <c r="BP122" s="67"/>
      <c r="BS122" s="67"/>
      <c r="BT122" s="67"/>
      <c r="BW122" s="67"/>
      <c r="BX122" s="67"/>
      <c r="BZ122" s="67"/>
      <c r="CC122" s="67"/>
      <c r="CD122" s="67"/>
      <c r="CG122" s="67"/>
      <c r="CK122" s="67"/>
      <c r="CN122" s="67"/>
      <c r="CQ122" s="67"/>
      <c r="CU122" s="67"/>
      <c r="CX122" s="67"/>
    </row>
    <row r="123" spans="1:102" s="61" customFormat="1" x14ac:dyDescent="0.3">
      <c r="A123" s="61" t="s">
        <v>116</v>
      </c>
      <c r="B123" s="61">
        <v>1</v>
      </c>
      <c r="C123" s="70" t="s">
        <v>106</v>
      </c>
      <c r="D123" s="69">
        <f>600/400</f>
        <v>1.5</v>
      </c>
      <c r="E123" s="67" t="s">
        <v>419</v>
      </c>
      <c r="F123" s="81"/>
      <c r="G123" s="81"/>
      <c r="H123" s="81"/>
      <c r="I123" s="67"/>
      <c r="J123" s="67"/>
      <c r="K123" s="67"/>
      <c r="L123" s="81"/>
      <c r="M123" s="81"/>
      <c r="N123" s="81"/>
      <c r="O123" s="67"/>
      <c r="P123" s="67"/>
      <c r="Q123" s="67"/>
      <c r="R123" s="81"/>
      <c r="S123" s="81"/>
      <c r="U123" s="67"/>
      <c r="V123" s="67"/>
      <c r="W123" s="67"/>
      <c r="AB123" s="67"/>
      <c r="AC123" s="67"/>
      <c r="AF123" s="67"/>
      <c r="AG123" s="67"/>
      <c r="AI123" s="67"/>
      <c r="AK123" s="67"/>
      <c r="AL123" s="67"/>
      <c r="AP123" s="67"/>
      <c r="AQ123" s="67"/>
      <c r="AS123" s="67"/>
      <c r="AU123" s="67"/>
      <c r="AW123" s="67"/>
      <c r="AZ123" s="67"/>
      <c r="BA123" s="67"/>
      <c r="BE123" s="67"/>
      <c r="BH123" s="67"/>
      <c r="BI123" s="67"/>
      <c r="BL123" s="67"/>
      <c r="BN123" s="67"/>
      <c r="BP123" s="67"/>
      <c r="BS123" s="67"/>
      <c r="BT123" s="67"/>
      <c r="BW123" s="67"/>
      <c r="BX123" s="67"/>
      <c r="BZ123" s="67"/>
      <c r="CC123" s="67"/>
      <c r="CD123" s="67"/>
      <c r="CG123" s="67"/>
      <c r="CK123" s="67"/>
      <c r="CN123" s="67"/>
      <c r="CQ123" s="67"/>
      <c r="CU123" s="67"/>
      <c r="CX123" s="67"/>
    </row>
    <row r="124" spans="1:102" s="61" customFormat="1" x14ac:dyDescent="0.3">
      <c r="A124" s="61" t="s">
        <v>454</v>
      </c>
      <c r="B124" s="61">
        <v>1</v>
      </c>
      <c r="C124" s="70" t="s">
        <v>233</v>
      </c>
      <c r="D124" s="69">
        <f>600/400</f>
        <v>1.5</v>
      </c>
      <c r="E124" s="67" t="s">
        <v>419</v>
      </c>
      <c r="F124" s="81"/>
      <c r="G124" s="81"/>
      <c r="H124" s="81"/>
      <c r="I124" s="67"/>
      <c r="J124" s="67"/>
      <c r="K124" s="67"/>
      <c r="L124" s="81"/>
      <c r="M124" s="81"/>
      <c r="N124" s="81"/>
      <c r="O124" s="67"/>
      <c r="P124" s="67"/>
      <c r="Q124" s="67"/>
      <c r="R124" s="81"/>
      <c r="S124" s="81"/>
      <c r="U124" s="67"/>
      <c r="V124" s="67"/>
      <c r="W124" s="67"/>
      <c r="AB124" s="67"/>
      <c r="AC124" s="67"/>
      <c r="AF124" s="67"/>
      <c r="AG124" s="67"/>
      <c r="AI124" s="67"/>
      <c r="AK124" s="67"/>
      <c r="AL124" s="67"/>
      <c r="AP124" s="67"/>
      <c r="AQ124" s="67"/>
      <c r="AS124" s="67"/>
      <c r="AU124" s="67"/>
      <c r="AW124" s="67"/>
      <c r="AZ124" s="67"/>
      <c r="BA124" s="67"/>
      <c r="BE124" s="67"/>
      <c r="BH124" s="67"/>
      <c r="BI124" s="67"/>
      <c r="BL124" s="67"/>
      <c r="BN124" s="67"/>
      <c r="BP124" s="67"/>
      <c r="BS124" s="67"/>
      <c r="BT124" s="67"/>
      <c r="BW124" s="67"/>
      <c r="BX124" s="67"/>
      <c r="BZ124" s="67"/>
      <c r="CC124" s="67"/>
      <c r="CD124" s="67"/>
      <c r="CG124" s="67"/>
      <c r="CK124" s="67"/>
      <c r="CN124" s="67"/>
      <c r="CQ124" s="67"/>
      <c r="CU124" s="67"/>
      <c r="CX124" s="67"/>
    </row>
    <row r="125" spans="1:102" s="61" customFormat="1" x14ac:dyDescent="0.3">
      <c r="A125" s="61" t="s">
        <v>154</v>
      </c>
      <c r="B125" s="61">
        <v>1</v>
      </c>
      <c r="C125" s="70" t="s">
        <v>48</v>
      </c>
      <c r="D125" s="69">
        <f>3600/2400</f>
        <v>1.5</v>
      </c>
      <c r="E125" s="67" t="s">
        <v>419</v>
      </c>
      <c r="F125" s="82">
        <f>D125/D55</f>
        <v>7.4999999999999997E-2</v>
      </c>
      <c r="G125" s="83" t="s">
        <v>44</v>
      </c>
      <c r="H125" s="81"/>
      <c r="I125" s="67"/>
      <c r="J125" s="67"/>
      <c r="K125" s="67"/>
      <c r="L125" s="81"/>
      <c r="M125" s="81"/>
      <c r="N125" s="81"/>
      <c r="O125" s="67"/>
      <c r="P125" s="67"/>
      <c r="Q125" s="67"/>
      <c r="R125" s="81"/>
      <c r="S125" s="81"/>
      <c r="U125" s="67"/>
      <c r="V125" s="67"/>
      <c r="W125" s="67"/>
      <c r="AB125" s="67"/>
      <c r="AC125" s="67"/>
      <c r="AF125" s="67"/>
      <c r="AG125" s="67"/>
      <c r="AI125" s="67"/>
      <c r="AK125" s="67"/>
      <c r="AL125" s="67"/>
      <c r="AP125" s="67"/>
      <c r="AQ125" s="67"/>
      <c r="AS125" s="67"/>
      <c r="AU125" s="67"/>
      <c r="AW125" s="67"/>
      <c r="AZ125" s="67"/>
      <c r="BA125" s="67"/>
      <c r="BE125" s="67"/>
      <c r="BH125" s="67"/>
      <c r="BI125" s="67"/>
      <c r="BL125" s="67"/>
      <c r="BN125" s="67"/>
      <c r="BP125" s="67"/>
      <c r="BS125" s="67"/>
      <c r="BT125" s="67"/>
      <c r="BW125" s="67"/>
      <c r="BX125" s="67"/>
      <c r="BZ125" s="67"/>
      <c r="CC125" s="67"/>
      <c r="CD125" s="67"/>
      <c r="CG125" s="67"/>
      <c r="CK125" s="67"/>
      <c r="CN125" s="67"/>
      <c r="CQ125" s="67"/>
      <c r="CU125" s="67"/>
      <c r="CX125" s="67"/>
    </row>
    <row r="126" spans="1:102" s="66" customFormat="1" x14ac:dyDescent="0.3">
      <c r="A126" s="61" t="s">
        <v>455</v>
      </c>
      <c r="B126" s="61">
        <v>1</v>
      </c>
      <c r="C126" s="70" t="s">
        <v>48</v>
      </c>
      <c r="D126" s="66">
        <v>153.125</v>
      </c>
      <c r="E126" s="67" t="s">
        <v>414</v>
      </c>
      <c r="F126" s="68">
        <f>D126/D63</f>
        <v>1.3671875</v>
      </c>
      <c r="G126" s="67" t="s">
        <v>419</v>
      </c>
      <c r="H126" s="73"/>
      <c r="K126" s="67"/>
      <c r="M126" s="73"/>
      <c r="N126" s="73"/>
      <c r="Q126" s="67"/>
      <c r="W126" s="67"/>
      <c r="AB126" s="67"/>
      <c r="AF126" s="67"/>
      <c r="AH126" s="61"/>
      <c r="AI126" s="67"/>
      <c r="AL126" s="67"/>
      <c r="AN126" s="73"/>
      <c r="AO126" s="73"/>
      <c r="AP126" s="67"/>
      <c r="AS126" s="67"/>
      <c r="AW126" s="67"/>
      <c r="BA126" s="67"/>
      <c r="BE126" s="67"/>
      <c r="BI126" s="67"/>
      <c r="BK126" s="73"/>
      <c r="BL126" s="67"/>
      <c r="BP126" s="67"/>
      <c r="BS126" s="67"/>
      <c r="BW126" s="67"/>
      <c r="BZ126" s="67"/>
      <c r="CC126" s="67"/>
    </row>
    <row r="127" spans="1:102" s="61" customFormat="1" x14ac:dyDescent="0.3">
      <c r="A127" s="116" t="s">
        <v>444</v>
      </c>
      <c r="B127" s="61">
        <v>1</v>
      </c>
      <c r="C127" s="67" t="s">
        <v>58</v>
      </c>
      <c r="D127" s="69">
        <v>1</v>
      </c>
      <c r="E127" s="67" t="s">
        <v>233</v>
      </c>
      <c r="F127" s="68">
        <f>F128</f>
        <v>3.0446428571428572</v>
      </c>
      <c r="G127" s="67" t="s">
        <v>419</v>
      </c>
      <c r="I127" s="66"/>
      <c r="J127" s="66"/>
      <c r="K127" s="67"/>
      <c r="O127" s="66"/>
      <c r="P127" s="66"/>
      <c r="Q127" s="67"/>
      <c r="U127" s="66"/>
      <c r="V127" s="66"/>
      <c r="W127" s="67"/>
      <c r="AB127" s="67"/>
      <c r="AC127" s="66"/>
      <c r="AF127" s="67"/>
      <c r="AG127" s="66"/>
      <c r="AI127" s="67"/>
      <c r="AK127" s="66"/>
      <c r="AL127" s="67"/>
      <c r="AP127" s="67"/>
      <c r="AQ127" s="66"/>
      <c r="AS127" s="67"/>
      <c r="AU127" s="66"/>
      <c r="AW127" s="67"/>
      <c r="AZ127" s="66"/>
      <c r="BA127" s="67"/>
      <c r="BE127" s="67"/>
      <c r="BH127" s="66"/>
      <c r="BI127" s="67"/>
      <c r="BL127" s="67"/>
      <c r="BN127" s="66"/>
      <c r="BP127" s="67"/>
      <c r="BS127" s="67"/>
      <c r="BT127" s="66"/>
      <c r="BW127" s="67"/>
      <c r="BX127" s="66"/>
      <c r="BZ127" s="67"/>
      <c r="CC127" s="67"/>
      <c r="CD127" s="66"/>
      <c r="CG127" s="66"/>
      <c r="CK127" s="66"/>
      <c r="CN127" s="66"/>
      <c r="CQ127" s="66"/>
      <c r="CU127" s="66"/>
      <c r="CX127" s="66"/>
    </row>
    <row r="128" spans="1:102" s="61" customFormat="1" x14ac:dyDescent="0.3">
      <c r="A128" s="116"/>
      <c r="B128" s="61">
        <v>1</v>
      </c>
      <c r="C128" s="67" t="s">
        <v>233</v>
      </c>
      <c r="D128" s="69">
        <f>(355+327)/2</f>
        <v>341</v>
      </c>
      <c r="E128" s="67" t="s">
        <v>414</v>
      </c>
      <c r="F128" s="68">
        <f>D128/D63</f>
        <v>3.0446428571428572</v>
      </c>
      <c r="G128" s="67" t="s">
        <v>419</v>
      </c>
      <c r="I128" s="66"/>
      <c r="J128" s="66"/>
      <c r="K128" s="67"/>
      <c r="O128" s="66"/>
      <c r="P128" s="66"/>
      <c r="Q128" s="67"/>
      <c r="U128" s="66"/>
      <c r="V128" s="66"/>
      <c r="W128" s="67"/>
      <c r="AB128" s="67"/>
      <c r="AC128" s="66"/>
      <c r="AF128" s="67"/>
      <c r="AG128" s="66"/>
      <c r="AI128" s="67"/>
      <c r="AK128" s="66"/>
      <c r="AL128" s="67"/>
      <c r="AP128" s="67"/>
      <c r="AQ128" s="66"/>
      <c r="AS128" s="67"/>
      <c r="AU128" s="66"/>
      <c r="AW128" s="67"/>
      <c r="AZ128" s="66"/>
      <c r="BA128" s="67"/>
      <c r="BE128" s="67"/>
      <c r="BH128" s="66"/>
      <c r="BI128" s="67"/>
      <c r="BL128" s="67"/>
      <c r="BN128" s="66"/>
      <c r="BP128" s="67"/>
      <c r="BS128" s="67"/>
      <c r="BT128" s="66"/>
      <c r="BW128" s="67"/>
      <c r="BX128" s="66"/>
      <c r="BZ128" s="67"/>
      <c r="CC128" s="67"/>
      <c r="CD128" s="66"/>
      <c r="CG128" s="66"/>
      <c r="CK128" s="66"/>
      <c r="CN128" s="66"/>
      <c r="CQ128" s="66"/>
      <c r="CU128" s="66"/>
      <c r="CX128" s="66"/>
    </row>
    <row r="129" spans="1:102" s="61" customFormat="1" x14ac:dyDescent="0.3">
      <c r="A129" s="116"/>
      <c r="B129" s="61">
        <v>1</v>
      </c>
      <c r="C129" s="70" t="s">
        <v>456</v>
      </c>
      <c r="D129" s="69">
        <f>(2.2+2.5)/2</f>
        <v>2.35</v>
      </c>
      <c r="E129" s="67" t="s">
        <v>414</v>
      </c>
      <c r="F129" s="68">
        <f>D129/D63</f>
        <v>2.0982142857142859E-2</v>
      </c>
      <c r="G129" s="67" t="s">
        <v>419</v>
      </c>
      <c r="H129" s="79">
        <f>F129/D55</f>
        <v>1.0491071428571429E-3</v>
      </c>
      <c r="I129" s="67" t="s">
        <v>44</v>
      </c>
      <c r="J129" s="66"/>
      <c r="K129" s="67"/>
      <c r="O129" s="66"/>
      <c r="P129" s="66"/>
      <c r="Q129" s="67"/>
      <c r="U129" s="66"/>
      <c r="V129" s="66"/>
      <c r="W129" s="67"/>
      <c r="AB129" s="67"/>
      <c r="AC129" s="66"/>
      <c r="AF129" s="67"/>
      <c r="AG129" s="66"/>
      <c r="AI129" s="67"/>
      <c r="AK129" s="66"/>
      <c r="AL129" s="67"/>
      <c r="AP129" s="67"/>
      <c r="AQ129" s="66"/>
      <c r="AS129" s="67"/>
      <c r="AU129" s="66"/>
      <c r="AW129" s="67"/>
      <c r="AZ129" s="66"/>
      <c r="BA129" s="67"/>
      <c r="BE129" s="67"/>
      <c r="BH129" s="66"/>
      <c r="BI129" s="67"/>
      <c r="BL129" s="67"/>
      <c r="BN129" s="66"/>
      <c r="BP129" s="67"/>
      <c r="BS129" s="67"/>
      <c r="BT129" s="66"/>
      <c r="BW129" s="67"/>
      <c r="BX129" s="66"/>
      <c r="BZ129" s="67"/>
      <c r="CC129" s="67"/>
      <c r="CD129" s="66"/>
      <c r="CG129" s="66"/>
      <c r="CK129" s="66"/>
      <c r="CN129" s="66"/>
      <c r="CQ129" s="66"/>
      <c r="CU129" s="66"/>
      <c r="CX129" s="66"/>
    </row>
    <row r="130" spans="1:102" s="88" customFormat="1" x14ac:dyDescent="0.3">
      <c r="A130" s="61" t="s">
        <v>457</v>
      </c>
      <c r="B130" s="61">
        <v>1</v>
      </c>
      <c r="C130" s="70" t="s">
        <v>58</v>
      </c>
      <c r="D130" s="69">
        <v>640</v>
      </c>
      <c r="E130" s="67" t="s">
        <v>414</v>
      </c>
      <c r="F130" s="68">
        <f>D130/D63</f>
        <v>5.7142857142857144</v>
      </c>
      <c r="G130" s="67" t="s">
        <v>419</v>
      </c>
      <c r="H130" s="84"/>
      <c r="I130" s="66"/>
      <c r="J130" s="66"/>
      <c r="K130" s="67"/>
      <c r="L130" s="85"/>
      <c r="M130" s="84"/>
      <c r="N130" s="84"/>
      <c r="O130" s="66"/>
      <c r="P130" s="66"/>
      <c r="Q130" s="67"/>
      <c r="R130" s="85"/>
      <c r="S130" s="84"/>
      <c r="T130" s="84"/>
      <c r="U130" s="66"/>
      <c r="V130" s="66"/>
      <c r="W130" s="67"/>
      <c r="X130" s="84"/>
      <c r="Y130" s="85"/>
      <c r="Z130" s="84"/>
      <c r="AA130" s="84"/>
      <c r="AB130" s="67"/>
      <c r="AC130" s="66"/>
      <c r="AD130" s="84"/>
      <c r="AE130" s="84"/>
      <c r="AF130" s="67"/>
      <c r="AG130" s="66"/>
      <c r="AH130" s="85"/>
      <c r="AI130" s="67"/>
      <c r="AJ130" s="84"/>
      <c r="AK130" s="66"/>
      <c r="AL130" s="67"/>
      <c r="AM130" s="86"/>
      <c r="AN130" s="84"/>
      <c r="AO130" s="87"/>
      <c r="AP130" s="67"/>
      <c r="AQ130" s="66"/>
      <c r="AR130" s="84"/>
      <c r="AS130" s="67"/>
      <c r="AT130" s="85"/>
      <c r="AU130" s="66"/>
      <c r="AV130" s="84"/>
      <c r="AW130" s="67"/>
      <c r="AX130" s="84"/>
      <c r="AY130" s="84"/>
      <c r="AZ130" s="66"/>
      <c r="BA130" s="67"/>
      <c r="BB130" s="85"/>
      <c r="BC130" s="84"/>
      <c r="BD130" s="84"/>
      <c r="BE130" s="67"/>
      <c r="BF130" s="85"/>
      <c r="BG130" s="84"/>
      <c r="BH130" s="66"/>
      <c r="BI130" s="67"/>
      <c r="BJ130" s="85"/>
      <c r="BK130" s="84"/>
      <c r="BL130" s="67"/>
      <c r="BM130" s="85"/>
      <c r="BN130" s="66"/>
      <c r="BO130" s="84"/>
      <c r="BP130" s="67"/>
      <c r="BQ130" s="87"/>
      <c r="BR130" s="84"/>
      <c r="BS130" s="67"/>
      <c r="BT130" s="66"/>
      <c r="BW130" s="67"/>
      <c r="BX130" s="66"/>
      <c r="BZ130" s="67"/>
      <c r="CC130" s="67"/>
      <c r="CD130" s="66"/>
      <c r="CG130" s="66"/>
      <c r="CK130" s="66"/>
      <c r="CN130" s="66"/>
      <c r="CQ130" s="66"/>
      <c r="CU130" s="66"/>
      <c r="CX130" s="66"/>
    </row>
    <row r="131" spans="1:102" s="88" customFormat="1" x14ac:dyDescent="0.3">
      <c r="A131" s="116" t="s">
        <v>95</v>
      </c>
      <c r="B131" s="61">
        <v>1</v>
      </c>
      <c r="C131" s="70" t="s">
        <v>458</v>
      </c>
      <c r="D131" s="69">
        <v>196</v>
      </c>
      <c r="E131" s="67" t="s">
        <v>414</v>
      </c>
      <c r="F131" s="68">
        <f>D131/D63</f>
        <v>1.75</v>
      </c>
      <c r="G131" s="67" t="s">
        <v>419</v>
      </c>
      <c r="H131" s="84"/>
      <c r="I131" s="66"/>
      <c r="J131" s="66"/>
      <c r="K131" s="67"/>
      <c r="L131" s="84"/>
      <c r="M131" s="87"/>
      <c r="N131" s="84"/>
      <c r="O131" s="66"/>
      <c r="P131" s="66"/>
      <c r="Q131" s="67"/>
      <c r="R131" s="84"/>
      <c r="S131" s="87"/>
      <c r="T131" s="84"/>
      <c r="U131" s="66"/>
      <c r="V131" s="66"/>
      <c r="W131" s="67"/>
      <c r="X131" s="84"/>
      <c r="Y131" s="84"/>
      <c r="Z131" s="87"/>
      <c r="AA131" s="87"/>
      <c r="AB131" s="67"/>
      <c r="AC131" s="66"/>
      <c r="AD131" s="84"/>
      <c r="AE131" s="84"/>
      <c r="AF131" s="67"/>
      <c r="AG131" s="66"/>
      <c r="AH131" s="84"/>
      <c r="AI131" s="67"/>
      <c r="AJ131" s="87"/>
      <c r="AK131" s="66"/>
      <c r="AL131" s="67"/>
      <c r="AM131" s="84"/>
      <c r="AO131" s="84"/>
      <c r="AP131" s="67"/>
      <c r="AQ131" s="66"/>
      <c r="AR131" s="87"/>
      <c r="AS131" s="67"/>
      <c r="AT131" s="84"/>
      <c r="AU131" s="66"/>
      <c r="AV131" s="87"/>
      <c r="AW131" s="67"/>
      <c r="AX131" s="84"/>
      <c r="AY131" s="84"/>
      <c r="AZ131" s="66"/>
      <c r="BA131" s="67"/>
      <c r="BB131" s="84"/>
      <c r="BC131" s="87"/>
      <c r="BD131" s="87"/>
      <c r="BE131" s="67"/>
      <c r="BF131" s="84"/>
      <c r="BG131" s="87"/>
      <c r="BH131" s="66"/>
      <c r="BI131" s="67"/>
      <c r="BJ131" s="84"/>
      <c r="BK131" s="85"/>
      <c r="BL131" s="67"/>
      <c r="BM131" s="84"/>
      <c r="BN131" s="66"/>
      <c r="BO131" s="87"/>
      <c r="BP131" s="67"/>
      <c r="BQ131" s="84"/>
      <c r="BR131" s="87"/>
      <c r="BS131" s="67"/>
      <c r="BT131" s="66"/>
      <c r="BU131" s="84"/>
      <c r="BW131" s="67"/>
      <c r="BX131" s="66"/>
      <c r="BZ131" s="67"/>
      <c r="CC131" s="67"/>
      <c r="CD131" s="66"/>
      <c r="CG131" s="66"/>
      <c r="CK131" s="66"/>
      <c r="CN131" s="66"/>
      <c r="CQ131" s="66"/>
      <c r="CU131" s="66"/>
      <c r="CX131" s="66"/>
    </row>
    <row r="132" spans="1:102" s="66" customFormat="1" ht="13.8" customHeight="1" x14ac:dyDescent="0.3">
      <c r="A132" s="116"/>
      <c r="B132" s="61">
        <v>1</v>
      </c>
      <c r="C132" s="70" t="s">
        <v>459</v>
      </c>
      <c r="D132" s="69">
        <v>280</v>
      </c>
      <c r="E132" s="67" t="s">
        <v>414</v>
      </c>
      <c r="F132" s="68">
        <f>D132/D63</f>
        <v>2.5</v>
      </c>
      <c r="G132" s="67" t="s">
        <v>419</v>
      </c>
      <c r="K132" s="67"/>
      <c r="Q132" s="67"/>
      <c r="W132" s="67"/>
      <c r="AB132" s="67"/>
      <c r="AF132" s="67"/>
      <c r="AI132" s="67"/>
      <c r="AL132" s="67"/>
      <c r="AP132" s="67"/>
      <c r="AS132" s="67"/>
      <c r="AW132" s="67"/>
      <c r="BA132" s="67"/>
      <c r="BE132" s="67"/>
      <c r="BI132" s="67"/>
      <c r="BL132" s="67"/>
      <c r="BP132" s="67"/>
      <c r="BS132" s="67"/>
      <c r="BW132" s="67"/>
      <c r="BZ132" s="67"/>
      <c r="CC132" s="67"/>
    </row>
    <row r="133" spans="1:102" s="66" customFormat="1" x14ac:dyDescent="0.3">
      <c r="A133" s="63" t="s">
        <v>92</v>
      </c>
      <c r="B133" s="61">
        <v>1</v>
      </c>
      <c r="C133" s="70" t="s">
        <v>106</v>
      </c>
      <c r="D133" s="69">
        <v>112</v>
      </c>
      <c r="E133" s="67" t="s">
        <v>414</v>
      </c>
      <c r="F133" s="68">
        <f>D133/D63</f>
        <v>1</v>
      </c>
      <c r="G133" s="67" t="s">
        <v>419</v>
      </c>
      <c r="K133" s="67"/>
      <c r="Q133" s="67"/>
      <c r="W133" s="67"/>
      <c r="AB133" s="67"/>
      <c r="AF133" s="67"/>
      <c r="AI133" s="67"/>
      <c r="AL133" s="67"/>
      <c r="AP133" s="67"/>
      <c r="AS133" s="67"/>
      <c r="AW133" s="67"/>
      <c r="BA133" s="67"/>
      <c r="BE133" s="67"/>
      <c r="BI133" s="67"/>
      <c r="BL133" s="67"/>
      <c r="BP133" s="67"/>
      <c r="BS133" s="67"/>
      <c r="BW133" s="67"/>
      <c r="BZ133" s="67"/>
      <c r="CC133" s="67"/>
    </row>
    <row r="134" spans="1:102" s="66" customFormat="1" x14ac:dyDescent="0.3">
      <c r="A134" s="63" t="s">
        <v>460</v>
      </c>
      <c r="B134" s="61">
        <v>1</v>
      </c>
      <c r="C134" s="70" t="s">
        <v>233</v>
      </c>
      <c r="D134" s="69">
        <v>0.67513000000000001</v>
      </c>
      <c r="E134" s="67" t="s">
        <v>419</v>
      </c>
      <c r="F134" s="68">
        <f>D134/D55</f>
        <v>3.3756500000000002E-2</v>
      </c>
      <c r="G134" s="67" t="s">
        <v>44</v>
      </c>
      <c r="K134" s="67"/>
      <c r="Q134" s="67"/>
      <c r="W134" s="67"/>
      <c r="AB134" s="67"/>
      <c r="AF134" s="67"/>
      <c r="AI134" s="67"/>
      <c r="AL134" s="67"/>
      <c r="AP134" s="67"/>
      <c r="AS134" s="67"/>
      <c r="AW134" s="67"/>
      <c r="BA134" s="67"/>
      <c r="BE134" s="67"/>
      <c r="BI134" s="67"/>
      <c r="BL134" s="67"/>
      <c r="BP134" s="67"/>
      <c r="BS134" s="67"/>
      <c r="BW134" s="67"/>
      <c r="BZ134" s="67"/>
      <c r="CC134" s="67"/>
    </row>
    <row r="135" spans="1:102" s="66" customFormat="1" x14ac:dyDescent="0.3">
      <c r="A135" s="103" t="s">
        <v>461</v>
      </c>
      <c r="B135" s="61">
        <v>1</v>
      </c>
      <c r="C135" s="70" t="s">
        <v>428</v>
      </c>
      <c r="D135" s="69">
        <v>2.39975</v>
      </c>
      <c r="E135" s="67" t="s">
        <v>419</v>
      </c>
      <c r="F135" s="68"/>
      <c r="G135" s="67"/>
      <c r="K135" s="67"/>
      <c r="Q135" s="67"/>
      <c r="W135" s="67"/>
      <c r="AB135" s="67"/>
      <c r="AF135" s="67"/>
      <c r="AI135" s="67"/>
      <c r="AL135" s="67"/>
      <c r="AP135" s="67"/>
      <c r="AS135" s="67"/>
      <c r="AW135" s="67"/>
      <c r="BA135" s="67"/>
      <c r="BE135" s="67"/>
      <c r="BI135" s="67"/>
      <c r="BL135" s="67"/>
      <c r="BP135" s="67"/>
      <c r="BS135" s="67"/>
      <c r="BW135" s="67"/>
      <c r="BZ135" s="67"/>
      <c r="CC135" s="67"/>
    </row>
    <row r="136" spans="1:102" s="66" customFormat="1" x14ac:dyDescent="0.3">
      <c r="A136" s="63" t="s">
        <v>462</v>
      </c>
      <c r="B136" s="61">
        <v>1</v>
      </c>
      <c r="C136" s="70" t="s">
        <v>48</v>
      </c>
      <c r="D136" s="69">
        <v>746.66600000000005</v>
      </c>
      <c r="E136" s="67" t="s">
        <v>414</v>
      </c>
      <c r="F136" s="68">
        <f>D136/D63</f>
        <v>6.6666607142857144</v>
      </c>
      <c r="G136" s="67" t="s">
        <v>419</v>
      </c>
      <c r="K136" s="67"/>
      <c r="Q136" s="67"/>
      <c r="W136" s="67"/>
      <c r="AB136" s="67"/>
      <c r="AF136" s="67"/>
      <c r="AI136" s="67"/>
      <c r="AL136" s="67"/>
      <c r="AP136" s="67"/>
      <c r="AS136" s="67"/>
      <c r="AW136" s="67"/>
      <c r="BA136" s="67"/>
      <c r="BE136" s="67"/>
      <c r="BI136" s="67"/>
      <c r="BL136" s="67"/>
      <c r="BP136" s="67"/>
      <c r="BS136" s="67"/>
      <c r="BW136" s="67"/>
      <c r="BZ136" s="67"/>
      <c r="CC136" s="67"/>
    </row>
    <row r="137" spans="1:102" s="66" customFormat="1" x14ac:dyDescent="0.3">
      <c r="A137" s="63" t="s">
        <v>463</v>
      </c>
      <c r="B137" s="61">
        <v>1</v>
      </c>
      <c r="C137" s="70" t="s">
        <v>233</v>
      </c>
      <c r="D137" s="69">
        <v>250</v>
      </c>
      <c r="E137" s="67" t="s">
        <v>414</v>
      </c>
      <c r="F137" s="68">
        <f>D137/D63</f>
        <v>2.2321428571428572</v>
      </c>
      <c r="G137" s="67" t="s">
        <v>419</v>
      </c>
      <c r="K137" s="67"/>
      <c r="Q137" s="67"/>
      <c r="W137" s="67"/>
      <c r="AB137" s="67"/>
      <c r="AF137" s="67"/>
      <c r="AI137" s="67"/>
      <c r="AL137" s="67"/>
      <c r="AP137" s="67"/>
      <c r="AS137" s="67"/>
      <c r="AW137" s="67"/>
      <c r="BA137" s="67"/>
      <c r="BE137" s="67"/>
      <c r="BI137" s="67"/>
      <c r="BL137" s="67"/>
      <c r="BP137" s="67"/>
      <c r="BS137" s="67"/>
      <c r="BW137" s="67"/>
      <c r="BZ137" s="67"/>
      <c r="CC137" s="67"/>
    </row>
    <row r="138" spans="1:102" s="66" customFormat="1" x14ac:dyDescent="0.3">
      <c r="A138" s="63" t="s">
        <v>92</v>
      </c>
      <c r="B138" s="61">
        <v>1</v>
      </c>
      <c r="C138" s="70" t="s">
        <v>106</v>
      </c>
      <c r="D138" s="69">
        <v>112</v>
      </c>
      <c r="E138" s="67" t="s">
        <v>414</v>
      </c>
      <c r="F138" s="68">
        <f>D138/D63</f>
        <v>1</v>
      </c>
      <c r="G138" s="67" t="s">
        <v>419</v>
      </c>
      <c r="K138" s="67"/>
      <c r="Q138" s="67"/>
      <c r="W138" s="67"/>
      <c r="AB138" s="67"/>
      <c r="AF138" s="67"/>
      <c r="AI138" s="67"/>
      <c r="AL138" s="67"/>
      <c r="AP138" s="67"/>
      <c r="AS138" s="67"/>
      <c r="AW138" s="67"/>
      <c r="BA138" s="67"/>
      <c r="BE138" s="67"/>
      <c r="BI138" s="67"/>
      <c r="BL138" s="67"/>
      <c r="BP138" s="67"/>
      <c r="BS138" s="67"/>
      <c r="BW138" s="67"/>
      <c r="BZ138" s="67"/>
      <c r="CC138" s="67"/>
    </row>
    <row r="139" spans="1:102" s="66" customFormat="1" x14ac:dyDescent="0.3">
      <c r="A139" s="117" t="s">
        <v>464</v>
      </c>
      <c r="B139" s="61">
        <v>1</v>
      </c>
      <c r="C139" s="70" t="s">
        <v>233</v>
      </c>
      <c r="D139" s="69">
        <v>227</v>
      </c>
      <c r="E139" s="67" t="s">
        <v>414</v>
      </c>
      <c r="F139" s="68">
        <f>D139/D63</f>
        <v>2.0267857142857144</v>
      </c>
      <c r="G139" s="67" t="s">
        <v>419</v>
      </c>
      <c r="K139" s="67"/>
      <c r="Q139" s="67"/>
      <c r="W139" s="67"/>
      <c r="AB139" s="67"/>
      <c r="AF139" s="67"/>
      <c r="AI139" s="67"/>
      <c r="AL139" s="67"/>
      <c r="AP139" s="67"/>
      <c r="AS139" s="67"/>
      <c r="AW139" s="67"/>
      <c r="BA139" s="67"/>
      <c r="BE139" s="67"/>
      <c r="BI139" s="67"/>
      <c r="BL139" s="67"/>
      <c r="BP139" s="67"/>
      <c r="BS139" s="67"/>
      <c r="BW139" s="67"/>
      <c r="BZ139" s="67"/>
      <c r="CC139" s="67"/>
    </row>
    <row r="140" spans="1:102" s="66" customFormat="1" x14ac:dyDescent="0.3">
      <c r="A140" s="117"/>
      <c r="B140" s="61">
        <v>1</v>
      </c>
      <c r="C140" s="67" t="s">
        <v>428</v>
      </c>
      <c r="D140" s="66">
        <v>746.66700000000003</v>
      </c>
      <c r="E140" s="67" t="s">
        <v>414</v>
      </c>
      <c r="F140" s="69">
        <f>D140/D63</f>
        <v>6.6666696428571433</v>
      </c>
      <c r="G140" s="67" t="s">
        <v>419</v>
      </c>
      <c r="H140" s="61"/>
      <c r="K140" s="73"/>
      <c r="L140" s="61"/>
      <c r="M140" s="61"/>
      <c r="N140" s="61"/>
      <c r="Q140" s="73"/>
      <c r="W140" s="73"/>
      <c r="AB140" s="73"/>
      <c r="AF140" s="73"/>
      <c r="AI140" s="73"/>
      <c r="AL140" s="73"/>
      <c r="AP140" s="73"/>
      <c r="AS140" s="73"/>
      <c r="AW140" s="73"/>
      <c r="BA140" s="73"/>
      <c r="BE140" s="73"/>
      <c r="BI140" s="73"/>
      <c r="BL140" s="73"/>
      <c r="BP140" s="73"/>
      <c r="BS140" s="73"/>
      <c r="BW140" s="73"/>
      <c r="BZ140" s="73"/>
      <c r="CC140" s="73"/>
    </row>
    <row r="141" spans="1:102" s="66" customFormat="1" x14ac:dyDescent="0.3">
      <c r="A141" s="117"/>
      <c r="B141" s="61">
        <v>1</v>
      </c>
      <c r="C141" s="67" t="s">
        <v>48</v>
      </c>
      <c r="D141" s="69">
        <v>0.75087000000000004</v>
      </c>
      <c r="E141" s="67" t="s">
        <v>35</v>
      </c>
      <c r="F141" s="69">
        <f>D141*F139</f>
        <v>1.5218525892857144</v>
      </c>
      <c r="G141" s="67" t="s">
        <v>419</v>
      </c>
      <c r="H141" s="61"/>
      <c r="K141" s="73"/>
      <c r="L141" s="61"/>
      <c r="M141" s="61"/>
      <c r="N141" s="61"/>
      <c r="Q141" s="73"/>
      <c r="W141" s="73"/>
      <c r="AB141" s="73"/>
      <c r="AF141" s="73"/>
      <c r="AI141" s="73"/>
      <c r="AL141" s="73"/>
      <c r="AP141" s="73"/>
      <c r="AS141" s="73"/>
      <c r="AW141" s="73"/>
      <c r="BA141" s="73"/>
      <c r="BE141" s="73"/>
      <c r="BI141" s="73"/>
      <c r="BL141" s="73"/>
      <c r="BP141" s="73"/>
      <c r="BS141" s="73"/>
      <c r="BW141" s="73"/>
      <c r="BZ141" s="73"/>
      <c r="CC141" s="73"/>
    </row>
    <row r="142" spans="1:102" x14ac:dyDescent="0.3">
      <c r="B142" s="19"/>
    </row>
    <row r="143" spans="1:102" x14ac:dyDescent="0.3">
      <c r="B143" s="19"/>
    </row>
    <row r="144" spans="1:102" x14ac:dyDescent="0.3">
      <c r="B144" s="19"/>
    </row>
    <row r="145" spans="2:2" x14ac:dyDescent="0.3">
      <c r="B145" s="19"/>
    </row>
    <row r="146" spans="2:2" x14ac:dyDescent="0.3">
      <c r="B146" s="19"/>
    </row>
    <row r="147" spans="2:2" x14ac:dyDescent="0.3">
      <c r="B147" s="19"/>
    </row>
    <row r="148" spans="2:2" x14ac:dyDescent="0.3">
      <c r="B148" s="19"/>
    </row>
    <row r="149" spans="2:2" x14ac:dyDescent="0.3">
      <c r="B149" s="19"/>
    </row>
    <row r="150" spans="2:2" x14ac:dyDescent="0.3">
      <c r="B150" s="19"/>
    </row>
    <row r="151" spans="2:2" x14ac:dyDescent="0.3">
      <c r="B151" s="19"/>
    </row>
    <row r="152" spans="2:2" x14ac:dyDescent="0.3">
      <c r="B152" s="19"/>
    </row>
    <row r="153" spans="2:2" x14ac:dyDescent="0.3">
      <c r="B153" s="19"/>
    </row>
    <row r="154" spans="2:2" x14ac:dyDescent="0.3">
      <c r="B154" s="19"/>
    </row>
    <row r="155" spans="2:2" x14ac:dyDescent="0.3">
      <c r="B155" s="19"/>
    </row>
    <row r="156" spans="2:2" x14ac:dyDescent="0.3">
      <c r="B156" s="19"/>
    </row>
    <row r="157" spans="2:2" x14ac:dyDescent="0.3">
      <c r="B157" s="19"/>
    </row>
    <row r="158" spans="2:2" x14ac:dyDescent="0.3">
      <c r="B158" s="19"/>
    </row>
    <row r="159" spans="2:2" x14ac:dyDescent="0.3">
      <c r="B159" s="19"/>
    </row>
    <row r="160" spans="2:2" x14ac:dyDescent="0.3">
      <c r="B160" s="19"/>
    </row>
    <row r="161" spans="2:2" x14ac:dyDescent="0.3">
      <c r="B161" s="19"/>
    </row>
    <row r="162" spans="2:2" x14ac:dyDescent="0.3">
      <c r="B162" s="19"/>
    </row>
    <row r="163" spans="2:2" x14ac:dyDescent="0.3">
      <c r="B163" s="19"/>
    </row>
    <row r="164" spans="2:2" x14ac:dyDescent="0.3">
      <c r="B164" s="19"/>
    </row>
    <row r="165" spans="2:2" x14ac:dyDescent="0.3">
      <c r="B165" s="19"/>
    </row>
    <row r="166" spans="2:2" x14ac:dyDescent="0.3">
      <c r="B166" s="19"/>
    </row>
    <row r="167" spans="2:2" x14ac:dyDescent="0.3">
      <c r="B167" s="19"/>
    </row>
    <row r="168" spans="2:2" x14ac:dyDescent="0.3">
      <c r="B168" s="19"/>
    </row>
    <row r="169" spans="2:2" x14ac:dyDescent="0.3">
      <c r="B169" s="19"/>
    </row>
    <row r="170" spans="2:2" x14ac:dyDescent="0.3">
      <c r="B170" s="19"/>
    </row>
  </sheetData>
  <mergeCells count="23">
    <mergeCell ref="C50:C51"/>
    <mergeCell ref="D50:D51"/>
    <mergeCell ref="E50:E51"/>
    <mergeCell ref="B64:B65"/>
    <mergeCell ref="C64:C65"/>
    <mergeCell ref="D64:D65"/>
    <mergeCell ref="E64:E65"/>
    <mergeCell ref="A127:A129"/>
    <mergeCell ref="A131:A132"/>
    <mergeCell ref="A139:A141"/>
    <mergeCell ref="B50:B51"/>
    <mergeCell ref="A101:A102"/>
    <mergeCell ref="A103:A104"/>
    <mergeCell ref="A105:A107"/>
    <mergeCell ref="A112:A113"/>
    <mergeCell ref="A115:A117"/>
    <mergeCell ref="A118:A119"/>
    <mergeCell ref="A79:A80"/>
    <mergeCell ref="A82:A83"/>
    <mergeCell ref="A93:A94"/>
    <mergeCell ref="A95:A96"/>
    <mergeCell ref="A97:A98"/>
    <mergeCell ref="A99:A100"/>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315"/>
  <sheetViews>
    <sheetView zoomScale="80" zoomScaleNormal="80" workbookViewId="0">
      <pane xSplit="3" ySplit="3" topLeftCell="EX4" activePane="bottomRight" state="frozen"/>
      <selection pane="topRight" activeCell="D1" sqref="D1"/>
      <selection pane="bottomLeft" activeCell="A4" sqref="A4"/>
      <selection pane="bottomRight" activeCell="EX25" sqref="EX25"/>
    </sheetView>
  </sheetViews>
  <sheetFormatPr defaultRowHeight="14.4" x14ac:dyDescent="0.3"/>
  <cols>
    <col min="1" max="1" width="53.21875" style="7" bestFit="1" customWidth="1"/>
    <col min="2" max="2" width="18.5546875" style="7" customWidth="1"/>
    <col min="3" max="4" width="10.109375" style="7" customWidth="1"/>
    <col min="5" max="13" width="10.109375" customWidth="1"/>
    <col min="14" max="15" width="14.6640625" customWidth="1"/>
    <col min="17" max="25" width="14.6640625" customWidth="1"/>
    <col min="26" max="26" width="9.109375" customWidth="1"/>
    <col min="27" max="34" width="14.6640625" customWidth="1"/>
    <col min="36" max="41" width="14.6640625" customWidth="1"/>
    <col min="42" max="42" width="9.109375" customWidth="1"/>
    <col min="43" max="46" width="14.6640625" customWidth="1"/>
    <col min="47" max="47" width="9.109375" customWidth="1"/>
    <col min="48" max="52" width="14.6640625" customWidth="1"/>
    <col min="53" max="53" width="14.6640625" style="1" customWidth="1"/>
    <col min="54" max="55" width="14.6640625" customWidth="1"/>
    <col min="56" max="56" width="9.109375" customWidth="1"/>
    <col min="57" max="62" width="14.6640625" customWidth="1"/>
    <col min="63" max="63" width="14.6640625" style="97" customWidth="1"/>
    <col min="64" max="67" width="14.6640625" customWidth="1"/>
    <col min="68" max="68" width="14.6640625" style="97" customWidth="1"/>
    <col min="69" max="72" width="14.6640625" customWidth="1"/>
    <col min="73" max="73" width="14.6640625" style="97" customWidth="1"/>
    <col min="74" max="77" width="14.6640625" customWidth="1"/>
    <col min="78" max="78" width="14.6640625" style="97" customWidth="1"/>
    <col min="79" max="82" width="14.6640625" customWidth="1"/>
    <col min="83" max="83" width="14.6640625" style="97" customWidth="1"/>
    <col min="84" max="87" width="14.6640625" customWidth="1"/>
    <col min="88" max="88" width="14.6640625" style="97" customWidth="1"/>
    <col min="89" max="92" width="14.6640625" customWidth="1"/>
    <col min="93" max="93" width="14.6640625" style="97" customWidth="1"/>
    <col min="94" max="97" width="14.6640625" customWidth="1"/>
    <col min="98" max="98" width="14.6640625" style="97" customWidth="1"/>
    <col min="99" max="102" width="14.6640625" customWidth="1"/>
    <col min="103" max="103" width="14.6640625" style="97" customWidth="1"/>
    <col min="104" max="107" width="14.6640625" customWidth="1"/>
    <col min="108" max="108" width="14.6640625" style="97" customWidth="1"/>
    <col min="109" max="112" width="14.6640625" customWidth="1"/>
    <col min="113" max="113" width="14.6640625" style="97" customWidth="1"/>
    <col min="114" max="117" width="14.6640625" customWidth="1"/>
    <col min="118" max="118" width="14.6640625" style="97" customWidth="1"/>
    <col min="119" max="122" width="14.6640625" customWidth="1"/>
    <col min="123" max="123" width="14.6640625" style="97" customWidth="1"/>
    <col min="124" max="127" width="14.6640625" customWidth="1"/>
    <col min="128" max="128" width="14.6640625" style="97" customWidth="1"/>
    <col min="129" max="132" width="14.6640625" customWidth="1"/>
    <col min="133" max="133" width="14.6640625" style="97" customWidth="1"/>
    <col min="134" max="137" width="14.6640625" customWidth="1"/>
    <col min="138" max="138" width="14.6640625" style="97" customWidth="1"/>
    <col min="139" max="142" width="14.6640625" customWidth="1"/>
    <col min="143" max="143" width="14.6640625" style="97" customWidth="1"/>
    <col min="144" max="147" width="14.6640625" customWidth="1"/>
    <col min="148" max="148" width="14.6640625" style="97" customWidth="1"/>
    <col min="149" max="152" width="14.6640625" customWidth="1"/>
    <col min="153" max="153" width="14.6640625" style="97" customWidth="1"/>
    <col min="154" max="157" width="14.6640625" customWidth="1"/>
    <col min="158" max="158" width="14.6640625" style="97" customWidth="1"/>
    <col min="159" max="162" width="14.6640625" customWidth="1"/>
    <col min="163" max="163" width="14.6640625" style="97" customWidth="1"/>
    <col min="164" max="167" width="14.6640625" customWidth="1"/>
    <col min="168" max="168" width="14.6640625" style="97" customWidth="1"/>
    <col min="169" max="172" width="14.6640625" customWidth="1"/>
    <col min="173" max="173" width="14.6640625" style="97" customWidth="1"/>
  </cols>
  <sheetData>
    <row r="1" spans="1:173" ht="14.4" customHeight="1" x14ac:dyDescent="0.3">
      <c r="A1" s="92" t="s">
        <v>283</v>
      </c>
      <c r="B1" s="92"/>
      <c r="C1" s="100" t="s">
        <v>512</v>
      </c>
      <c r="D1" s="100"/>
      <c r="E1" s="115" t="s">
        <v>284</v>
      </c>
      <c r="F1" s="115"/>
      <c r="G1" s="115"/>
      <c r="H1" s="115"/>
      <c r="I1" s="115"/>
      <c r="J1" s="115"/>
      <c r="K1" s="115"/>
      <c r="L1" s="115" t="s">
        <v>506</v>
      </c>
      <c r="M1" s="115"/>
      <c r="N1" s="115"/>
      <c r="O1" s="115"/>
      <c r="P1" s="115"/>
      <c r="Q1" s="115"/>
      <c r="R1" s="115"/>
      <c r="S1" s="115"/>
      <c r="T1" s="115"/>
      <c r="U1" s="57"/>
      <c r="V1" s="115" t="s">
        <v>286</v>
      </c>
      <c r="W1" s="115"/>
      <c r="X1" s="115"/>
      <c r="Y1" s="115"/>
      <c r="Z1" s="115"/>
      <c r="AA1" s="115"/>
      <c r="AB1" s="115"/>
      <c r="AC1" s="115"/>
      <c r="AD1" s="115"/>
      <c r="AE1" s="115" t="s">
        <v>287</v>
      </c>
      <c r="AF1" s="115"/>
      <c r="AG1" s="115"/>
      <c r="AH1" s="115"/>
      <c r="AI1" s="115"/>
      <c r="AJ1" s="115"/>
      <c r="AK1" s="115"/>
      <c r="AL1" s="115"/>
      <c r="AM1" s="115"/>
      <c r="AN1" s="114" t="s">
        <v>290</v>
      </c>
      <c r="AO1" s="114"/>
      <c r="AP1" s="114"/>
      <c r="AQ1" s="114"/>
      <c r="AR1" s="114"/>
      <c r="AS1" s="114" t="s">
        <v>290</v>
      </c>
      <c r="AT1" s="114"/>
      <c r="AU1" s="114"/>
      <c r="AV1" s="114"/>
      <c r="AW1" s="114"/>
      <c r="AX1" s="114" t="s">
        <v>291</v>
      </c>
      <c r="AY1" s="114"/>
      <c r="AZ1" s="114"/>
      <c r="BA1" s="52"/>
      <c r="BB1" s="114" t="s">
        <v>292</v>
      </c>
      <c r="BC1" s="114"/>
      <c r="BD1" s="114"/>
      <c r="BE1" s="114"/>
      <c r="BF1" s="114"/>
      <c r="BG1" s="114" t="s">
        <v>523</v>
      </c>
      <c r="BH1" s="114"/>
      <c r="BI1" s="114"/>
      <c r="BJ1" s="114"/>
      <c r="BK1" s="114"/>
      <c r="BL1" s="114" t="s">
        <v>524</v>
      </c>
      <c r="BM1" s="114"/>
      <c r="BN1" s="114"/>
      <c r="BO1" s="114"/>
      <c r="BP1" s="114"/>
      <c r="BQ1" s="114" t="s">
        <v>0</v>
      </c>
      <c r="BR1" s="114"/>
      <c r="BS1" s="114"/>
      <c r="BT1" s="114"/>
      <c r="BU1" s="114"/>
      <c r="BV1" s="114" t="s">
        <v>1</v>
      </c>
      <c r="BW1" s="114"/>
      <c r="BX1" s="114"/>
      <c r="BY1" s="114"/>
      <c r="BZ1" s="114"/>
      <c r="CA1" s="114" t="s">
        <v>2</v>
      </c>
      <c r="CB1" s="114"/>
      <c r="CC1" s="114"/>
      <c r="CD1" s="114"/>
      <c r="CE1" s="114"/>
      <c r="CF1" s="114" t="s">
        <v>3</v>
      </c>
      <c r="CG1" s="114"/>
      <c r="CH1" s="114"/>
      <c r="CI1" s="114"/>
      <c r="CJ1" s="114"/>
      <c r="CK1" s="114" t="s">
        <v>4</v>
      </c>
      <c r="CL1" s="114"/>
      <c r="CM1" s="114"/>
      <c r="CN1" s="114"/>
      <c r="CO1" s="114"/>
      <c r="CP1" s="114" t="s">
        <v>5</v>
      </c>
      <c r="CQ1" s="114"/>
      <c r="CR1" s="114"/>
      <c r="CS1" s="114"/>
      <c r="CT1" s="114"/>
      <c r="CU1" s="114" t="s">
        <v>6</v>
      </c>
      <c r="CV1" s="114"/>
      <c r="CW1" s="114"/>
      <c r="CX1" s="114"/>
      <c r="CY1" s="114"/>
      <c r="CZ1" s="114" t="s">
        <v>305</v>
      </c>
      <c r="DA1" s="114"/>
      <c r="DB1" s="114"/>
      <c r="DC1" s="114"/>
      <c r="DD1" s="114"/>
      <c r="DE1" s="114" t="s">
        <v>7</v>
      </c>
      <c r="DF1" s="114"/>
      <c r="DG1" s="114"/>
      <c r="DH1" s="114"/>
      <c r="DI1" s="114"/>
      <c r="DJ1" s="114" t="s">
        <v>8</v>
      </c>
      <c r="DK1" s="114"/>
      <c r="DL1" s="114"/>
      <c r="DM1" s="114"/>
      <c r="DN1" s="114"/>
      <c r="DO1" s="114" t="s">
        <v>9</v>
      </c>
      <c r="DP1" s="114"/>
      <c r="DQ1" s="114"/>
      <c r="DR1" s="114"/>
      <c r="DS1" s="114"/>
      <c r="DT1" s="114" t="s">
        <v>10</v>
      </c>
      <c r="DU1" s="114"/>
      <c r="DV1" s="114"/>
      <c r="DW1" s="114"/>
      <c r="DX1" s="114"/>
      <c r="DY1" s="114" t="s">
        <v>177</v>
      </c>
      <c r="DZ1" s="114"/>
      <c r="EA1" s="114"/>
      <c r="EB1" s="114"/>
      <c r="EC1" s="114"/>
      <c r="ED1" s="114" t="s">
        <v>526</v>
      </c>
      <c r="EE1" s="114"/>
      <c r="EF1" s="114"/>
      <c r="EG1" s="114"/>
      <c r="EH1" s="114"/>
      <c r="EI1" s="114" t="s">
        <v>527</v>
      </c>
      <c r="EJ1" s="114"/>
      <c r="EK1" s="114"/>
      <c r="EL1" s="114"/>
      <c r="EM1" s="114"/>
      <c r="EN1" s="114" t="s">
        <v>180</v>
      </c>
      <c r="EO1" s="114"/>
      <c r="EP1" s="114"/>
      <c r="EQ1" s="114"/>
      <c r="ER1" s="114"/>
      <c r="ES1" s="114" t="s">
        <v>179</v>
      </c>
      <c r="ET1" s="114"/>
      <c r="EU1" s="114"/>
      <c r="EV1" s="114"/>
      <c r="EW1" s="114"/>
      <c r="EX1" s="114" t="s">
        <v>180</v>
      </c>
      <c r="EY1" s="114"/>
      <c r="EZ1" s="114"/>
      <c r="FA1" s="114"/>
      <c r="FB1" s="114"/>
      <c r="FC1" s="114" t="s">
        <v>181</v>
      </c>
      <c r="FD1" s="114"/>
      <c r="FE1" s="114"/>
      <c r="FF1" s="114"/>
      <c r="FG1" s="114"/>
      <c r="FH1" s="114" t="s">
        <v>529</v>
      </c>
      <c r="FI1" s="114"/>
      <c r="FJ1" s="114"/>
      <c r="FK1" s="114"/>
      <c r="FL1" s="114"/>
      <c r="FM1" s="114" t="s">
        <v>531</v>
      </c>
      <c r="FN1" s="114"/>
      <c r="FO1" s="114"/>
      <c r="FP1" s="114"/>
      <c r="FQ1" s="114"/>
    </row>
    <row r="2" spans="1:173" x14ac:dyDescent="0.3">
      <c r="A2" s="2"/>
      <c r="B2" s="2"/>
      <c r="C2" s="2"/>
      <c r="D2" s="2"/>
      <c r="E2" s="114" t="s">
        <v>376</v>
      </c>
      <c r="F2" s="114"/>
      <c r="G2" s="114"/>
      <c r="H2" s="114"/>
      <c r="I2" s="114"/>
      <c r="J2" s="114"/>
      <c r="K2" s="114"/>
      <c r="L2" s="114" t="s">
        <v>377</v>
      </c>
      <c r="M2" s="114"/>
      <c r="N2" s="114"/>
      <c r="O2" s="114"/>
      <c r="P2" s="114"/>
      <c r="Q2" s="114"/>
      <c r="R2" s="114"/>
      <c r="S2" s="114"/>
      <c r="T2" s="114"/>
      <c r="U2" s="52"/>
      <c r="V2" s="114" t="s">
        <v>378</v>
      </c>
      <c r="W2" s="114"/>
      <c r="X2" s="114"/>
      <c r="Y2" s="114"/>
      <c r="Z2" s="114"/>
      <c r="AA2" s="114"/>
      <c r="AB2" s="114"/>
      <c r="AC2" s="114"/>
      <c r="AD2" s="114"/>
      <c r="AE2" s="114" t="s">
        <v>379</v>
      </c>
      <c r="AF2" s="114"/>
      <c r="AG2" s="114"/>
      <c r="AH2" s="114"/>
      <c r="AI2" s="114"/>
      <c r="AJ2" s="114"/>
      <c r="AK2" s="114"/>
      <c r="AL2" s="114"/>
      <c r="AM2" s="114"/>
      <c r="AN2" s="114" t="s">
        <v>381</v>
      </c>
      <c r="AO2" s="114"/>
      <c r="AP2" s="114"/>
      <c r="AQ2" s="114"/>
      <c r="AR2" s="114"/>
      <c r="AS2" s="114" t="s">
        <v>382</v>
      </c>
      <c r="AT2" s="114"/>
      <c r="AU2" s="114"/>
      <c r="AV2" s="114"/>
      <c r="AW2" s="114"/>
      <c r="AX2" s="114" t="s">
        <v>383</v>
      </c>
      <c r="AY2" s="114"/>
      <c r="AZ2" s="114"/>
      <c r="BA2" s="52"/>
      <c r="BB2" s="114" t="s">
        <v>384</v>
      </c>
      <c r="BC2" s="114"/>
      <c r="BD2" s="114"/>
      <c r="BE2" s="114"/>
      <c r="BF2" s="114"/>
      <c r="BG2" s="114" t="s">
        <v>385</v>
      </c>
      <c r="BH2" s="114"/>
      <c r="BI2" s="114"/>
      <c r="BJ2" s="114"/>
      <c r="BK2" s="114"/>
      <c r="BL2" s="114" t="s">
        <v>390</v>
      </c>
      <c r="BM2" s="114"/>
      <c r="BN2" s="114"/>
      <c r="BO2" s="114"/>
      <c r="BP2" s="114"/>
      <c r="BQ2" s="114" t="s">
        <v>391</v>
      </c>
      <c r="BR2" s="114"/>
      <c r="BS2" s="114"/>
      <c r="BT2" s="114"/>
      <c r="BU2" s="114"/>
      <c r="BV2" s="114" t="s">
        <v>392</v>
      </c>
      <c r="BW2" s="114"/>
      <c r="BX2" s="114"/>
      <c r="BY2" s="114"/>
      <c r="BZ2" s="114"/>
      <c r="CA2" s="114" t="s">
        <v>393</v>
      </c>
      <c r="CB2" s="114"/>
      <c r="CC2" s="114"/>
      <c r="CD2" s="114"/>
      <c r="CE2" s="114"/>
      <c r="CF2" s="114" t="s">
        <v>394</v>
      </c>
      <c r="CG2" s="114"/>
      <c r="CH2" s="114"/>
      <c r="CI2" s="114"/>
      <c r="CJ2" s="114"/>
      <c r="CK2" s="114" t="s">
        <v>396</v>
      </c>
      <c r="CL2" s="114"/>
      <c r="CM2" s="114"/>
      <c r="CN2" s="114"/>
      <c r="CO2" s="114"/>
      <c r="CP2" s="114" t="s">
        <v>397</v>
      </c>
      <c r="CQ2" s="114"/>
      <c r="CR2" s="114"/>
      <c r="CS2" s="114"/>
      <c r="CT2" s="114"/>
      <c r="CU2" s="114" t="s">
        <v>398</v>
      </c>
      <c r="CV2" s="114"/>
      <c r="CW2" s="114"/>
      <c r="CX2" s="114"/>
      <c r="CY2" s="114"/>
      <c r="CZ2" s="114" t="s">
        <v>400</v>
      </c>
      <c r="DA2" s="114"/>
      <c r="DB2" s="114"/>
      <c r="DC2" s="114"/>
      <c r="DD2" s="114"/>
      <c r="DE2" s="114" t="s">
        <v>402</v>
      </c>
      <c r="DF2" s="114"/>
      <c r="DG2" s="114"/>
      <c r="DH2" s="114"/>
      <c r="DI2" s="114"/>
      <c r="DJ2" s="114" t="s">
        <v>403</v>
      </c>
      <c r="DK2" s="114"/>
      <c r="DL2" s="114"/>
      <c r="DM2" s="114"/>
      <c r="DN2" s="114"/>
      <c r="DO2" s="114" t="s">
        <v>404</v>
      </c>
      <c r="DP2" s="114"/>
      <c r="DQ2" s="114"/>
      <c r="DR2" s="114"/>
      <c r="DS2" s="114"/>
      <c r="DT2" s="114" t="s">
        <v>405</v>
      </c>
      <c r="DU2" s="114"/>
      <c r="DV2" s="114"/>
      <c r="DW2" s="114"/>
      <c r="DX2" s="114"/>
      <c r="DY2" s="114" t="s">
        <v>406</v>
      </c>
      <c r="DZ2" s="114"/>
      <c r="EA2" s="114"/>
      <c r="EB2" s="114"/>
      <c r="EC2" s="114"/>
      <c r="ED2" s="114" t="s">
        <v>525</v>
      </c>
      <c r="EE2" s="114"/>
      <c r="EF2" s="114"/>
      <c r="EG2" s="114"/>
      <c r="EH2" s="114"/>
      <c r="EI2" s="114" t="s">
        <v>528</v>
      </c>
      <c r="EJ2" s="114"/>
      <c r="EK2" s="114"/>
      <c r="EL2" s="114"/>
      <c r="EM2" s="114"/>
      <c r="EN2" s="114" t="s">
        <v>410</v>
      </c>
      <c r="EO2" s="114"/>
      <c r="EP2" s="114"/>
      <c r="EQ2" s="114"/>
      <c r="ER2" s="114"/>
      <c r="ES2" s="114" t="s">
        <v>508</v>
      </c>
      <c r="ET2" s="114"/>
      <c r="EU2" s="114"/>
      <c r="EV2" s="114"/>
      <c r="EW2" s="114"/>
      <c r="EX2" s="114" t="s">
        <v>410</v>
      </c>
      <c r="EY2" s="114"/>
      <c r="EZ2" s="114"/>
      <c r="FA2" s="114"/>
      <c r="FB2" s="114"/>
      <c r="FC2" s="114" t="s">
        <v>411</v>
      </c>
      <c r="FD2" s="114"/>
      <c r="FE2" s="114"/>
      <c r="FF2" s="114"/>
      <c r="FG2" s="114"/>
      <c r="FH2" s="114" t="s">
        <v>530</v>
      </c>
      <c r="FI2" s="114"/>
      <c r="FJ2" s="114"/>
      <c r="FK2" s="114"/>
      <c r="FL2" s="114"/>
      <c r="FM2" s="114" t="s">
        <v>532</v>
      </c>
      <c r="FN2" s="114"/>
      <c r="FO2" s="114"/>
      <c r="FP2" s="114"/>
      <c r="FQ2" s="114"/>
    </row>
    <row r="3" spans="1:173" x14ac:dyDescent="0.3">
      <c r="A3" s="93" t="s">
        <v>14</v>
      </c>
      <c r="B3" s="93" t="s">
        <v>280</v>
      </c>
      <c r="C3" s="99" t="s">
        <v>511</v>
      </c>
      <c r="D3" s="99" t="s">
        <v>513</v>
      </c>
      <c r="E3" s="2" t="s">
        <v>15</v>
      </c>
      <c r="F3" s="2" t="s">
        <v>16</v>
      </c>
      <c r="G3" s="2" t="s">
        <v>17</v>
      </c>
      <c r="H3" s="2" t="s">
        <v>18</v>
      </c>
      <c r="I3" s="2" t="s">
        <v>16</v>
      </c>
      <c r="J3" s="2" t="s">
        <v>17</v>
      </c>
      <c r="K3" s="17" t="s">
        <v>350</v>
      </c>
      <c r="L3" s="2" t="s">
        <v>15</v>
      </c>
      <c r="M3" t="s">
        <v>19</v>
      </c>
      <c r="N3" s="2" t="s">
        <v>16</v>
      </c>
      <c r="O3" s="2" t="s">
        <v>17</v>
      </c>
      <c r="P3" s="2" t="s">
        <v>18</v>
      </c>
      <c r="Q3" t="s">
        <v>19</v>
      </c>
      <c r="R3" s="2" t="s">
        <v>16</v>
      </c>
      <c r="S3" s="2" t="s">
        <v>17</v>
      </c>
      <c r="T3" s="17" t="s">
        <v>350</v>
      </c>
      <c r="U3" s="17"/>
      <c r="V3" s="2" t="s">
        <v>15</v>
      </c>
      <c r="W3" t="s">
        <v>19</v>
      </c>
      <c r="X3" s="2" t="s">
        <v>16</v>
      </c>
      <c r="Y3" s="2" t="s">
        <v>17</v>
      </c>
      <c r="Z3" s="2" t="s">
        <v>18</v>
      </c>
      <c r="AA3" t="s">
        <v>19</v>
      </c>
      <c r="AB3" s="2" t="s">
        <v>16</v>
      </c>
      <c r="AC3" s="2" t="s">
        <v>17</v>
      </c>
      <c r="AD3" s="17" t="s">
        <v>350</v>
      </c>
      <c r="AE3" s="2" t="s">
        <v>15</v>
      </c>
      <c r="AF3" t="s">
        <v>19</v>
      </c>
      <c r="AG3" s="2" t="s">
        <v>16</v>
      </c>
      <c r="AH3" s="2" t="s">
        <v>17</v>
      </c>
      <c r="AI3" s="2" t="s">
        <v>18</v>
      </c>
      <c r="AJ3" t="s">
        <v>19</v>
      </c>
      <c r="AK3" s="2" t="s">
        <v>16</v>
      </c>
      <c r="AL3" s="2" t="s">
        <v>17</v>
      </c>
      <c r="AM3" s="17" t="s">
        <v>350</v>
      </c>
      <c r="AN3" s="2" t="s">
        <v>15</v>
      </c>
      <c r="AO3" s="2" t="s">
        <v>21</v>
      </c>
      <c r="AP3" s="2" t="s">
        <v>18</v>
      </c>
      <c r="AQ3" s="2" t="s">
        <v>21</v>
      </c>
      <c r="AR3" s="17" t="s">
        <v>350</v>
      </c>
      <c r="AS3" s="2" t="s">
        <v>15</v>
      </c>
      <c r="AT3" s="2" t="s">
        <v>21</v>
      </c>
      <c r="AU3" s="2" t="s">
        <v>18</v>
      </c>
      <c r="AV3" s="2" t="s">
        <v>21</v>
      </c>
      <c r="AW3" s="17" t="s">
        <v>350</v>
      </c>
      <c r="AX3" s="2" t="s">
        <v>15</v>
      </c>
      <c r="AY3" s="2" t="s">
        <v>21</v>
      </c>
      <c r="AZ3" s="17" t="s">
        <v>350</v>
      </c>
      <c r="BA3" s="100" t="s">
        <v>20</v>
      </c>
      <c r="BB3" s="2" t="s">
        <v>15</v>
      </c>
      <c r="BC3" s="2" t="s">
        <v>21</v>
      </c>
      <c r="BD3" s="2" t="s">
        <v>18</v>
      </c>
      <c r="BE3" s="2" t="s">
        <v>21</v>
      </c>
      <c r="BF3" s="17" t="s">
        <v>350</v>
      </c>
      <c r="BG3" s="2" t="s">
        <v>15</v>
      </c>
      <c r="BH3" t="s">
        <v>19</v>
      </c>
      <c r="BI3" s="2" t="s">
        <v>16</v>
      </c>
      <c r="BJ3" s="2" t="s">
        <v>17</v>
      </c>
      <c r="BK3" s="98" t="s">
        <v>350</v>
      </c>
      <c r="BL3" s="2" t="s">
        <v>15</v>
      </c>
      <c r="BM3" t="s">
        <v>19</v>
      </c>
      <c r="BN3" s="2" t="s">
        <v>16</v>
      </c>
      <c r="BO3" s="2" t="s">
        <v>17</v>
      </c>
      <c r="BP3" s="98" t="s">
        <v>350</v>
      </c>
      <c r="BQ3" s="2" t="s">
        <v>15</v>
      </c>
      <c r="BR3" t="s">
        <v>19</v>
      </c>
      <c r="BS3" s="2" t="s">
        <v>16</v>
      </c>
      <c r="BT3" s="2" t="s">
        <v>17</v>
      </c>
      <c r="BU3" s="98" t="s">
        <v>350</v>
      </c>
      <c r="BV3" s="2" t="s">
        <v>15</v>
      </c>
      <c r="BW3" t="s">
        <v>19</v>
      </c>
      <c r="BX3" s="2" t="s">
        <v>16</v>
      </c>
      <c r="BY3" s="2" t="s">
        <v>17</v>
      </c>
      <c r="BZ3" s="98" t="s">
        <v>350</v>
      </c>
      <c r="CA3" s="2" t="s">
        <v>15</v>
      </c>
      <c r="CB3" t="s">
        <v>19</v>
      </c>
      <c r="CC3" s="2" t="s">
        <v>16</v>
      </c>
      <c r="CD3" s="2" t="s">
        <v>17</v>
      </c>
      <c r="CE3" s="98" t="s">
        <v>350</v>
      </c>
      <c r="CF3" s="2" t="s">
        <v>15</v>
      </c>
      <c r="CG3" t="s">
        <v>19</v>
      </c>
      <c r="CH3" s="2" t="s">
        <v>16</v>
      </c>
      <c r="CI3" s="2" t="s">
        <v>17</v>
      </c>
      <c r="CJ3" s="98" t="s">
        <v>350</v>
      </c>
      <c r="CK3" s="2" t="s">
        <v>15</v>
      </c>
      <c r="CL3" t="s">
        <v>19</v>
      </c>
      <c r="CM3" s="2" t="s">
        <v>16</v>
      </c>
      <c r="CN3" s="2" t="s">
        <v>17</v>
      </c>
      <c r="CO3" s="98" t="s">
        <v>350</v>
      </c>
      <c r="CP3" s="2" t="s">
        <v>15</v>
      </c>
      <c r="CQ3" t="s">
        <v>19</v>
      </c>
      <c r="CR3" s="2" t="s">
        <v>16</v>
      </c>
      <c r="CS3" s="2" t="s">
        <v>17</v>
      </c>
      <c r="CT3" s="98" t="s">
        <v>350</v>
      </c>
      <c r="CU3" s="2" t="s">
        <v>15</v>
      </c>
      <c r="CV3" t="s">
        <v>19</v>
      </c>
      <c r="CW3" s="2" t="s">
        <v>16</v>
      </c>
      <c r="CX3" s="2" t="s">
        <v>17</v>
      </c>
      <c r="CY3" s="98" t="s">
        <v>350</v>
      </c>
      <c r="CZ3" s="2" t="s">
        <v>15</v>
      </c>
      <c r="DA3" t="s">
        <v>19</v>
      </c>
      <c r="DB3" s="2" t="s">
        <v>16</v>
      </c>
      <c r="DC3" s="2" t="s">
        <v>17</v>
      </c>
      <c r="DD3" s="98" t="s">
        <v>350</v>
      </c>
      <c r="DE3" s="2" t="s">
        <v>15</v>
      </c>
      <c r="DF3" t="s">
        <v>19</v>
      </c>
      <c r="DG3" s="2" t="s">
        <v>16</v>
      </c>
      <c r="DH3" s="2" t="s">
        <v>17</v>
      </c>
      <c r="DI3" s="98" t="s">
        <v>350</v>
      </c>
      <c r="DJ3" s="2" t="s">
        <v>15</v>
      </c>
      <c r="DK3" t="s">
        <v>19</v>
      </c>
      <c r="DL3" s="2" t="s">
        <v>16</v>
      </c>
      <c r="DM3" s="2" t="s">
        <v>17</v>
      </c>
      <c r="DN3" s="98" t="s">
        <v>350</v>
      </c>
      <c r="DO3" s="2" t="s">
        <v>15</v>
      </c>
      <c r="DP3" t="s">
        <v>19</v>
      </c>
      <c r="DQ3" s="2" t="s">
        <v>16</v>
      </c>
      <c r="DR3" s="2" t="s">
        <v>17</v>
      </c>
      <c r="DS3" s="98" t="s">
        <v>350</v>
      </c>
      <c r="DT3" s="2" t="s">
        <v>15</v>
      </c>
      <c r="DU3" t="s">
        <v>19</v>
      </c>
      <c r="DV3" s="2" t="s">
        <v>16</v>
      </c>
      <c r="DW3" s="2" t="s">
        <v>17</v>
      </c>
      <c r="DX3" s="98" t="s">
        <v>350</v>
      </c>
      <c r="DY3" s="2" t="s">
        <v>15</v>
      </c>
      <c r="DZ3" t="s">
        <v>19</v>
      </c>
      <c r="EA3" s="2" t="s">
        <v>16</v>
      </c>
      <c r="EB3" s="2" t="s">
        <v>17</v>
      </c>
      <c r="EC3" s="98" t="s">
        <v>350</v>
      </c>
      <c r="ED3" s="2" t="s">
        <v>15</v>
      </c>
      <c r="EE3" t="s">
        <v>19</v>
      </c>
      <c r="EF3" s="2" t="s">
        <v>16</v>
      </c>
      <c r="EG3" s="2" t="s">
        <v>17</v>
      </c>
      <c r="EH3" s="98" t="s">
        <v>350</v>
      </c>
      <c r="EI3" s="2" t="s">
        <v>15</v>
      </c>
      <c r="EJ3" t="s">
        <v>19</v>
      </c>
      <c r="EK3" s="2" t="s">
        <v>16</v>
      </c>
      <c r="EL3" s="2" t="s">
        <v>17</v>
      </c>
      <c r="EM3" s="98" t="s">
        <v>350</v>
      </c>
      <c r="EN3" s="2" t="s">
        <v>15</v>
      </c>
      <c r="EO3" t="s">
        <v>19</v>
      </c>
      <c r="EP3" s="2" t="s">
        <v>16</v>
      </c>
      <c r="EQ3" s="2" t="s">
        <v>17</v>
      </c>
      <c r="ER3" s="98" t="s">
        <v>350</v>
      </c>
      <c r="ES3" s="2" t="s">
        <v>15</v>
      </c>
      <c r="ET3" t="s">
        <v>19</v>
      </c>
      <c r="EU3" s="2" t="s">
        <v>16</v>
      </c>
      <c r="EV3" s="2" t="s">
        <v>17</v>
      </c>
      <c r="EW3" s="98" t="s">
        <v>350</v>
      </c>
      <c r="EX3" s="2" t="s">
        <v>15</v>
      </c>
      <c r="EY3" t="s">
        <v>19</v>
      </c>
      <c r="EZ3" s="2" t="s">
        <v>16</v>
      </c>
      <c r="FA3" s="2" t="s">
        <v>17</v>
      </c>
      <c r="FB3" s="98" t="s">
        <v>350</v>
      </c>
      <c r="FC3" s="2" t="s">
        <v>15</v>
      </c>
      <c r="FD3" t="s">
        <v>19</v>
      </c>
      <c r="FE3" s="2" t="s">
        <v>16</v>
      </c>
      <c r="FF3" s="2" t="s">
        <v>17</v>
      </c>
      <c r="FG3" s="98" t="s">
        <v>350</v>
      </c>
      <c r="FH3" s="2" t="s">
        <v>15</v>
      </c>
      <c r="FI3" t="s">
        <v>19</v>
      </c>
      <c r="FJ3" s="2" t="s">
        <v>16</v>
      </c>
      <c r="FK3" s="2" t="s">
        <v>17</v>
      </c>
      <c r="FL3" s="98" t="s">
        <v>350</v>
      </c>
      <c r="FM3" s="2" t="s">
        <v>15</v>
      </c>
      <c r="FN3" t="s">
        <v>19</v>
      </c>
      <c r="FO3" s="2" t="s">
        <v>16</v>
      </c>
      <c r="FP3" s="2" t="s">
        <v>17</v>
      </c>
      <c r="FQ3" s="98" t="s">
        <v>350</v>
      </c>
    </row>
    <row r="4" spans="1:173" x14ac:dyDescent="0.3">
      <c r="A4" s="2" t="s">
        <v>544</v>
      </c>
      <c r="B4" s="2"/>
      <c r="C4" s="2" t="str">
        <f t="shared" ref="C4:C35" si="0">CONCATENATE($C$1,D4)</f>
        <v>£/</v>
      </c>
      <c r="D4" s="2"/>
      <c r="E4" t="s">
        <v>22</v>
      </c>
      <c r="F4">
        <v>1</v>
      </c>
      <c r="G4">
        <v>3.71</v>
      </c>
      <c r="I4">
        <v>1</v>
      </c>
      <c r="J4">
        <v>4.1900000000000004</v>
      </c>
      <c r="K4" s="16">
        <f t="shared" ref="K4:K35" si="1">IF((((F4+I4)/2)/$F$207)+(((G4+J4)/2)/$H$207)=0,"",((((F4+I4)/2)/$F$207)+(((G4+J4)/2)/$H$207)))</f>
        <v>6.6458333333333341E-2</v>
      </c>
      <c r="T4" s="16" t="str">
        <f t="shared" ref="T4:T35" si="2">IF(((M4+Q4)/2)+(((N4+R4)/2)/$F$207)+(((O4+S4)/2)/$H$207)=0,"",((M4+Q4)/2)+(((N4+R4)/2)/$F$207)+(((O4+S4)/2)/$H$207))</f>
        <v/>
      </c>
      <c r="AD4" s="16" t="str">
        <f t="shared" ref="AD4:AD35" si="3">IF(((W4+AA4)/2)+(((X4+AB4)/2)/$F$207)+(((Y4+AC4)/2)/$H$207)=0,"",((W4+AA4)/2)+(((X4+AB4)/2)/$F$207)+(((Y4+AC4)/2)/$H$207))</f>
        <v/>
      </c>
      <c r="AM4" s="16" t="str">
        <f t="shared" ref="AM4:AM35" si="4">IF(((AF4+AJ4)/2)+(((AG4+AK4)/2)/$F$207)+(((AH4+AL4)/2)/$H$207)=0,"",((AF4+AJ4)/2)+(((AG4+AK4)/2)/$F$207)+(((AH4+AL4)/2)/$H$207))</f>
        <v/>
      </c>
      <c r="AR4" s="97" t="str">
        <f t="shared" ref="AR4:AR20" si="5">IF((((AO4+AQ4)/2)/$F$208)=0,"",(((AO4+AQ4)/2)/$F$208))</f>
        <v/>
      </c>
      <c r="AW4" s="97" t="str">
        <f t="shared" ref="AW4:AW20" si="6">IF((((AT4+AV4)/2)/$F$208)=0,"",(((AT4+AV4)/2)/$F$208))</f>
        <v/>
      </c>
      <c r="AZ4" s="97" t="str">
        <f t="shared" ref="AZ4:AZ35" si="7">IF((((AY4))/$F$209)=0,"",(((AY4))/$F$209))</f>
        <v/>
      </c>
      <c r="BF4" s="97" t="str">
        <f t="shared" ref="BF4:BF35" si="8">IF((((BC4+BE4)/2)/$F$211)=0,"",(((BC4+BE4)/2)/$F$211))</f>
        <v/>
      </c>
      <c r="BK4" s="97" t="str">
        <f t="shared" ref="BK4:BK35" si="9">IF(BH4+(BI4/$F$207)+(BJ4/$H$207)=0,"",BH4+(BI4/$F$207)+(BJ4/$H$207))</f>
        <v/>
      </c>
      <c r="BP4" s="97" t="str">
        <f t="shared" ref="BP4:BP35" si="10">IF(BM4+(BN4/$F$207)+(BO4/$H$207)=0,"",BM4+(BN4/$F$207)+(BO4/$H$207))</f>
        <v/>
      </c>
      <c r="BU4" s="97" t="str">
        <f t="shared" ref="BU4:BU35" si="11">IF(BR4+(BS4/$F$207)+(BT4/$H$207)=0,"",BR4+(BS4/$F$207)+(BT4/$H$207))</f>
        <v/>
      </c>
      <c r="BZ4" s="97" t="str">
        <f t="shared" ref="BZ4:BZ35" si="12">IF(BW4+(BX4/$F$207)+(BY4/$H$207)=0,"",BW4+(BX4/$F$207)+(BY4/$H$207))</f>
        <v/>
      </c>
      <c r="CE4" s="97" t="str">
        <f t="shared" ref="CE4:CE35" si="13">IF(CB4+(CC4/$F$207)+(CD4/$H$207)=0,"",CB4+(CC4/$F$207)+(CD4/$H$207))</f>
        <v/>
      </c>
      <c r="CJ4" s="97" t="str">
        <f t="shared" ref="CJ4:CJ35" si="14">IF(CG4+(CH4/$F$207)+(CI4/$H$207)=0,"",CG4+(CH4/$F$207)+(CI4/$H$207))</f>
        <v/>
      </c>
      <c r="CO4" s="97" t="str">
        <f t="shared" ref="CO4:CO35" si="15">IF(CL4+(CM4/$F$207)+(CN4/$H$207)=0,"",CL4+(CM4/$F$207)+(CN4/$H$207))</f>
        <v/>
      </c>
      <c r="CT4" s="97" t="str">
        <f t="shared" ref="CT4:CT35" si="16">IF(CQ4+(CR4/$F$207)+(CS4/$H$207)=0,"",CQ4+(CR4/$F$207)+(CS4/$H$207))</f>
        <v/>
      </c>
      <c r="CY4" s="97" t="str">
        <f t="shared" ref="CY4:CY35" si="17">IF(CV4+(CW4/$F$207)+(CX4/$H$207)=0,"",CV4+(CW4/$F$207)+(CX4/$H$207))</f>
        <v/>
      </c>
      <c r="DD4" s="97" t="str">
        <f t="shared" ref="DD4:DD35" si="18">IF(DA4+(DB4/$F$207)+(DC4/$H$207)=0,"",DA4+(DB4/$F$207)+(DC4/$H$207))</f>
        <v/>
      </c>
      <c r="DI4" s="97" t="str">
        <f t="shared" ref="DI4:DI35" si="19">IF(DF4+(DG4/$F$207)+(DH4/$H$207)=0,"",DF4+(DG4/$F$207)+(DH4/$H$207))</f>
        <v/>
      </c>
      <c r="DN4" s="97" t="str">
        <f t="shared" ref="DN4:DN35" si="20">IF(DK4+(DL4/$F$207)+(DM4/$H$207)=0,"",DK4+(DL4/$F$207)+(DM4/$H$207))</f>
        <v/>
      </c>
      <c r="DS4" s="97" t="str">
        <f t="shared" ref="DS4:DS35" si="21">IF(DP4+(DQ4/$F$207)+(DR4/$H$207)=0,"",DP4+(DQ4/$F$207)+(DR4/$H$207))</f>
        <v/>
      </c>
      <c r="DX4" s="97" t="str">
        <f t="shared" ref="DX4:DX35" si="22">IF(DU4+(DV4/$F$207)+(DW4/$H$207)=0,"",DU4+(DV4/$F$207)+(DW4/$H$207))</f>
        <v/>
      </c>
      <c r="EC4" s="97" t="str">
        <f t="shared" ref="EC4:EC35" si="23">IF(DZ4+(EA4/$F$207)+(EB4/$H$207)=0,"",DZ4+(EA4/$F$207)+(EB4/$H$207))</f>
        <v/>
      </c>
      <c r="EH4" s="97" t="str">
        <f t="shared" ref="EH4:EH35" si="24">IF(EE4+(EF4/$F$207)+(EG4/$H$207)=0,"",EE4+(EF4/$F$207)+(EG4/$H$207))</f>
        <v/>
      </c>
      <c r="EM4" s="97" t="str">
        <f t="shared" ref="EM4:EM35" si="25">IF(EJ4+(EK4/$F$207)+(EL4/$H$207)=0,"",EJ4+(EK4/$F$207)+(EL4/$H$207))</f>
        <v/>
      </c>
      <c r="ER4" s="97" t="str">
        <f t="shared" ref="ER4:ER35" si="26">IF(EO4+(EP4/$F$207)+(EQ4/$H$207)=0,"",EO4+(EP4/$F$207)+(EQ4/$H$207))</f>
        <v/>
      </c>
      <c r="EW4" s="97" t="str">
        <f t="shared" ref="EW4:EW35" si="27">IF(ET4+(EU4/$F$207)+(EV4/$H$207)=0,"",ET4+(EU4/$F$207)+(EV4/$H$207))</f>
        <v/>
      </c>
      <c r="FB4" s="97" t="str">
        <f t="shared" ref="FB4:FB35" si="28">IF(EY4+(EZ4/$F$207)+(FA4/$H$207)=0,"",EY4+(EZ4/$F$207)+(FA4/$H$207))</f>
        <v/>
      </c>
      <c r="FG4" s="97" t="str">
        <f t="shared" ref="FG4:FG35" si="29">IF(FD4+(FE4/$F$207)+(FF4/$H$207)=0,"",FD4+(FE4/$F$207)+(FF4/$H$207))</f>
        <v/>
      </c>
      <c r="FL4" s="97" t="str">
        <f t="shared" ref="FL4:FL35" si="30">IF(FI4+(FJ4/$F$207)+(FK4/$H$207)=0,"",FI4+(FJ4/$F$207)+(FK4/$H$207))</f>
        <v/>
      </c>
      <c r="FQ4" s="97" t="str">
        <f t="shared" ref="FQ4:FQ35" si="31">IF(FN4+(FO4/$F$207)+(FP4/$H$207)=0,"",FN4+(FO4/$F$207)+(FP4/$H$207))</f>
        <v/>
      </c>
    </row>
    <row r="5" spans="1:173" x14ac:dyDescent="0.3">
      <c r="A5" s="2" t="s">
        <v>545</v>
      </c>
      <c r="B5" s="2"/>
      <c r="C5" s="2" t="str">
        <f t="shared" si="0"/>
        <v>£/</v>
      </c>
      <c r="D5" s="2"/>
      <c r="E5" t="s">
        <v>22</v>
      </c>
      <c r="F5">
        <v>1</v>
      </c>
      <c r="G5">
        <v>1.81</v>
      </c>
      <c r="I5">
        <v>1</v>
      </c>
      <c r="J5">
        <v>3.47</v>
      </c>
      <c r="K5" s="16">
        <f t="shared" si="1"/>
        <v>6.1000000000000006E-2</v>
      </c>
      <c r="T5" s="16" t="str">
        <f t="shared" si="2"/>
        <v/>
      </c>
      <c r="AD5" s="16" t="str">
        <f t="shared" si="3"/>
        <v/>
      </c>
      <c r="AM5" s="16" t="str">
        <f t="shared" si="4"/>
        <v/>
      </c>
      <c r="AR5" s="97" t="str">
        <f t="shared" si="5"/>
        <v/>
      </c>
      <c r="AW5" s="97" t="str">
        <f t="shared" si="6"/>
        <v/>
      </c>
      <c r="AZ5" s="97" t="str">
        <f t="shared" si="7"/>
        <v/>
      </c>
      <c r="BF5" s="97" t="str">
        <f t="shared" si="8"/>
        <v/>
      </c>
      <c r="BK5" s="97" t="str">
        <f t="shared" si="9"/>
        <v/>
      </c>
      <c r="BP5" s="97" t="str">
        <f t="shared" si="10"/>
        <v/>
      </c>
      <c r="BU5" s="97" t="str">
        <f t="shared" si="11"/>
        <v/>
      </c>
      <c r="BZ5" s="97" t="str">
        <f t="shared" si="12"/>
        <v/>
      </c>
      <c r="CE5" s="97" t="str">
        <f t="shared" si="13"/>
        <v/>
      </c>
      <c r="CJ5" s="97" t="str">
        <f t="shared" si="14"/>
        <v/>
      </c>
      <c r="CO5" s="97" t="str">
        <f t="shared" si="15"/>
        <v/>
      </c>
      <c r="CT5" s="97" t="str">
        <f t="shared" si="16"/>
        <v/>
      </c>
      <c r="CY5" s="97" t="str">
        <f t="shared" si="17"/>
        <v/>
      </c>
      <c r="DD5" s="97" t="str">
        <f t="shared" si="18"/>
        <v/>
      </c>
      <c r="DI5" s="97" t="str">
        <f t="shared" si="19"/>
        <v/>
      </c>
      <c r="DN5" s="97" t="str">
        <f t="shared" si="20"/>
        <v/>
      </c>
      <c r="DS5" s="97" t="str">
        <f t="shared" si="21"/>
        <v/>
      </c>
      <c r="DX5" s="97" t="str">
        <f t="shared" si="22"/>
        <v/>
      </c>
      <c r="EC5" s="97" t="str">
        <f t="shared" si="23"/>
        <v/>
      </c>
      <c r="EH5" s="97" t="str">
        <f t="shared" si="24"/>
        <v/>
      </c>
      <c r="EM5" s="97" t="str">
        <f t="shared" si="25"/>
        <v/>
      </c>
      <c r="ER5" s="97" t="str">
        <f t="shared" si="26"/>
        <v/>
      </c>
      <c r="EW5" s="97" t="str">
        <f t="shared" si="27"/>
        <v/>
      </c>
      <c r="FB5" s="97" t="str">
        <f t="shared" si="28"/>
        <v/>
      </c>
      <c r="FG5" s="97" t="str">
        <f t="shared" si="29"/>
        <v/>
      </c>
      <c r="FL5" s="97" t="str">
        <f t="shared" si="30"/>
        <v/>
      </c>
      <c r="FQ5" s="97" t="str">
        <f t="shared" si="31"/>
        <v/>
      </c>
    </row>
    <row r="6" spans="1:173" x14ac:dyDescent="0.3">
      <c r="A6" s="2" t="s">
        <v>544</v>
      </c>
      <c r="B6" s="2"/>
      <c r="C6" s="2" t="str">
        <f t="shared" si="0"/>
        <v>£/</v>
      </c>
      <c r="D6" s="2"/>
      <c r="K6" s="16" t="str">
        <f t="shared" si="1"/>
        <v/>
      </c>
      <c r="L6" t="s">
        <v>22</v>
      </c>
      <c r="M6">
        <v>0</v>
      </c>
      <c r="N6">
        <v>1</v>
      </c>
      <c r="O6">
        <v>4</v>
      </c>
      <c r="Q6">
        <v>0</v>
      </c>
      <c r="R6">
        <v>1</v>
      </c>
      <c r="S6">
        <v>5</v>
      </c>
      <c r="T6" s="16">
        <f t="shared" si="2"/>
        <v>6.8750000000000006E-2</v>
      </c>
      <c r="U6" s="3" t="s">
        <v>23</v>
      </c>
      <c r="V6" s="3" t="s">
        <v>22</v>
      </c>
      <c r="W6" s="3">
        <v>0</v>
      </c>
      <c r="X6" s="3">
        <v>1</v>
      </c>
      <c r="Y6" s="3">
        <v>1.5</v>
      </c>
      <c r="Z6" s="3"/>
      <c r="AA6" s="3">
        <v>0</v>
      </c>
      <c r="AB6" s="3">
        <v>1</v>
      </c>
      <c r="AC6" s="3">
        <v>4.1900000000000004</v>
      </c>
      <c r="AD6" s="16">
        <f t="shared" si="3"/>
        <v>6.1854166666666668E-2</v>
      </c>
      <c r="AM6" s="16" t="str">
        <f t="shared" si="4"/>
        <v/>
      </c>
      <c r="AR6" s="97" t="str">
        <f t="shared" si="5"/>
        <v/>
      </c>
      <c r="AW6" s="97" t="str">
        <f t="shared" si="6"/>
        <v/>
      </c>
      <c r="AZ6" s="97" t="str">
        <f t="shared" si="7"/>
        <v/>
      </c>
      <c r="BF6" s="97" t="str">
        <f t="shared" si="8"/>
        <v/>
      </c>
      <c r="BK6" s="97" t="str">
        <f t="shared" si="9"/>
        <v/>
      </c>
      <c r="BP6" s="97" t="str">
        <f t="shared" si="10"/>
        <v/>
      </c>
      <c r="BU6" s="97" t="str">
        <f t="shared" si="11"/>
        <v/>
      </c>
      <c r="BZ6" s="97" t="str">
        <f t="shared" si="12"/>
        <v/>
      </c>
      <c r="CE6" s="97" t="str">
        <f t="shared" si="13"/>
        <v/>
      </c>
      <c r="CJ6" s="97" t="str">
        <f t="shared" si="14"/>
        <v/>
      </c>
      <c r="CO6" s="97" t="str">
        <f t="shared" si="15"/>
        <v/>
      </c>
      <c r="CT6" s="97" t="str">
        <f t="shared" si="16"/>
        <v/>
      </c>
      <c r="CY6" s="97" t="str">
        <f t="shared" si="17"/>
        <v/>
      </c>
      <c r="DD6" s="97" t="str">
        <f t="shared" si="18"/>
        <v/>
      </c>
      <c r="DI6" s="97" t="str">
        <f t="shared" si="19"/>
        <v/>
      </c>
      <c r="DN6" s="97" t="str">
        <f t="shared" si="20"/>
        <v/>
      </c>
      <c r="DS6" s="97" t="str">
        <f t="shared" si="21"/>
        <v/>
      </c>
      <c r="DX6" s="97" t="str">
        <f t="shared" si="22"/>
        <v/>
      </c>
      <c r="EC6" s="97" t="str">
        <f t="shared" si="23"/>
        <v/>
      </c>
      <c r="EH6" s="97" t="str">
        <f t="shared" si="24"/>
        <v/>
      </c>
      <c r="EM6" s="97" t="str">
        <f t="shared" si="25"/>
        <v/>
      </c>
      <c r="ER6" s="97" t="str">
        <f t="shared" si="26"/>
        <v/>
      </c>
      <c r="EW6" s="97" t="str">
        <f t="shared" si="27"/>
        <v/>
      </c>
      <c r="FB6" s="97" t="str">
        <f t="shared" si="28"/>
        <v/>
      </c>
      <c r="FG6" s="97" t="str">
        <f t="shared" si="29"/>
        <v/>
      </c>
      <c r="FL6" s="97" t="str">
        <f t="shared" si="30"/>
        <v/>
      </c>
      <c r="FQ6" s="97" t="str">
        <f t="shared" si="31"/>
        <v/>
      </c>
    </row>
    <row r="7" spans="1:173" x14ac:dyDescent="0.3">
      <c r="A7" s="2" t="s">
        <v>545</v>
      </c>
      <c r="B7" s="2"/>
      <c r="C7" s="2" t="str">
        <f t="shared" si="0"/>
        <v>£/</v>
      </c>
      <c r="D7" s="2"/>
      <c r="K7" s="16" t="str">
        <f t="shared" si="1"/>
        <v/>
      </c>
      <c r="L7" t="s">
        <v>22</v>
      </c>
      <c r="M7">
        <v>0</v>
      </c>
      <c r="N7">
        <v>1</v>
      </c>
      <c r="O7">
        <v>2</v>
      </c>
      <c r="Q7">
        <v>0</v>
      </c>
      <c r="R7">
        <v>1</v>
      </c>
      <c r="S7">
        <v>3</v>
      </c>
      <c r="T7" s="16">
        <f t="shared" si="2"/>
        <v>6.0416666666666667E-2</v>
      </c>
      <c r="U7" s="3" t="s">
        <v>24</v>
      </c>
      <c r="V7" s="3" t="s">
        <v>22</v>
      </c>
      <c r="W7" s="3">
        <v>0</v>
      </c>
      <c r="X7" s="3">
        <v>1</v>
      </c>
      <c r="Y7" s="3">
        <v>2.2799999999999998</v>
      </c>
      <c r="Z7" s="3"/>
      <c r="AA7" s="3">
        <v>0</v>
      </c>
      <c r="AB7" s="3">
        <v>1</v>
      </c>
      <c r="AC7" s="3">
        <v>3.2</v>
      </c>
      <c r="AD7" s="16">
        <f t="shared" si="3"/>
        <v>6.1416666666666668E-2</v>
      </c>
      <c r="AM7" s="16" t="str">
        <f t="shared" si="4"/>
        <v/>
      </c>
      <c r="AN7" s="3"/>
      <c r="AR7" s="97" t="str">
        <f t="shared" si="5"/>
        <v/>
      </c>
      <c r="AS7" s="3"/>
      <c r="AW7" s="97" t="str">
        <f t="shared" si="6"/>
        <v/>
      </c>
      <c r="AZ7" s="97" t="str">
        <f t="shared" si="7"/>
        <v/>
      </c>
      <c r="BF7" s="97" t="str">
        <f t="shared" si="8"/>
        <v/>
      </c>
      <c r="BK7" s="97" t="str">
        <f t="shared" si="9"/>
        <v/>
      </c>
      <c r="BP7" s="97" t="str">
        <f t="shared" si="10"/>
        <v/>
      </c>
      <c r="BU7" s="97" t="str">
        <f t="shared" si="11"/>
        <v/>
      </c>
      <c r="BZ7" s="97" t="str">
        <f t="shared" si="12"/>
        <v/>
      </c>
      <c r="CE7" s="97" t="str">
        <f t="shared" si="13"/>
        <v/>
      </c>
      <c r="CJ7" s="97" t="str">
        <f t="shared" si="14"/>
        <v/>
      </c>
      <c r="CO7" s="97" t="str">
        <f t="shared" si="15"/>
        <v/>
      </c>
      <c r="CT7" s="97" t="str">
        <f t="shared" si="16"/>
        <v/>
      </c>
      <c r="CY7" s="97" t="str">
        <f t="shared" si="17"/>
        <v/>
      </c>
      <c r="DD7" s="97" t="str">
        <f t="shared" si="18"/>
        <v/>
      </c>
      <c r="DI7" s="97" t="str">
        <f t="shared" si="19"/>
        <v/>
      </c>
      <c r="DN7" s="97" t="str">
        <f t="shared" si="20"/>
        <v/>
      </c>
      <c r="DS7" s="97" t="str">
        <f t="shared" si="21"/>
        <v/>
      </c>
      <c r="DX7" s="97" t="str">
        <f t="shared" si="22"/>
        <v/>
      </c>
      <c r="EC7" s="97" t="str">
        <f t="shared" si="23"/>
        <v/>
      </c>
      <c r="EH7" s="97" t="str">
        <f t="shared" si="24"/>
        <v/>
      </c>
      <c r="EM7" s="97" t="str">
        <f t="shared" si="25"/>
        <v/>
      </c>
      <c r="ER7" s="97" t="str">
        <f t="shared" si="26"/>
        <v/>
      </c>
      <c r="EW7" s="97" t="str">
        <f t="shared" si="27"/>
        <v/>
      </c>
      <c r="FB7" s="97" t="str">
        <f t="shared" si="28"/>
        <v/>
      </c>
      <c r="FG7" s="97" t="str">
        <f t="shared" si="29"/>
        <v/>
      </c>
      <c r="FL7" s="97" t="str">
        <f t="shared" si="30"/>
        <v/>
      </c>
      <c r="FQ7" s="97" t="str">
        <f t="shared" si="31"/>
        <v/>
      </c>
    </row>
    <row r="8" spans="1:173" x14ac:dyDescent="0.3">
      <c r="A8" s="2" t="s">
        <v>546</v>
      </c>
      <c r="B8" s="2"/>
      <c r="C8" s="2" t="str">
        <f t="shared" si="0"/>
        <v>£/</v>
      </c>
      <c r="D8" s="2"/>
      <c r="E8" t="s">
        <v>22</v>
      </c>
      <c r="F8">
        <v>1</v>
      </c>
      <c r="G8">
        <v>2.2799999999999998</v>
      </c>
      <c r="I8">
        <v>1</v>
      </c>
      <c r="J8">
        <v>5.59</v>
      </c>
      <c r="K8" s="16">
        <f t="shared" si="1"/>
        <v>6.6395833333333334E-2</v>
      </c>
      <c r="L8" t="s">
        <v>22</v>
      </c>
      <c r="M8">
        <v>0</v>
      </c>
      <c r="N8">
        <v>1</v>
      </c>
      <c r="O8">
        <v>1</v>
      </c>
      <c r="Q8">
        <v>0</v>
      </c>
      <c r="R8">
        <v>1</v>
      </c>
      <c r="S8">
        <v>3</v>
      </c>
      <c r="T8" s="16">
        <f t="shared" si="2"/>
        <v>5.8333333333333334E-2</v>
      </c>
      <c r="U8" s="3" t="s">
        <v>24</v>
      </c>
      <c r="V8" s="3" t="s">
        <v>22</v>
      </c>
      <c r="W8" s="3">
        <v>0</v>
      </c>
      <c r="X8" s="3">
        <v>1</v>
      </c>
      <c r="Y8" s="3">
        <v>2.2799999999999998</v>
      </c>
      <c r="Z8" s="3"/>
      <c r="AA8" s="3">
        <v>0</v>
      </c>
      <c r="AB8" s="3">
        <v>1</v>
      </c>
      <c r="AC8" s="3">
        <v>3.2</v>
      </c>
      <c r="AD8" s="16">
        <f t="shared" si="3"/>
        <v>6.1416666666666668E-2</v>
      </c>
      <c r="AM8" s="16" t="str">
        <f t="shared" si="4"/>
        <v/>
      </c>
      <c r="AN8" s="3"/>
      <c r="AR8" s="97" t="str">
        <f t="shared" si="5"/>
        <v/>
      </c>
      <c r="AS8" s="3"/>
      <c r="AW8" s="97" t="str">
        <f t="shared" si="6"/>
        <v/>
      </c>
      <c r="AZ8" s="97" t="str">
        <f t="shared" si="7"/>
        <v/>
      </c>
      <c r="BF8" s="97" t="str">
        <f t="shared" si="8"/>
        <v/>
      </c>
      <c r="BK8" s="97" t="str">
        <f t="shared" si="9"/>
        <v/>
      </c>
      <c r="BP8" s="97" t="str">
        <f t="shared" si="10"/>
        <v/>
      </c>
      <c r="BU8" s="97" t="str">
        <f t="shared" si="11"/>
        <v/>
      </c>
      <c r="BZ8" s="97" t="str">
        <f t="shared" si="12"/>
        <v/>
      </c>
      <c r="CE8" s="97" t="str">
        <f t="shared" si="13"/>
        <v/>
      </c>
      <c r="CJ8" s="97" t="str">
        <f t="shared" si="14"/>
        <v/>
      </c>
      <c r="CO8" s="97" t="str">
        <f t="shared" si="15"/>
        <v/>
      </c>
      <c r="CT8" s="97" t="str">
        <f t="shared" si="16"/>
        <v/>
      </c>
      <c r="CY8" s="97" t="str">
        <f t="shared" si="17"/>
        <v/>
      </c>
      <c r="DD8" s="97" t="str">
        <f t="shared" si="18"/>
        <v/>
      </c>
      <c r="DI8" s="97" t="str">
        <f t="shared" si="19"/>
        <v/>
      </c>
      <c r="DN8" s="97" t="str">
        <f t="shared" si="20"/>
        <v/>
      </c>
      <c r="DS8" s="97" t="str">
        <f t="shared" si="21"/>
        <v/>
      </c>
      <c r="DX8" s="97" t="str">
        <f t="shared" si="22"/>
        <v/>
      </c>
      <c r="EC8" s="97" t="str">
        <f t="shared" si="23"/>
        <v/>
      </c>
      <c r="EH8" s="97" t="str">
        <f t="shared" si="24"/>
        <v/>
      </c>
      <c r="EM8" s="97" t="str">
        <f t="shared" si="25"/>
        <v/>
      </c>
      <c r="ER8" s="97" t="str">
        <f t="shared" si="26"/>
        <v/>
      </c>
      <c r="EW8" s="97" t="str">
        <f t="shared" si="27"/>
        <v/>
      </c>
      <c r="FB8" s="97" t="str">
        <f t="shared" si="28"/>
        <v/>
      </c>
      <c r="FG8" s="97" t="str">
        <f t="shared" si="29"/>
        <v/>
      </c>
      <c r="FL8" s="97" t="str">
        <f t="shared" si="30"/>
        <v/>
      </c>
      <c r="FQ8" s="97" t="str">
        <f t="shared" si="31"/>
        <v/>
      </c>
    </row>
    <row r="9" spans="1:173" x14ac:dyDescent="0.3">
      <c r="A9" s="2" t="s">
        <v>547</v>
      </c>
      <c r="B9" s="2"/>
      <c r="C9" s="2" t="str">
        <f t="shared" si="0"/>
        <v>£/</v>
      </c>
      <c r="D9" s="2"/>
      <c r="E9" t="s">
        <v>26</v>
      </c>
      <c r="F9">
        <v>0</v>
      </c>
      <c r="G9">
        <v>5.22</v>
      </c>
      <c r="I9">
        <v>0</v>
      </c>
      <c r="J9">
        <v>5.95</v>
      </c>
      <c r="K9" s="16">
        <f t="shared" si="1"/>
        <v>2.3270833333333334E-2</v>
      </c>
      <c r="L9" t="s">
        <v>26</v>
      </c>
      <c r="M9">
        <v>0</v>
      </c>
      <c r="N9">
        <v>0</v>
      </c>
      <c r="O9">
        <v>5</v>
      </c>
      <c r="Q9">
        <v>0</v>
      </c>
      <c r="R9">
        <v>0</v>
      </c>
      <c r="S9">
        <v>5.25</v>
      </c>
      <c r="T9" s="16">
        <f t="shared" si="2"/>
        <v>2.1354166666666667E-2</v>
      </c>
      <c r="U9" s="3"/>
      <c r="V9" s="3"/>
      <c r="W9" s="3"/>
      <c r="X9" s="3"/>
      <c r="Y9" s="3"/>
      <c r="Z9" s="3"/>
      <c r="AA9" s="3"/>
      <c r="AB9" s="3"/>
      <c r="AC9" s="3"/>
      <c r="AD9" s="16" t="str">
        <f t="shared" si="3"/>
        <v/>
      </c>
      <c r="AM9" s="16" t="str">
        <f t="shared" si="4"/>
        <v/>
      </c>
      <c r="AN9" s="3"/>
      <c r="AR9" s="97" t="str">
        <f t="shared" si="5"/>
        <v/>
      </c>
      <c r="AS9" s="3"/>
      <c r="AW9" s="97" t="str">
        <f t="shared" si="6"/>
        <v/>
      </c>
      <c r="AZ9" s="97" t="str">
        <f t="shared" si="7"/>
        <v/>
      </c>
      <c r="BF9" s="97" t="str">
        <f t="shared" si="8"/>
        <v/>
      </c>
      <c r="BK9" s="97" t="str">
        <f t="shared" si="9"/>
        <v/>
      </c>
      <c r="BP9" s="97" t="str">
        <f t="shared" si="10"/>
        <v/>
      </c>
      <c r="BU9" s="97" t="str">
        <f t="shared" si="11"/>
        <v/>
      </c>
      <c r="BZ9" s="97" t="str">
        <f t="shared" si="12"/>
        <v/>
      </c>
      <c r="CE9" s="97" t="str">
        <f t="shared" si="13"/>
        <v/>
      </c>
      <c r="CJ9" s="97" t="str">
        <f t="shared" si="14"/>
        <v/>
      </c>
      <c r="CO9" s="97" t="str">
        <f t="shared" si="15"/>
        <v/>
      </c>
      <c r="CT9" s="97" t="str">
        <f t="shared" si="16"/>
        <v/>
      </c>
      <c r="CY9" s="97" t="str">
        <f t="shared" si="17"/>
        <v/>
      </c>
      <c r="DD9" s="97" t="str">
        <f t="shared" si="18"/>
        <v/>
      </c>
      <c r="DI9" s="97" t="str">
        <f t="shared" si="19"/>
        <v/>
      </c>
      <c r="DN9" s="97" t="str">
        <f t="shared" si="20"/>
        <v/>
      </c>
      <c r="DS9" s="97" t="str">
        <f t="shared" si="21"/>
        <v/>
      </c>
      <c r="DX9" s="97" t="str">
        <f t="shared" si="22"/>
        <v/>
      </c>
      <c r="EC9" s="97" t="str">
        <f t="shared" si="23"/>
        <v/>
      </c>
      <c r="EH9" s="97" t="str">
        <f t="shared" si="24"/>
        <v/>
      </c>
      <c r="EM9" s="97" t="str">
        <f t="shared" si="25"/>
        <v/>
      </c>
      <c r="ER9" s="97" t="str">
        <f t="shared" si="26"/>
        <v/>
      </c>
      <c r="EW9" s="97" t="str">
        <f t="shared" si="27"/>
        <v/>
      </c>
      <c r="FB9" s="97" t="str">
        <f t="shared" si="28"/>
        <v/>
      </c>
      <c r="FG9" s="97" t="str">
        <f t="shared" si="29"/>
        <v/>
      </c>
      <c r="FL9" s="97" t="str">
        <f t="shared" si="30"/>
        <v/>
      </c>
      <c r="FQ9" s="97" t="str">
        <f t="shared" si="31"/>
        <v/>
      </c>
    </row>
    <row r="10" spans="1:173" x14ac:dyDescent="0.3">
      <c r="A10" s="2" t="s">
        <v>548</v>
      </c>
      <c r="B10" s="2"/>
      <c r="C10" s="2" t="str">
        <f t="shared" si="0"/>
        <v>£/</v>
      </c>
      <c r="D10" s="2"/>
      <c r="K10" s="16" t="str">
        <f t="shared" si="1"/>
        <v/>
      </c>
      <c r="T10" s="16" t="str">
        <f t="shared" si="2"/>
        <v/>
      </c>
      <c r="U10" s="3" t="s">
        <v>27</v>
      </c>
      <c r="V10" s="3" t="s">
        <v>26</v>
      </c>
      <c r="W10" s="3">
        <v>0</v>
      </c>
      <c r="X10" s="3">
        <v>0</v>
      </c>
      <c r="Y10" s="3">
        <v>5.22</v>
      </c>
      <c r="Z10" s="3"/>
      <c r="AA10" s="3">
        <v>0</v>
      </c>
      <c r="AB10" s="3">
        <v>0</v>
      </c>
      <c r="AC10" s="3">
        <v>5.22</v>
      </c>
      <c r="AD10" s="16">
        <f t="shared" si="3"/>
        <v>2.1749999999999999E-2</v>
      </c>
      <c r="AM10" s="16" t="str">
        <f t="shared" si="4"/>
        <v/>
      </c>
      <c r="AN10" s="3"/>
      <c r="AR10" s="97" t="str">
        <f t="shared" si="5"/>
        <v/>
      </c>
      <c r="AS10" s="3"/>
      <c r="AW10" s="97" t="str">
        <f t="shared" si="6"/>
        <v/>
      </c>
      <c r="AZ10" s="97" t="str">
        <f t="shared" si="7"/>
        <v/>
      </c>
      <c r="BF10" s="97" t="str">
        <f t="shared" si="8"/>
        <v/>
      </c>
      <c r="BK10" s="97" t="str">
        <f t="shared" si="9"/>
        <v/>
      </c>
      <c r="BP10" s="97" t="str">
        <f t="shared" si="10"/>
        <v/>
      </c>
      <c r="BU10" s="97" t="str">
        <f t="shared" si="11"/>
        <v/>
      </c>
      <c r="BZ10" s="97" t="str">
        <f t="shared" si="12"/>
        <v/>
      </c>
      <c r="CE10" s="97" t="str">
        <f t="shared" si="13"/>
        <v/>
      </c>
      <c r="CJ10" s="97" t="str">
        <f t="shared" si="14"/>
        <v/>
      </c>
      <c r="CO10" s="97" t="str">
        <f t="shared" si="15"/>
        <v/>
      </c>
      <c r="CT10" s="97" t="str">
        <f t="shared" si="16"/>
        <v/>
      </c>
      <c r="CY10" s="97" t="str">
        <f t="shared" si="17"/>
        <v/>
      </c>
      <c r="DD10" s="97" t="str">
        <f t="shared" si="18"/>
        <v/>
      </c>
      <c r="DI10" s="97" t="str">
        <f t="shared" si="19"/>
        <v/>
      </c>
      <c r="DN10" s="97" t="str">
        <f t="shared" si="20"/>
        <v/>
      </c>
      <c r="DS10" s="97" t="str">
        <f t="shared" si="21"/>
        <v/>
      </c>
      <c r="DX10" s="97" t="str">
        <f t="shared" si="22"/>
        <v/>
      </c>
      <c r="EC10" s="97" t="str">
        <f t="shared" si="23"/>
        <v/>
      </c>
      <c r="EH10" s="97" t="str">
        <f t="shared" si="24"/>
        <v/>
      </c>
      <c r="EM10" s="97" t="str">
        <f t="shared" si="25"/>
        <v/>
      </c>
      <c r="ER10" s="97" t="str">
        <f t="shared" si="26"/>
        <v/>
      </c>
      <c r="EW10" s="97" t="str">
        <f t="shared" si="27"/>
        <v/>
      </c>
      <c r="FB10" s="97" t="str">
        <f t="shared" si="28"/>
        <v/>
      </c>
      <c r="FG10" s="97" t="str">
        <f t="shared" si="29"/>
        <v/>
      </c>
      <c r="FL10" s="97" t="str">
        <f t="shared" si="30"/>
        <v/>
      </c>
      <c r="FQ10" s="97" t="str">
        <f t="shared" si="31"/>
        <v/>
      </c>
    </row>
    <row r="11" spans="1:173" x14ac:dyDescent="0.3">
      <c r="A11" s="2" t="s">
        <v>713</v>
      </c>
      <c r="B11" s="2"/>
      <c r="C11" s="2" t="str">
        <f t="shared" si="0"/>
        <v>£/</v>
      </c>
      <c r="D11" s="2"/>
      <c r="E11" t="s">
        <v>28</v>
      </c>
      <c r="F11">
        <v>10</v>
      </c>
      <c r="G11">
        <v>7.62</v>
      </c>
      <c r="I11">
        <v>11</v>
      </c>
      <c r="J11">
        <v>1.63</v>
      </c>
      <c r="K11" s="16">
        <f t="shared" si="1"/>
        <v>0.54427083333333337</v>
      </c>
      <c r="L11" t="s">
        <v>28</v>
      </c>
      <c r="M11">
        <v>0</v>
      </c>
      <c r="N11">
        <v>10</v>
      </c>
      <c r="O11">
        <v>5</v>
      </c>
      <c r="Q11">
        <v>0</v>
      </c>
      <c r="R11">
        <v>10</v>
      </c>
      <c r="S11">
        <v>10</v>
      </c>
      <c r="T11" s="16">
        <f t="shared" si="2"/>
        <v>0.53125</v>
      </c>
      <c r="U11" s="4">
        <v>4</v>
      </c>
      <c r="V11" s="3" t="s">
        <v>28</v>
      </c>
      <c r="W11" s="3">
        <v>0</v>
      </c>
      <c r="X11" s="3">
        <v>9</v>
      </c>
      <c r="Y11" s="3">
        <v>2.5</v>
      </c>
      <c r="Z11" s="3"/>
      <c r="AA11" s="3">
        <v>0</v>
      </c>
      <c r="AB11" s="3">
        <v>10</v>
      </c>
      <c r="AC11" s="3">
        <v>5</v>
      </c>
      <c r="AD11" s="16">
        <f t="shared" si="3"/>
        <v>0.49062499999999998</v>
      </c>
      <c r="AM11" s="16" t="str">
        <f t="shared" si="4"/>
        <v/>
      </c>
      <c r="AR11" s="97" t="str">
        <f t="shared" si="5"/>
        <v/>
      </c>
      <c r="AS11" s="3"/>
      <c r="AW11" s="97" t="str">
        <f t="shared" si="6"/>
        <v/>
      </c>
      <c r="AZ11" s="97" t="str">
        <f t="shared" si="7"/>
        <v/>
      </c>
      <c r="BF11" s="97" t="str">
        <f t="shared" si="8"/>
        <v/>
      </c>
      <c r="BK11" s="97" t="str">
        <f t="shared" si="9"/>
        <v/>
      </c>
      <c r="BP11" s="97" t="str">
        <f t="shared" si="10"/>
        <v/>
      </c>
      <c r="BU11" s="97" t="str">
        <f t="shared" si="11"/>
        <v/>
      </c>
      <c r="BZ11" s="97" t="str">
        <f t="shared" si="12"/>
        <v/>
      </c>
      <c r="CE11" s="97" t="str">
        <f t="shared" si="13"/>
        <v/>
      </c>
      <c r="CJ11" s="97" t="str">
        <f t="shared" si="14"/>
        <v/>
      </c>
      <c r="CO11" s="97" t="str">
        <f t="shared" si="15"/>
        <v/>
      </c>
      <c r="CT11" s="97" t="str">
        <f t="shared" si="16"/>
        <v/>
      </c>
      <c r="CY11" s="97" t="str">
        <f t="shared" si="17"/>
        <v/>
      </c>
      <c r="DD11" s="97" t="str">
        <f t="shared" si="18"/>
        <v/>
      </c>
      <c r="DI11" s="97" t="str">
        <f t="shared" si="19"/>
        <v/>
      </c>
      <c r="DN11" s="97" t="str">
        <f t="shared" si="20"/>
        <v/>
      </c>
      <c r="DS11" s="97" t="str">
        <f t="shared" si="21"/>
        <v/>
      </c>
      <c r="DX11" s="97" t="str">
        <f t="shared" si="22"/>
        <v/>
      </c>
      <c r="EC11" s="97" t="str">
        <f t="shared" si="23"/>
        <v/>
      </c>
      <c r="EH11" s="97" t="str">
        <f t="shared" si="24"/>
        <v/>
      </c>
      <c r="EM11" s="97" t="str">
        <f t="shared" si="25"/>
        <v/>
      </c>
      <c r="ER11" s="97" t="str">
        <f t="shared" si="26"/>
        <v/>
      </c>
      <c r="EW11" s="97" t="str">
        <f t="shared" si="27"/>
        <v/>
      </c>
      <c r="FB11" s="97" t="str">
        <f t="shared" si="28"/>
        <v/>
      </c>
      <c r="FG11" s="97" t="str">
        <f t="shared" si="29"/>
        <v/>
      </c>
      <c r="FL11" s="97" t="str">
        <f t="shared" si="30"/>
        <v/>
      </c>
      <c r="FQ11" s="97" t="str">
        <f t="shared" si="31"/>
        <v/>
      </c>
    </row>
    <row r="12" spans="1:173" x14ac:dyDescent="0.3">
      <c r="A12" s="2" t="s">
        <v>714</v>
      </c>
      <c r="B12" s="2"/>
      <c r="C12" s="2" t="str">
        <f t="shared" si="0"/>
        <v>£/</v>
      </c>
      <c r="D12" s="2"/>
      <c r="E12" t="s">
        <v>28</v>
      </c>
      <c r="F12">
        <v>12</v>
      </c>
      <c r="G12">
        <v>4.5</v>
      </c>
      <c r="I12">
        <v>13</v>
      </c>
      <c r="J12">
        <v>6</v>
      </c>
      <c r="K12" s="16">
        <f t="shared" si="1"/>
        <v>0.64687499999999998</v>
      </c>
      <c r="L12" t="s">
        <v>28</v>
      </c>
      <c r="M12">
        <v>0</v>
      </c>
      <c r="N12">
        <v>13</v>
      </c>
      <c r="O12">
        <v>5</v>
      </c>
      <c r="Q12">
        <v>0</v>
      </c>
      <c r="R12">
        <v>12</v>
      </c>
      <c r="S12">
        <v>1</v>
      </c>
      <c r="T12" s="16">
        <f t="shared" si="2"/>
        <v>0.63749999999999996</v>
      </c>
      <c r="U12" s="3" t="s">
        <v>23</v>
      </c>
      <c r="V12" s="3" t="s">
        <v>29</v>
      </c>
      <c r="W12" s="3">
        <v>0</v>
      </c>
      <c r="X12" s="3">
        <v>13</v>
      </c>
      <c r="Y12" s="3">
        <v>8</v>
      </c>
      <c r="Z12" s="3"/>
      <c r="AA12" s="3">
        <v>0</v>
      </c>
      <c r="AB12" s="3">
        <v>13</v>
      </c>
      <c r="AC12" s="3">
        <v>10</v>
      </c>
      <c r="AD12" s="16">
        <f t="shared" si="3"/>
        <v>0.6875</v>
      </c>
      <c r="AM12" s="16" t="str">
        <f t="shared" si="4"/>
        <v/>
      </c>
      <c r="AR12" s="97" t="str">
        <f t="shared" si="5"/>
        <v/>
      </c>
      <c r="AW12" s="97" t="str">
        <f t="shared" si="6"/>
        <v/>
      </c>
      <c r="AZ12" s="97" t="str">
        <f t="shared" si="7"/>
        <v/>
      </c>
      <c r="BF12" s="97" t="str">
        <f t="shared" si="8"/>
        <v/>
      </c>
      <c r="BK12" s="97" t="str">
        <f t="shared" si="9"/>
        <v/>
      </c>
      <c r="BP12" s="97" t="str">
        <f t="shared" si="10"/>
        <v/>
      </c>
      <c r="BU12" s="97" t="str">
        <f t="shared" si="11"/>
        <v/>
      </c>
      <c r="BZ12" s="97" t="str">
        <f t="shared" si="12"/>
        <v/>
      </c>
      <c r="CE12" s="97" t="str">
        <f t="shared" si="13"/>
        <v/>
      </c>
      <c r="CJ12" s="97" t="str">
        <f t="shared" si="14"/>
        <v/>
      </c>
      <c r="CO12" s="97" t="str">
        <f t="shared" si="15"/>
        <v/>
      </c>
      <c r="CT12" s="97" t="str">
        <f t="shared" si="16"/>
        <v/>
      </c>
      <c r="CY12" s="97" t="str">
        <f t="shared" si="17"/>
        <v/>
      </c>
      <c r="DD12" s="97" t="str">
        <f t="shared" si="18"/>
        <v/>
      </c>
      <c r="DI12" s="97" t="str">
        <f t="shared" si="19"/>
        <v/>
      </c>
      <c r="DN12" s="97" t="str">
        <f t="shared" si="20"/>
        <v/>
      </c>
      <c r="DS12" s="97" t="str">
        <f t="shared" si="21"/>
        <v/>
      </c>
      <c r="DX12" s="97" t="str">
        <f t="shared" si="22"/>
        <v/>
      </c>
      <c r="EC12" s="97" t="str">
        <f t="shared" si="23"/>
        <v/>
      </c>
      <c r="EH12" s="97" t="str">
        <f t="shared" si="24"/>
        <v/>
      </c>
      <c r="EM12" s="97" t="str">
        <f t="shared" si="25"/>
        <v/>
      </c>
      <c r="ER12" s="97" t="str">
        <f t="shared" si="26"/>
        <v/>
      </c>
      <c r="EW12" s="97" t="str">
        <f t="shared" si="27"/>
        <v/>
      </c>
      <c r="FB12" s="97" t="str">
        <f t="shared" si="28"/>
        <v/>
      </c>
      <c r="FG12" s="97" t="str">
        <f t="shared" si="29"/>
        <v/>
      </c>
      <c r="FL12" s="97" t="str">
        <f t="shared" si="30"/>
        <v/>
      </c>
      <c r="FQ12" s="97" t="str">
        <f t="shared" si="31"/>
        <v/>
      </c>
    </row>
    <row r="13" spans="1:173" x14ac:dyDescent="0.3">
      <c r="A13" s="2" t="s">
        <v>715</v>
      </c>
      <c r="B13" s="2"/>
      <c r="C13" s="2" t="str">
        <f t="shared" si="0"/>
        <v>£/</v>
      </c>
      <c r="D13" s="2"/>
      <c r="E13" t="s">
        <v>28</v>
      </c>
      <c r="F13">
        <v>30</v>
      </c>
      <c r="G13">
        <v>1.75</v>
      </c>
      <c r="I13">
        <v>32</v>
      </c>
      <c r="J13" s="5">
        <v>6.5</v>
      </c>
      <c r="K13" s="16">
        <f t="shared" si="1"/>
        <v>1.5671875</v>
      </c>
      <c r="L13" t="s">
        <v>28</v>
      </c>
      <c r="M13">
        <v>1</v>
      </c>
      <c r="N13">
        <v>11</v>
      </c>
      <c r="O13">
        <v>4</v>
      </c>
      <c r="Q13">
        <v>1</v>
      </c>
      <c r="R13">
        <v>12</v>
      </c>
      <c r="S13">
        <v>6</v>
      </c>
      <c r="T13" s="16">
        <f t="shared" si="2"/>
        <v>1.5958333333333332</v>
      </c>
      <c r="U13" s="4">
        <v>4</v>
      </c>
      <c r="V13" s="3" t="s">
        <v>30</v>
      </c>
      <c r="W13" s="3">
        <v>1</v>
      </c>
      <c r="X13" s="3">
        <v>10</v>
      </c>
      <c r="Y13" s="3">
        <v>11</v>
      </c>
      <c r="Z13" s="3"/>
      <c r="AA13" s="3">
        <v>1</v>
      </c>
      <c r="AB13" s="3">
        <v>12</v>
      </c>
      <c r="AC13" s="3">
        <v>10</v>
      </c>
      <c r="AD13" s="16">
        <f t="shared" si="3"/>
        <v>1.59375</v>
      </c>
      <c r="AM13" s="16" t="str">
        <f t="shared" si="4"/>
        <v/>
      </c>
      <c r="AR13" s="97" t="str">
        <f t="shared" si="5"/>
        <v/>
      </c>
      <c r="AW13" s="97" t="str">
        <f t="shared" si="6"/>
        <v/>
      </c>
      <c r="AZ13" s="97" t="str">
        <f t="shared" si="7"/>
        <v/>
      </c>
      <c r="BF13" s="97" t="str">
        <f t="shared" si="8"/>
        <v/>
      </c>
      <c r="BK13" s="97" t="str">
        <f t="shared" si="9"/>
        <v/>
      </c>
      <c r="BP13" s="97" t="str">
        <f t="shared" si="10"/>
        <v/>
      </c>
      <c r="BU13" s="97" t="str">
        <f t="shared" si="11"/>
        <v/>
      </c>
      <c r="BZ13" s="97" t="str">
        <f t="shared" si="12"/>
        <v/>
      </c>
      <c r="CE13" s="97" t="str">
        <f t="shared" si="13"/>
        <v/>
      </c>
      <c r="CJ13" s="97" t="str">
        <f t="shared" si="14"/>
        <v/>
      </c>
      <c r="CO13" s="97" t="str">
        <f t="shared" si="15"/>
        <v/>
      </c>
      <c r="CT13" s="97" t="str">
        <f t="shared" si="16"/>
        <v/>
      </c>
      <c r="CY13" s="97" t="str">
        <f t="shared" si="17"/>
        <v/>
      </c>
      <c r="DD13" s="97" t="str">
        <f t="shared" si="18"/>
        <v/>
      </c>
      <c r="DI13" s="97" t="str">
        <f t="shared" si="19"/>
        <v/>
      </c>
      <c r="DN13" s="97" t="str">
        <f t="shared" si="20"/>
        <v/>
      </c>
      <c r="DS13" s="97" t="str">
        <f t="shared" si="21"/>
        <v/>
      </c>
      <c r="DX13" s="97" t="str">
        <f t="shared" si="22"/>
        <v/>
      </c>
      <c r="EC13" s="97" t="str">
        <f t="shared" si="23"/>
        <v/>
      </c>
      <c r="EH13" s="97" t="str">
        <f t="shared" si="24"/>
        <v/>
      </c>
      <c r="EM13" s="97" t="str">
        <f t="shared" si="25"/>
        <v/>
      </c>
      <c r="ER13" s="97" t="str">
        <f t="shared" si="26"/>
        <v/>
      </c>
      <c r="EW13" s="97" t="str">
        <f t="shared" si="27"/>
        <v/>
      </c>
      <c r="FB13" s="97" t="str">
        <f t="shared" si="28"/>
        <v/>
      </c>
      <c r="FG13" s="97" t="str">
        <f t="shared" si="29"/>
        <v/>
      </c>
      <c r="FL13" s="97" t="str">
        <f t="shared" si="30"/>
        <v/>
      </c>
      <c r="FQ13" s="97" t="str">
        <f t="shared" si="31"/>
        <v/>
      </c>
    </row>
    <row r="14" spans="1:173" x14ac:dyDescent="0.3">
      <c r="A14" s="2" t="s">
        <v>176</v>
      </c>
      <c r="B14" s="2"/>
      <c r="C14" s="2" t="str">
        <f t="shared" si="0"/>
        <v>£/</v>
      </c>
      <c r="D14" s="2"/>
      <c r="J14" s="3"/>
      <c r="K14" s="16" t="str">
        <f t="shared" si="1"/>
        <v/>
      </c>
      <c r="T14" s="16" t="str">
        <f t="shared" si="2"/>
        <v/>
      </c>
      <c r="U14" s="4"/>
      <c r="V14" s="3"/>
      <c r="W14" s="3"/>
      <c r="X14" s="3"/>
      <c r="Y14" s="3"/>
      <c r="Z14" s="3"/>
      <c r="AA14" s="3"/>
      <c r="AB14" s="3"/>
      <c r="AC14" s="3"/>
      <c r="AD14" s="16" t="str">
        <f t="shared" si="3"/>
        <v/>
      </c>
      <c r="AM14" s="16" t="str">
        <f t="shared" si="4"/>
        <v/>
      </c>
      <c r="AR14" s="97" t="str">
        <f t="shared" si="5"/>
        <v/>
      </c>
      <c r="AW14" s="97" t="str">
        <f t="shared" si="6"/>
        <v/>
      </c>
      <c r="AZ14" s="97" t="str">
        <f t="shared" si="7"/>
        <v/>
      </c>
      <c r="BF14" s="97" t="str">
        <f t="shared" si="8"/>
        <v/>
      </c>
      <c r="BK14" s="97" t="str">
        <f t="shared" si="9"/>
        <v/>
      </c>
      <c r="BP14" s="97" t="str">
        <f t="shared" si="10"/>
        <v/>
      </c>
      <c r="BU14" s="97" t="str">
        <f t="shared" si="11"/>
        <v/>
      </c>
      <c r="BZ14" s="97" t="str">
        <f t="shared" si="12"/>
        <v/>
      </c>
      <c r="CE14" s="97" t="str">
        <f t="shared" si="13"/>
        <v/>
      </c>
      <c r="CJ14" s="97" t="str">
        <f t="shared" si="14"/>
        <v/>
      </c>
      <c r="CO14" s="97" t="str">
        <f t="shared" si="15"/>
        <v/>
      </c>
      <c r="CT14" s="97" t="str">
        <f t="shared" si="16"/>
        <v/>
      </c>
      <c r="CY14" s="97" t="str">
        <f t="shared" si="17"/>
        <v/>
      </c>
      <c r="DD14" s="97" t="str">
        <f t="shared" si="18"/>
        <v/>
      </c>
      <c r="DI14" s="97" t="str">
        <f t="shared" si="19"/>
        <v/>
      </c>
      <c r="DN14" s="97" t="str">
        <f t="shared" si="20"/>
        <v/>
      </c>
      <c r="DS14" s="97" t="str">
        <f t="shared" si="21"/>
        <v/>
      </c>
      <c r="DX14" s="97" t="str">
        <f t="shared" si="22"/>
        <v/>
      </c>
      <c r="EC14" s="97" t="str">
        <f t="shared" si="23"/>
        <v/>
      </c>
      <c r="EH14" s="97" t="str">
        <f t="shared" si="24"/>
        <v/>
      </c>
      <c r="EM14" s="97" t="str">
        <f t="shared" si="25"/>
        <v/>
      </c>
      <c r="ER14" s="97" t="str">
        <f t="shared" si="26"/>
        <v/>
      </c>
      <c r="EW14" s="97" t="str">
        <f t="shared" si="27"/>
        <v/>
      </c>
      <c r="FB14" s="97" t="str">
        <f t="shared" si="28"/>
        <v/>
      </c>
      <c r="FG14" s="97" t="str">
        <f t="shared" si="29"/>
        <v/>
      </c>
      <c r="FL14" s="97" t="str">
        <f t="shared" si="30"/>
        <v/>
      </c>
      <c r="FQ14" s="97" t="str">
        <f t="shared" si="31"/>
        <v/>
      </c>
    </row>
    <row r="15" spans="1:173" x14ac:dyDescent="0.3">
      <c r="A15" s="2" t="s">
        <v>717</v>
      </c>
      <c r="B15" s="2" t="s">
        <v>563</v>
      </c>
      <c r="C15" s="2" t="str">
        <f t="shared" si="0"/>
        <v>£/</v>
      </c>
      <c r="D15" s="2"/>
      <c r="J15" s="3"/>
      <c r="K15" s="16" t="str">
        <f t="shared" si="1"/>
        <v/>
      </c>
      <c r="T15" s="16" t="str">
        <f t="shared" si="2"/>
        <v/>
      </c>
      <c r="AC15" s="3"/>
      <c r="AD15" s="16" t="str">
        <f t="shared" si="3"/>
        <v/>
      </c>
      <c r="AL15" s="3"/>
      <c r="AM15" s="16" t="str">
        <f t="shared" si="4"/>
        <v/>
      </c>
      <c r="AR15" s="97" t="str">
        <f t="shared" si="5"/>
        <v/>
      </c>
      <c r="AV15" s="3"/>
      <c r="AW15" s="97" t="str">
        <f t="shared" si="6"/>
        <v/>
      </c>
      <c r="AZ15" s="97" t="str">
        <f t="shared" si="7"/>
        <v/>
      </c>
      <c r="BA15"/>
      <c r="BF15" s="97" t="str">
        <f t="shared" si="8"/>
        <v/>
      </c>
      <c r="BK15" s="97" t="str">
        <f t="shared" si="9"/>
        <v/>
      </c>
      <c r="BP15" s="97" t="str">
        <f t="shared" si="10"/>
        <v/>
      </c>
      <c r="BU15" s="97" t="str">
        <f t="shared" si="11"/>
        <v/>
      </c>
      <c r="BZ15" s="97" t="str">
        <f t="shared" si="12"/>
        <v/>
      </c>
      <c r="CE15" s="97" t="str">
        <f t="shared" si="13"/>
        <v/>
      </c>
      <c r="CJ15" s="97" t="str">
        <f t="shared" si="14"/>
        <v/>
      </c>
      <c r="CO15" s="97" t="str">
        <f t="shared" si="15"/>
        <v/>
      </c>
      <c r="CT15" s="97" t="str">
        <f t="shared" si="16"/>
        <v/>
      </c>
      <c r="CY15" s="97" t="str">
        <f t="shared" si="17"/>
        <v/>
      </c>
      <c r="CZ15" t="s">
        <v>32</v>
      </c>
      <c r="DA15">
        <v>0</v>
      </c>
      <c r="DB15">
        <v>9</v>
      </c>
      <c r="DC15">
        <v>0</v>
      </c>
      <c r="DD15" s="97">
        <f t="shared" si="18"/>
        <v>0.45</v>
      </c>
      <c r="DI15" s="97" t="str">
        <f t="shared" si="19"/>
        <v/>
      </c>
      <c r="DN15" s="97" t="str">
        <f t="shared" si="20"/>
        <v/>
      </c>
      <c r="DS15" s="97" t="str">
        <f t="shared" si="21"/>
        <v/>
      </c>
      <c r="DX15" s="97" t="str">
        <f t="shared" si="22"/>
        <v/>
      </c>
      <c r="EC15" s="97" t="str">
        <f t="shared" si="23"/>
        <v/>
      </c>
      <c r="EH15" s="97" t="str">
        <f t="shared" si="24"/>
        <v/>
      </c>
      <c r="EM15" s="97" t="str">
        <f t="shared" si="25"/>
        <v/>
      </c>
      <c r="ER15" s="97" t="str">
        <f t="shared" si="26"/>
        <v/>
      </c>
      <c r="EW15" s="97" t="str">
        <f t="shared" si="27"/>
        <v/>
      </c>
      <c r="FB15" s="97" t="str">
        <f t="shared" si="28"/>
        <v/>
      </c>
      <c r="FG15" s="97" t="str">
        <f t="shared" si="29"/>
        <v/>
      </c>
      <c r="FL15" s="97" t="str">
        <f t="shared" si="30"/>
        <v/>
      </c>
      <c r="FQ15" s="97" t="str">
        <f t="shared" si="31"/>
        <v/>
      </c>
    </row>
    <row r="16" spans="1:173" x14ac:dyDescent="0.3">
      <c r="A16" s="2" t="s">
        <v>718</v>
      </c>
      <c r="B16" s="2" t="s">
        <v>563</v>
      </c>
      <c r="C16" s="2" t="str">
        <f t="shared" si="0"/>
        <v>£/</v>
      </c>
      <c r="D16" s="2"/>
      <c r="K16" s="16" t="str">
        <f t="shared" si="1"/>
        <v/>
      </c>
      <c r="T16" s="16" t="str">
        <f t="shared" si="2"/>
        <v/>
      </c>
      <c r="AC16" s="3"/>
      <c r="AD16" s="16" t="str">
        <f t="shared" si="3"/>
        <v/>
      </c>
      <c r="AL16" s="3"/>
      <c r="AM16" s="16" t="str">
        <f t="shared" si="4"/>
        <v/>
      </c>
      <c r="AR16" s="97" t="str">
        <f t="shared" si="5"/>
        <v/>
      </c>
      <c r="AV16" s="3"/>
      <c r="AW16" s="97" t="str">
        <f t="shared" si="6"/>
        <v/>
      </c>
      <c r="AZ16" s="97" t="str">
        <f t="shared" si="7"/>
        <v/>
      </c>
      <c r="BA16"/>
      <c r="BF16" s="97" t="str">
        <f t="shared" si="8"/>
        <v/>
      </c>
      <c r="BK16" s="97" t="str">
        <f t="shared" si="9"/>
        <v/>
      </c>
      <c r="BP16" s="97" t="str">
        <f t="shared" si="10"/>
        <v/>
      </c>
      <c r="BU16" s="97" t="str">
        <f t="shared" si="11"/>
        <v/>
      </c>
      <c r="BZ16" s="97" t="str">
        <f t="shared" si="12"/>
        <v/>
      </c>
      <c r="CE16" s="97" t="str">
        <f t="shared" si="13"/>
        <v/>
      </c>
      <c r="CJ16" s="97" t="str">
        <f t="shared" si="14"/>
        <v/>
      </c>
      <c r="CO16" s="97" t="str">
        <f t="shared" si="15"/>
        <v/>
      </c>
      <c r="CT16" s="97" t="str">
        <f t="shared" si="16"/>
        <v/>
      </c>
      <c r="CY16" s="97" t="str">
        <f t="shared" si="17"/>
        <v/>
      </c>
      <c r="CZ16" t="s">
        <v>32</v>
      </c>
      <c r="DA16">
        <v>0</v>
      </c>
      <c r="DB16">
        <v>10</v>
      </c>
      <c r="DC16">
        <v>0</v>
      </c>
      <c r="DD16" s="97">
        <f t="shared" si="18"/>
        <v>0.5</v>
      </c>
      <c r="DI16" s="97" t="str">
        <f t="shared" si="19"/>
        <v/>
      </c>
      <c r="DN16" s="97" t="str">
        <f t="shared" si="20"/>
        <v/>
      </c>
      <c r="DS16" s="97" t="str">
        <f t="shared" si="21"/>
        <v/>
      </c>
      <c r="DX16" s="97" t="str">
        <f t="shared" si="22"/>
        <v/>
      </c>
      <c r="EC16" s="97" t="str">
        <f t="shared" si="23"/>
        <v/>
      </c>
      <c r="EH16" s="97" t="str">
        <f t="shared" si="24"/>
        <v/>
      </c>
      <c r="EM16" s="97" t="str">
        <f t="shared" si="25"/>
        <v/>
      </c>
      <c r="ER16" s="97" t="str">
        <f t="shared" si="26"/>
        <v/>
      </c>
      <c r="EW16" s="97" t="str">
        <f t="shared" si="27"/>
        <v/>
      </c>
      <c r="FB16" s="97" t="str">
        <f t="shared" si="28"/>
        <v/>
      </c>
      <c r="FG16" s="97" t="str">
        <f t="shared" si="29"/>
        <v/>
      </c>
      <c r="FL16" s="97" t="str">
        <f t="shared" si="30"/>
        <v/>
      </c>
      <c r="FQ16" s="97" t="str">
        <f t="shared" si="31"/>
        <v/>
      </c>
    </row>
    <row r="17" spans="1:173" x14ac:dyDescent="0.3">
      <c r="A17" s="2" t="s">
        <v>718</v>
      </c>
      <c r="B17" s="2" t="s">
        <v>347</v>
      </c>
      <c r="C17" s="2" t="str">
        <f t="shared" si="0"/>
        <v>£/</v>
      </c>
      <c r="D17" s="2"/>
      <c r="K17" s="16" t="str">
        <f t="shared" si="1"/>
        <v/>
      </c>
      <c r="T17" s="16" t="str">
        <f t="shared" si="2"/>
        <v/>
      </c>
      <c r="AC17" s="3"/>
      <c r="AD17" s="16" t="str">
        <f t="shared" si="3"/>
        <v/>
      </c>
      <c r="AL17" s="3"/>
      <c r="AM17" s="16" t="str">
        <f t="shared" si="4"/>
        <v/>
      </c>
      <c r="AR17" s="97" t="str">
        <f t="shared" si="5"/>
        <v/>
      </c>
      <c r="AV17" s="3"/>
      <c r="AW17" s="97" t="str">
        <f t="shared" si="6"/>
        <v/>
      </c>
      <c r="AZ17" s="97" t="str">
        <f t="shared" si="7"/>
        <v/>
      </c>
      <c r="BA17"/>
      <c r="BF17" s="97" t="str">
        <f t="shared" si="8"/>
        <v/>
      </c>
      <c r="BK17" s="97" t="str">
        <f t="shared" si="9"/>
        <v/>
      </c>
      <c r="BP17" s="97" t="str">
        <f t="shared" si="10"/>
        <v/>
      </c>
      <c r="BU17" s="97" t="str">
        <f t="shared" si="11"/>
        <v/>
      </c>
      <c r="BZ17" s="97" t="str">
        <f t="shared" si="12"/>
        <v/>
      </c>
      <c r="CE17" s="97" t="str">
        <f t="shared" si="13"/>
        <v/>
      </c>
      <c r="CJ17" s="97" t="str">
        <f t="shared" si="14"/>
        <v/>
      </c>
      <c r="CO17" s="97" t="str">
        <f t="shared" si="15"/>
        <v/>
      </c>
      <c r="CT17" s="97" t="str">
        <f t="shared" si="16"/>
        <v/>
      </c>
      <c r="CY17" s="97" t="str">
        <f t="shared" si="17"/>
        <v/>
      </c>
      <c r="CZ17" t="s">
        <v>32</v>
      </c>
      <c r="DA17">
        <v>0</v>
      </c>
      <c r="DB17">
        <v>10</v>
      </c>
      <c r="DC17">
        <v>6</v>
      </c>
      <c r="DD17" s="97">
        <f t="shared" si="18"/>
        <v>0.52500000000000002</v>
      </c>
      <c r="DI17" s="97" t="str">
        <f t="shared" si="19"/>
        <v/>
      </c>
      <c r="DN17" s="97" t="str">
        <f t="shared" si="20"/>
        <v/>
      </c>
      <c r="DS17" s="97" t="str">
        <f t="shared" si="21"/>
        <v/>
      </c>
      <c r="DX17" s="97" t="str">
        <f t="shared" si="22"/>
        <v/>
      </c>
      <c r="EC17" s="97" t="str">
        <f t="shared" si="23"/>
        <v/>
      </c>
      <c r="EH17" s="97" t="str">
        <f t="shared" si="24"/>
        <v/>
      </c>
      <c r="EM17" s="97" t="str">
        <f t="shared" si="25"/>
        <v/>
      </c>
      <c r="ER17" s="97" t="str">
        <f t="shared" si="26"/>
        <v/>
      </c>
      <c r="EW17" s="97" t="str">
        <f t="shared" si="27"/>
        <v/>
      </c>
      <c r="FB17" s="97" t="str">
        <f t="shared" si="28"/>
        <v/>
      </c>
      <c r="FG17" s="97" t="str">
        <f t="shared" si="29"/>
        <v/>
      </c>
      <c r="FL17" s="97" t="str">
        <f t="shared" si="30"/>
        <v/>
      </c>
      <c r="FQ17" s="97" t="str">
        <f t="shared" si="31"/>
        <v/>
      </c>
    </row>
    <row r="18" spans="1:173" x14ac:dyDescent="0.3">
      <c r="A18" s="2" t="s">
        <v>719</v>
      </c>
      <c r="B18" s="2" t="s">
        <v>564</v>
      </c>
      <c r="C18" s="2" t="str">
        <f t="shared" si="0"/>
        <v>£/</v>
      </c>
      <c r="D18" s="2"/>
      <c r="K18" s="16" t="str">
        <f t="shared" si="1"/>
        <v/>
      </c>
      <c r="T18" s="16" t="str">
        <f t="shared" si="2"/>
        <v/>
      </c>
      <c r="AC18" s="3"/>
      <c r="AD18" s="16" t="str">
        <f t="shared" si="3"/>
        <v/>
      </c>
      <c r="AL18" s="3"/>
      <c r="AM18" s="16" t="str">
        <f t="shared" si="4"/>
        <v/>
      </c>
      <c r="AR18" s="97" t="str">
        <f t="shared" si="5"/>
        <v/>
      </c>
      <c r="AV18" s="3"/>
      <c r="AW18" s="97" t="str">
        <f t="shared" si="6"/>
        <v/>
      </c>
      <c r="AZ18" s="97" t="str">
        <f t="shared" si="7"/>
        <v/>
      </c>
      <c r="BA18"/>
      <c r="BF18" s="97" t="str">
        <f t="shared" si="8"/>
        <v/>
      </c>
      <c r="BK18" s="97" t="str">
        <f t="shared" si="9"/>
        <v/>
      </c>
      <c r="BP18" s="97" t="str">
        <f t="shared" si="10"/>
        <v/>
      </c>
      <c r="BU18" s="97" t="str">
        <f t="shared" si="11"/>
        <v/>
      </c>
      <c r="BZ18" s="97" t="str">
        <f t="shared" si="12"/>
        <v/>
      </c>
      <c r="CE18" s="97" t="str">
        <f t="shared" si="13"/>
        <v/>
      </c>
      <c r="CJ18" s="97" t="str">
        <f t="shared" si="14"/>
        <v/>
      </c>
      <c r="CO18" s="97" t="str">
        <f t="shared" si="15"/>
        <v/>
      </c>
      <c r="CT18" s="97" t="str">
        <f t="shared" si="16"/>
        <v/>
      </c>
      <c r="CY18" s="97" t="str">
        <f t="shared" si="17"/>
        <v/>
      </c>
      <c r="CZ18" t="s">
        <v>32</v>
      </c>
      <c r="DA18">
        <v>0</v>
      </c>
      <c r="DB18">
        <v>11</v>
      </c>
      <c r="DC18">
        <v>6</v>
      </c>
      <c r="DD18" s="97">
        <f t="shared" si="18"/>
        <v>0.57500000000000007</v>
      </c>
      <c r="DI18" s="97" t="str">
        <f t="shared" si="19"/>
        <v/>
      </c>
      <c r="DN18" s="97" t="str">
        <f t="shared" si="20"/>
        <v/>
      </c>
      <c r="DS18" s="97" t="str">
        <f t="shared" si="21"/>
        <v/>
      </c>
      <c r="DX18" s="97" t="str">
        <f t="shared" si="22"/>
        <v/>
      </c>
      <c r="EC18" s="97" t="str">
        <f t="shared" si="23"/>
        <v/>
      </c>
      <c r="EH18" s="97" t="str">
        <f t="shared" si="24"/>
        <v/>
      </c>
      <c r="EM18" s="97" t="str">
        <f t="shared" si="25"/>
        <v/>
      </c>
      <c r="ER18" s="97" t="str">
        <f t="shared" si="26"/>
        <v/>
      </c>
      <c r="EW18" s="97" t="str">
        <f t="shared" si="27"/>
        <v/>
      </c>
      <c r="FB18" s="97" t="str">
        <f t="shared" si="28"/>
        <v/>
      </c>
      <c r="FG18" s="97" t="str">
        <f t="shared" si="29"/>
        <v/>
      </c>
      <c r="FL18" s="97" t="str">
        <f t="shared" si="30"/>
        <v/>
      </c>
      <c r="FQ18" s="97" t="str">
        <f t="shared" si="31"/>
        <v/>
      </c>
    </row>
    <row r="19" spans="1:173" x14ac:dyDescent="0.3">
      <c r="A19" s="2" t="s">
        <v>712</v>
      </c>
      <c r="B19" s="2" t="s">
        <v>565</v>
      </c>
      <c r="C19" s="2" t="str">
        <f t="shared" si="0"/>
        <v>£/</v>
      </c>
      <c r="D19" s="2"/>
      <c r="K19" s="16" t="str">
        <f t="shared" si="1"/>
        <v/>
      </c>
      <c r="T19" s="16" t="str">
        <f t="shared" si="2"/>
        <v/>
      </c>
      <c r="AC19" s="3"/>
      <c r="AD19" s="16" t="str">
        <f t="shared" si="3"/>
        <v/>
      </c>
      <c r="AL19" s="3"/>
      <c r="AM19" s="16" t="str">
        <f t="shared" si="4"/>
        <v/>
      </c>
      <c r="AR19" s="97" t="str">
        <f t="shared" si="5"/>
        <v/>
      </c>
      <c r="AV19" s="3"/>
      <c r="AW19" s="97" t="str">
        <f t="shared" si="6"/>
        <v/>
      </c>
      <c r="AZ19" s="97" t="str">
        <f t="shared" si="7"/>
        <v/>
      </c>
      <c r="BA19"/>
      <c r="BF19" s="97" t="str">
        <f t="shared" si="8"/>
        <v/>
      </c>
      <c r="BK19" s="97" t="str">
        <f t="shared" si="9"/>
        <v/>
      </c>
      <c r="BP19" s="97" t="str">
        <f t="shared" si="10"/>
        <v/>
      </c>
      <c r="BU19" s="97" t="str">
        <f t="shared" si="11"/>
        <v/>
      </c>
      <c r="BZ19" s="97" t="str">
        <f t="shared" si="12"/>
        <v/>
      </c>
      <c r="CE19" s="97" t="str">
        <f t="shared" si="13"/>
        <v/>
      </c>
      <c r="CJ19" s="97" t="str">
        <f t="shared" si="14"/>
        <v/>
      </c>
      <c r="CO19" s="97" t="str">
        <f t="shared" si="15"/>
        <v/>
      </c>
      <c r="CT19" s="97" t="str">
        <f t="shared" si="16"/>
        <v/>
      </c>
      <c r="CY19" s="97" t="str">
        <f t="shared" si="17"/>
        <v/>
      </c>
      <c r="DD19" s="97" t="str">
        <f t="shared" si="18"/>
        <v/>
      </c>
      <c r="DI19" s="97" t="str">
        <f t="shared" si="19"/>
        <v/>
      </c>
      <c r="DN19" s="97" t="str">
        <f t="shared" si="20"/>
        <v/>
      </c>
      <c r="DO19" t="s">
        <v>33</v>
      </c>
      <c r="DP19">
        <v>20</v>
      </c>
      <c r="DQ19">
        <v>0</v>
      </c>
      <c r="DR19">
        <v>0</v>
      </c>
      <c r="DS19" s="97">
        <f t="shared" si="21"/>
        <v>20</v>
      </c>
      <c r="DX19" s="97" t="str">
        <f t="shared" si="22"/>
        <v/>
      </c>
      <c r="EC19" s="97" t="str">
        <f t="shared" si="23"/>
        <v/>
      </c>
      <c r="EH19" s="97" t="str">
        <f t="shared" si="24"/>
        <v/>
      </c>
      <c r="EM19" s="97" t="str">
        <f t="shared" si="25"/>
        <v/>
      </c>
      <c r="ER19" s="97" t="str">
        <f t="shared" si="26"/>
        <v/>
      </c>
      <c r="EW19" s="97" t="str">
        <f t="shared" si="27"/>
        <v/>
      </c>
      <c r="FB19" s="97" t="str">
        <f t="shared" si="28"/>
        <v/>
      </c>
      <c r="FG19" s="97" t="str">
        <f t="shared" si="29"/>
        <v/>
      </c>
      <c r="FL19" s="97" t="str">
        <f t="shared" si="30"/>
        <v/>
      </c>
      <c r="FQ19" s="97" t="str">
        <f t="shared" si="31"/>
        <v/>
      </c>
    </row>
    <row r="20" spans="1:173" x14ac:dyDescent="0.3">
      <c r="A20" s="2" t="s">
        <v>721</v>
      </c>
      <c r="B20" s="2" t="s">
        <v>347</v>
      </c>
      <c r="C20" s="2" t="str">
        <f t="shared" si="0"/>
        <v>£/</v>
      </c>
      <c r="D20" s="2"/>
      <c r="K20" s="16" t="str">
        <f t="shared" si="1"/>
        <v/>
      </c>
      <c r="T20" s="16" t="str">
        <f t="shared" si="2"/>
        <v/>
      </c>
      <c r="AC20" s="3"/>
      <c r="AD20" s="16" t="str">
        <f t="shared" si="3"/>
        <v/>
      </c>
      <c r="AL20" s="3"/>
      <c r="AM20" s="16" t="str">
        <f t="shared" si="4"/>
        <v/>
      </c>
      <c r="AR20" s="97" t="str">
        <f t="shared" si="5"/>
        <v/>
      </c>
      <c r="AV20" s="3"/>
      <c r="AW20" s="97" t="str">
        <f t="shared" si="6"/>
        <v/>
      </c>
      <c r="AZ20" s="97" t="str">
        <f t="shared" si="7"/>
        <v/>
      </c>
      <c r="BA20"/>
      <c r="BF20" s="97" t="str">
        <f t="shared" si="8"/>
        <v/>
      </c>
      <c r="BK20" s="97" t="str">
        <f t="shared" si="9"/>
        <v/>
      </c>
      <c r="BP20" s="97" t="str">
        <f t="shared" si="10"/>
        <v/>
      </c>
      <c r="BU20" s="97" t="str">
        <f t="shared" si="11"/>
        <v/>
      </c>
      <c r="BZ20" s="97" t="str">
        <f t="shared" si="12"/>
        <v/>
      </c>
      <c r="CE20" s="97" t="str">
        <f t="shared" si="13"/>
        <v/>
      </c>
      <c r="CJ20" s="97" t="str">
        <f t="shared" si="14"/>
        <v/>
      </c>
      <c r="CO20" s="97" t="str">
        <f t="shared" si="15"/>
        <v/>
      </c>
      <c r="CT20" s="97" t="str">
        <f t="shared" si="16"/>
        <v/>
      </c>
      <c r="CY20" s="97" t="str">
        <f t="shared" si="17"/>
        <v/>
      </c>
      <c r="DD20" s="97" t="str">
        <f t="shared" si="18"/>
        <v/>
      </c>
      <c r="DI20" s="97" t="str">
        <f t="shared" si="19"/>
        <v/>
      </c>
      <c r="DN20" s="97" t="str">
        <f t="shared" si="20"/>
        <v/>
      </c>
      <c r="DS20" s="97" t="str">
        <f t="shared" si="21"/>
        <v/>
      </c>
      <c r="DT20" t="s">
        <v>34</v>
      </c>
      <c r="DU20">
        <v>0</v>
      </c>
      <c r="DV20">
        <v>7</v>
      </c>
      <c r="DW20">
        <v>0</v>
      </c>
      <c r="DX20" s="97">
        <f t="shared" si="22"/>
        <v>0.35</v>
      </c>
      <c r="DY20" t="s">
        <v>22</v>
      </c>
      <c r="DZ20">
        <v>0</v>
      </c>
      <c r="EA20">
        <v>1</v>
      </c>
      <c r="EB20">
        <v>2</v>
      </c>
      <c r="EC20" s="97">
        <f t="shared" si="23"/>
        <v>5.8333333333333334E-2</v>
      </c>
      <c r="EH20" s="97" t="str">
        <f t="shared" si="24"/>
        <v/>
      </c>
      <c r="EM20" s="97" t="str">
        <f t="shared" si="25"/>
        <v/>
      </c>
      <c r="ER20" s="97" t="str">
        <f t="shared" si="26"/>
        <v/>
      </c>
      <c r="EW20" s="97" t="str">
        <f t="shared" si="27"/>
        <v/>
      </c>
      <c r="FB20" s="97" t="str">
        <f t="shared" si="28"/>
        <v/>
      </c>
      <c r="FG20" s="97" t="str">
        <f t="shared" si="29"/>
        <v/>
      </c>
      <c r="FL20" s="97" t="str">
        <f t="shared" si="30"/>
        <v/>
      </c>
      <c r="FQ20" s="97" t="str">
        <f t="shared" si="31"/>
        <v/>
      </c>
    </row>
    <row r="21" spans="1:173" x14ac:dyDescent="0.3">
      <c r="A21" s="2" t="s">
        <v>549</v>
      </c>
      <c r="B21" s="2" t="s">
        <v>343</v>
      </c>
      <c r="C21" s="2" t="str">
        <f t="shared" si="0"/>
        <v>£/</v>
      </c>
      <c r="D21" s="2"/>
      <c r="J21" s="3"/>
      <c r="K21" s="16" t="str">
        <f t="shared" si="1"/>
        <v/>
      </c>
      <c r="L21" s="3"/>
      <c r="T21" s="16" t="str">
        <f t="shared" si="2"/>
        <v/>
      </c>
      <c r="V21" s="3"/>
      <c r="W21" s="3"/>
      <c r="X21" s="3"/>
      <c r="Y21" s="3"/>
      <c r="Z21" s="3"/>
      <c r="AA21" s="3"/>
      <c r="AB21" s="3"/>
      <c r="AC21" s="3"/>
      <c r="AD21" s="16" t="str">
        <f t="shared" si="3"/>
        <v/>
      </c>
      <c r="AM21" s="16" t="str">
        <f t="shared" si="4"/>
        <v/>
      </c>
      <c r="AN21" s="3" t="s">
        <v>22</v>
      </c>
      <c r="AO21">
        <v>6.375</v>
      </c>
      <c r="AR21" s="97">
        <f>IF((((AO21+AQ21))/$F$208)=0,"",(((AO21+AQ21))/$F$208))</f>
        <v>5.0595238095238096E-2</v>
      </c>
      <c r="AS21" s="3" t="s">
        <v>22</v>
      </c>
      <c r="AT21">
        <v>6</v>
      </c>
      <c r="AW21" s="97">
        <f>IF((((AT21+AV21))/$F$208)=0,"",(((AT21+AV21))/$F$208))</f>
        <v>4.7619047619047616E-2</v>
      </c>
      <c r="AX21" t="s">
        <v>22</v>
      </c>
      <c r="AY21">
        <v>6.375</v>
      </c>
      <c r="AZ21" s="97">
        <f t="shared" si="7"/>
        <v>4.7486033519553071E-2</v>
      </c>
      <c r="BF21" s="97" t="str">
        <f t="shared" si="8"/>
        <v/>
      </c>
      <c r="BK21" s="97" t="str">
        <f t="shared" si="9"/>
        <v/>
      </c>
      <c r="BP21" s="97" t="str">
        <f t="shared" si="10"/>
        <v/>
      </c>
      <c r="BU21" s="97" t="str">
        <f t="shared" si="11"/>
        <v/>
      </c>
      <c r="BZ21" s="97" t="str">
        <f t="shared" si="12"/>
        <v/>
      </c>
      <c r="CE21" s="97" t="str">
        <f t="shared" si="13"/>
        <v/>
      </c>
      <c r="CJ21" s="97" t="str">
        <f t="shared" si="14"/>
        <v/>
      </c>
      <c r="CO21" s="97" t="str">
        <f t="shared" si="15"/>
        <v/>
      </c>
      <c r="CT21" s="97" t="str">
        <f t="shared" si="16"/>
        <v/>
      </c>
      <c r="CY21" s="97" t="str">
        <f t="shared" si="17"/>
        <v/>
      </c>
      <c r="DD21" s="97" t="str">
        <f t="shared" si="18"/>
        <v/>
      </c>
      <c r="DI21" s="97" t="str">
        <f t="shared" si="19"/>
        <v/>
      </c>
      <c r="DJ21" t="s">
        <v>35</v>
      </c>
      <c r="DK21">
        <v>55</v>
      </c>
      <c r="DL21">
        <v>0</v>
      </c>
      <c r="DM21">
        <v>0</v>
      </c>
      <c r="DN21" s="97">
        <f t="shared" si="20"/>
        <v>55</v>
      </c>
      <c r="DS21" s="97" t="str">
        <f t="shared" si="21"/>
        <v/>
      </c>
      <c r="DT21" t="s">
        <v>35</v>
      </c>
      <c r="DU21">
        <v>60</v>
      </c>
      <c r="DV21">
        <v>0</v>
      </c>
      <c r="DW21">
        <v>0</v>
      </c>
      <c r="DX21" s="97">
        <f t="shared" si="22"/>
        <v>60</v>
      </c>
      <c r="EC21" s="97" t="str">
        <f t="shared" si="23"/>
        <v/>
      </c>
      <c r="EH21" s="97" t="str">
        <f t="shared" si="24"/>
        <v/>
      </c>
      <c r="EM21" s="97" t="str">
        <f t="shared" si="25"/>
        <v/>
      </c>
      <c r="ER21" s="97" t="str">
        <f t="shared" si="26"/>
        <v/>
      </c>
      <c r="ES21" t="s">
        <v>35</v>
      </c>
      <c r="ET21">
        <v>62</v>
      </c>
      <c r="EU21">
        <v>10</v>
      </c>
      <c r="EV21">
        <v>0</v>
      </c>
      <c r="EW21" s="97">
        <f t="shared" si="27"/>
        <v>62.5</v>
      </c>
      <c r="EX21" t="s">
        <v>35</v>
      </c>
      <c r="EY21">
        <v>67</v>
      </c>
      <c r="EZ21">
        <v>10</v>
      </c>
      <c r="FA21">
        <v>0</v>
      </c>
      <c r="FB21" s="97">
        <f t="shared" si="28"/>
        <v>67.5</v>
      </c>
      <c r="FC21" t="s">
        <v>35</v>
      </c>
      <c r="FD21">
        <v>65</v>
      </c>
      <c r="FE21">
        <v>0</v>
      </c>
      <c r="FF21">
        <v>0</v>
      </c>
      <c r="FG21" s="97">
        <f t="shared" si="29"/>
        <v>65</v>
      </c>
      <c r="FL21" s="97" t="str">
        <f t="shared" si="30"/>
        <v/>
      </c>
      <c r="FQ21" s="97" t="str">
        <f t="shared" si="31"/>
        <v/>
      </c>
    </row>
    <row r="22" spans="1:173" x14ac:dyDescent="0.3">
      <c r="A22" s="2" t="s">
        <v>550</v>
      </c>
      <c r="B22" s="2" t="s">
        <v>343</v>
      </c>
      <c r="C22" s="2" t="str">
        <f t="shared" si="0"/>
        <v>£/</v>
      </c>
      <c r="D22" s="2"/>
      <c r="J22" s="3"/>
      <c r="K22" s="16" t="str">
        <f t="shared" si="1"/>
        <v/>
      </c>
      <c r="L22" s="3"/>
      <c r="T22" s="16" t="str">
        <f t="shared" si="2"/>
        <v/>
      </c>
      <c r="V22" s="3"/>
      <c r="W22" s="3"/>
      <c r="X22" s="3"/>
      <c r="Y22" s="3"/>
      <c r="Z22" s="3"/>
      <c r="AA22" s="3"/>
      <c r="AB22" s="3"/>
      <c r="AC22" s="3"/>
      <c r="AD22" s="16" t="str">
        <f t="shared" si="3"/>
        <v/>
      </c>
      <c r="AM22" s="16" t="str">
        <f t="shared" si="4"/>
        <v/>
      </c>
      <c r="AN22" s="3"/>
      <c r="AR22" s="97" t="str">
        <f t="shared" ref="AR22:AR28" si="32">IF((((AO22+AQ22)/2)/$F$208)=0,"",(((AO22+AQ22)/2)/$F$208))</f>
        <v/>
      </c>
      <c r="AS22" s="3"/>
      <c r="AW22" s="97" t="str">
        <f t="shared" ref="AW22:AW28" si="33">IF((((AT22+AV22)/2)/$F$208)=0,"",(((AT22+AV22)/2)/$F$208))</f>
        <v/>
      </c>
      <c r="AZ22" s="97" t="str">
        <f t="shared" si="7"/>
        <v/>
      </c>
      <c r="BF22" s="97" t="str">
        <f t="shared" si="8"/>
        <v/>
      </c>
      <c r="BK22" s="97" t="str">
        <f t="shared" si="9"/>
        <v/>
      </c>
      <c r="BP22" s="97" t="str">
        <f t="shared" si="10"/>
        <v/>
      </c>
      <c r="BU22" s="97" t="str">
        <f t="shared" si="11"/>
        <v/>
      </c>
      <c r="BZ22" s="97" t="str">
        <f t="shared" si="12"/>
        <v/>
      </c>
      <c r="CE22" s="97" t="str">
        <f t="shared" si="13"/>
        <v/>
      </c>
      <c r="CJ22" s="97" t="str">
        <f t="shared" si="14"/>
        <v/>
      </c>
      <c r="CO22" s="97" t="str">
        <f t="shared" si="15"/>
        <v/>
      </c>
      <c r="CT22" s="97" t="str">
        <f t="shared" si="16"/>
        <v/>
      </c>
      <c r="CY22" s="97" t="str">
        <f t="shared" si="17"/>
        <v/>
      </c>
      <c r="DD22" s="97" t="str">
        <f t="shared" si="18"/>
        <v/>
      </c>
      <c r="DE22" t="s">
        <v>35</v>
      </c>
      <c r="DF22">
        <v>50</v>
      </c>
      <c r="DG22">
        <v>0</v>
      </c>
      <c r="DH22">
        <v>0</v>
      </c>
      <c r="DI22" s="97">
        <f t="shared" si="19"/>
        <v>50</v>
      </c>
      <c r="DN22" s="97" t="str">
        <f t="shared" si="20"/>
        <v/>
      </c>
      <c r="DS22" s="97" t="str">
        <f t="shared" si="21"/>
        <v/>
      </c>
      <c r="DX22" s="97" t="str">
        <f t="shared" si="22"/>
        <v/>
      </c>
      <c r="EC22" s="97" t="str">
        <f t="shared" si="23"/>
        <v/>
      </c>
      <c r="EH22" s="97" t="str">
        <f t="shared" si="24"/>
        <v/>
      </c>
      <c r="EM22" s="97" t="str">
        <f t="shared" si="25"/>
        <v/>
      </c>
      <c r="ER22" s="97" t="str">
        <f t="shared" si="26"/>
        <v/>
      </c>
      <c r="EW22" s="97" t="str">
        <f t="shared" si="27"/>
        <v/>
      </c>
      <c r="FB22" s="97" t="str">
        <f t="shared" si="28"/>
        <v/>
      </c>
      <c r="FG22" s="97" t="str">
        <f t="shared" si="29"/>
        <v/>
      </c>
      <c r="FL22" s="97" t="str">
        <f t="shared" si="30"/>
        <v/>
      </c>
      <c r="FQ22" s="97" t="str">
        <f t="shared" si="31"/>
        <v/>
      </c>
    </row>
    <row r="23" spans="1:173" x14ac:dyDescent="0.3">
      <c r="A23" s="2" t="s">
        <v>551</v>
      </c>
      <c r="B23" s="2" t="s">
        <v>343</v>
      </c>
      <c r="C23" s="2" t="str">
        <f t="shared" si="0"/>
        <v>£/</v>
      </c>
      <c r="D23" s="2"/>
      <c r="J23" s="3"/>
      <c r="K23" s="16" t="str">
        <f t="shared" si="1"/>
        <v/>
      </c>
      <c r="L23" s="3"/>
      <c r="T23" s="16" t="str">
        <f t="shared" si="2"/>
        <v/>
      </c>
      <c r="V23" s="3"/>
      <c r="W23" s="3"/>
      <c r="X23" s="3"/>
      <c r="Y23" s="3"/>
      <c r="Z23" s="3"/>
      <c r="AA23" s="3"/>
      <c r="AB23" s="3"/>
      <c r="AC23" s="3"/>
      <c r="AD23" s="16" t="str">
        <f t="shared" si="3"/>
        <v/>
      </c>
      <c r="AM23" s="16" t="str">
        <f t="shared" si="4"/>
        <v/>
      </c>
      <c r="AR23" s="97" t="str">
        <f t="shared" si="32"/>
        <v/>
      </c>
      <c r="AW23" s="97" t="str">
        <f t="shared" si="33"/>
        <v/>
      </c>
      <c r="AZ23" s="97" t="str">
        <f t="shared" si="7"/>
        <v/>
      </c>
      <c r="BF23" s="97" t="str">
        <f t="shared" si="8"/>
        <v/>
      </c>
      <c r="BK23" s="97" t="str">
        <f t="shared" si="9"/>
        <v/>
      </c>
      <c r="BP23" s="97" t="str">
        <f t="shared" si="10"/>
        <v/>
      </c>
      <c r="BU23" s="97" t="str">
        <f t="shared" si="11"/>
        <v/>
      </c>
      <c r="BZ23" s="97" t="str">
        <f t="shared" si="12"/>
        <v/>
      </c>
      <c r="CE23" s="97" t="str">
        <f t="shared" si="13"/>
        <v/>
      </c>
      <c r="CJ23" s="97" t="str">
        <f t="shared" si="14"/>
        <v/>
      </c>
      <c r="CO23" s="97" t="str">
        <f t="shared" si="15"/>
        <v/>
      </c>
      <c r="CT23" s="97" t="str">
        <f t="shared" si="16"/>
        <v/>
      </c>
      <c r="CY23" s="97" t="str">
        <f t="shared" si="17"/>
        <v/>
      </c>
      <c r="CZ23" t="s">
        <v>35</v>
      </c>
      <c r="DA23">
        <v>50</v>
      </c>
      <c r="DB23">
        <v>0</v>
      </c>
      <c r="DC23">
        <v>0</v>
      </c>
      <c r="DD23" s="97">
        <f t="shared" si="18"/>
        <v>50</v>
      </c>
      <c r="DI23" s="97" t="str">
        <f t="shared" si="19"/>
        <v/>
      </c>
      <c r="DN23" s="97" t="str">
        <f t="shared" si="20"/>
        <v/>
      </c>
      <c r="DS23" s="97" t="str">
        <f t="shared" si="21"/>
        <v/>
      </c>
      <c r="DX23" s="97" t="str">
        <f t="shared" si="22"/>
        <v/>
      </c>
      <c r="EC23" s="97" t="str">
        <f t="shared" si="23"/>
        <v/>
      </c>
      <c r="EH23" s="97" t="str">
        <f t="shared" si="24"/>
        <v/>
      </c>
      <c r="EM23" s="97" t="str">
        <f t="shared" si="25"/>
        <v/>
      </c>
      <c r="ER23" s="97" t="str">
        <f t="shared" si="26"/>
        <v/>
      </c>
      <c r="EW23" s="97" t="str">
        <f t="shared" si="27"/>
        <v/>
      </c>
      <c r="FB23" s="97" t="str">
        <f t="shared" si="28"/>
        <v/>
      </c>
      <c r="FG23" s="97" t="str">
        <f t="shared" si="29"/>
        <v/>
      </c>
      <c r="FL23" s="97" t="str">
        <f t="shared" si="30"/>
        <v/>
      </c>
      <c r="FQ23" s="97" t="str">
        <f t="shared" si="31"/>
        <v/>
      </c>
    </row>
    <row r="24" spans="1:173" x14ac:dyDescent="0.3">
      <c r="A24" s="2" t="s">
        <v>533</v>
      </c>
      <c r="B24" s="2" t="s">
        <v>343</v>
      </c>
      <c r="C24" s="2" t="str">
        <f t="shared" si="0"/>
        <v>£/</v>
      </c>
      <c r="D24" s="2"/>
      <c r="J24" s="3"/>
      <c r="K24" s="16" t="str">
        <f t="shared" si="1"/>
        <v/>
      </c>
      <c r="L24" s="3"/>
      <c r="T24" s="16" t="str">
        <f t="shared" si="2"/>
        <v/>
      </c>
      <c r="V24" s="3"/>
      <c r="W24" s="3"/>
      <c r="X24" s="3"/>
      <c r="Y24" s="3"/>
      <c r="Z24" s="3"/>
      <c r="AA24" s="3"/>
      <c r="AB24" s="3"/>
      <c r="AC24" s="3"/>
      <c r="AD24" s="16" t="str">
        <f t="shared" si="3"/>
        <v/>
      </c>
      <c r="AM24" s="16" t="str">
        <f t="shared" si="4"/>
        <v/>
      </c>
      <c r="AR24" s="97" t="str">
        <f t="shared" si="32"/>
        <v/>
      </c>
      <c r="AW24" s="97" t="str">
        <f t="shared" si="33"/>
        <v/>
      </c>
      <c r="AZ24" s="97" t="str">
        <f t="shared" si="7"/>
        <v/>
      </c>
      <c r="BF24" s="97" t="str">
        <f t="shared" si="8"/>
        <v/>
      </c>
      <c r="BK24" s="97" t="str">
        <f t="shared" si="9"/>
        <v/>
      </c>
      <c r="BP24" s="97" t="str">
        <f t="shared" si="10"/>
        <v/>
      </c>
      <c r="BU24" s="97" t="str">
        <f t="shared" si="11"/>
        <v/>
      </c>
      <c r="BZ24" s="97" t="str">
        <f t="shared" si="12"/>
        <v/>
      </c>
      <c r="CE24" s="97" t="str">
        <f t="shared" si="13"/>
        <v/>
      </c>
      <c r="CJ24" s="97" t="str">
        <f t="shared" si="14"/>
        <v/>
      </c>
      <c r="CO24" s="97" t="str">
        <f t="shared" si="15"/>
        <v/>
      </c>
      <c r="CT24" s="97" t="str">
        <f t="shared" si="16"/>
        <v/>
      </c>
      <c r="CY24" s="97" t="str">
        <f t="shared" si="17"/>
        <v/>
      </c>
      <c r="DD24" s="97" t="str">
        <f t="shared" si="18"/>
        <v/>
      </c>
      <c r="DI24" s="97" t="str">
        <f t="shared" si="19"/>
        <v/>
      </c>
      <c r="DN24" s="97" t="str">
        <f t="shared" si="20"/>
        <v/>
      </c>
      <c r="DS24" s="97" t="str">
        <f t="shared" si="21"/>
        <v/>
      </c>
      <c r="DT24" t="s">
        <v>35</v>
      </c>
      <c r="DU24">
        <v>60</v>
      </c>
      <c r="DV24">
        <v>0</v>
      </c>
      <c r="DW24">
        <v>0</v>
      </c>
      <c r="DX24" s="97">
        <f t="shared" si="22"/>
        <v>60</v>
      </c>
      <c r="EC24" s="97" t="str">
        <f t="shared" si="23"/>
        <v/>
      </c>
      <c r="EH24" s="97" t="str">
        <f t="shared" si="24"/>
        <v/>
      </c>
      <c r="EM24" s="97" t="str">
        <f t="shared" si="25"/>
        <v/>
      </c>
      <c r="ER24" s="97" t="str">
        <f t="shared" si="26"/>
        <v/>
      </c>
      <c r="ES24" t="s">
        <v>35</v>
      </c>
      <c r="ET24">
        <v>77</v>
      </c>
      <c r="EU24">
        <v>10</v>
      </c>
      <c r="EV24">
        <v>0</v>
      </c>
      <c r="EW24" s="97">
        <f t="shared" si="27"/>
        <v>77.5</v>
      </c>
      <c r="EX24" t="s">
        <v>35</v>
      </c>
      <c r="EY24">
        <v>80</v>
      </c>
      <c r="EZ24">
        <v>0</v>
      </c>
      <c r="FA24">
        <v>0</v>
      </c>
      <c r="FB24" s="97">
        <f t="shared" si="28"/>
        <v>80</v>
      </c>
      <c r="FC24" t="s">
        <v>35</v>
      </c>
      <c r="FD24">
        <v>102</v>
      </c>
      <c r="FE24">
        <v>10</v>
      </c>
      <c r="FF24">
        <v>0</v>
      </c>
      <c r="FG24" s="97">
        <f t="shared" si="29"/>
        <v>102.5</v>
      </c>
      <c r="FL24" s="97" t="str">
        <f t="shared" si="30"/>
        <v/>
      </c>
      <c r="FQ24" s="97" t="str">
        <f t="shared" si="31"/>
        <v/>
      </c>
    </row>
    <row r="25" spans="1:173" x14ac:dyDescent="0.3">
      <c r="A25" s="2" t="s">
        <v>534</v>
      </c>
      <c r="B25" s="2" t="s">
        <v>343</v>
      </c>
      <c r="C25" s="2" t="str">
        <f t="shared" si="0"/>
        <v>£/</v>
      </c>
      <c r="D25" s="2"/>
      <c r="J25" s="3"/>
      <c r="K25" s="16" t="str">
        <f t="shared" si="1"/>
        <v/>
      </c>
      <c r="L25" s="3"/>
      <c r="T25" s="16" t="str">
        <f t="shared" si="2"/>
        <v/>
      </c>
      <c r="V25" s="3"/>
      <c r="W25" s="3"/>
      <c r="X25" s="3"/>
      <c r="Y25" s="3"/>
      <c r="Z25" s="3"/>
      <c r="AA25" s="3"/>
      <c r="AB25" s="3"/>
      <c r="AC25" s="3"/>
      <c r="AD25" s="16" t="str">
        <f t="shared" si="3"/>
        <v/>
      </c>
      <c r="AM25" s="16" t="str">
        <f t="shared" si="4"/>
        <v/>
      </c>
      <c r="AR25" s="97" t="str">
        <f t="shared" si="32"/>
        <v/>
      </c>
      <c r="AW25" s="97" t="str">
        <f t="shared" si="33"/>
        <v/>
      </c>
      <c r="AZ25" s="97" t="str">
        <f t="shared" si="7"/>
        <v/>
      </c>
      <c r="BF25" s="97" t="str">
        <f t="shared" si="8"/>
        <v/>
      </c>
      <c r="BK25" s="97" t="str">
        <f t="shared" si="9"/>
        <v/>
      </c>
      <c r="BP25" s="97" t="str">
        <f t="shared" si="10"/>
        <v/>
      </c>
      <c r="BU25" s="97" t="str">
        <f t="shared" si="11"/>
        <v/>
      </c>
      <c r="BZ25" s="97" t="str">
        <f t="shared" si="12"/>
        <v/>
      </c>
      <c r="CE25" s="97" t="str">
        <f t="shared" si="13"/>
        <v/>
      </c>
      <c r="CJ25" s="97" t="str">
        <f t="shared" si="14"/>
        <v/>
      </c>
      <c r="CO25" s="97" t="str">
        <f t="shared" si="15"/>
        <v/>
      </c>
      <c r="CT25" s="97" t="str">
        <f t="shared" si="16"/>
        <v/>
      </c>
      <c r="CY25" s="97" t="str">
        <f t="shared" si="17"/>
        <v/>
      </c>
      <c r="DD25" s="97" t="str">
        <f t="shared" si="18"/>
        <v/>
      </c>
      <c r="DI25" s="97" t="str">
        <f t="shared" si="19"/>
        <v/>
      </c>
      <c r="DJ25" t="s">
        <v>35</v>
      </c>
      <c r="DK25">
        <v>30</v>
      </c>
      <c r="DL25">
        <v>0</v>
      </c>
      <c r="DM25">
        <v>0</v>
      </c>
      <c r="DN25" s="97">
        <f t="shared" si="20"/>
        <v>30</v>
      </c>
      <c r="DS25" s="97" t="str">
        <f t="shared" si="21"/>
        <v/>
      </c>
      <c r="DT25" t="s">
        <v>35</v>
      </c>
      <c r="DU25">
        <v>90</v>
      </c>
      <c r="DV25">
        <v>0</v>
      </c>
      <c r="DW25">
        <v>0</v>
      </c>
      <c r="DX25" s="97">
        <f t="shared" si="22"/>
        <v>90</v>
      </c>
      <c r="EC25" s="97" t="str">
        <f t="shared" si="23"/>
        <v/>
      </c>
      <c r="EH25" s="97" t="str">
        <f t="shared" si="24"/>
        <v/>
      </c>
      <c r="EM25" s="97" t="str">
        <f t="shared" si="25"/>
        <v/>
      </c>
      <c r="ER25" s="97" t="str">
        <f t="shared" si="26"/>
        <v/>
      </c>
      <c r="ES25" t="s">
        <v>35</v>
      </c>
      <c r="ET25">
        <v>102</v>
      </c>
      <c r="EU25">
        <v>10</v>
      </c>
      <c r="EV25">
        <v>0</v>
      </c>
      <c r="EW25" s="97">
        <f t="shared" si="27"/>
        <v>102.5</v>
      </c>
      <c r="EX25" t="s">
        <v>36</v>
      </c>
      <c r="EY25">
        <v>105</v>
      </c>
      <c r="EZ25">
        <v>0</v>
      </c>
      <c r="FA25">
        <v>0</v>
      </c>
      <c r="FB25" s="97">
        <f t="shared" si="28"/>
        <v>105</v>
      </c>
      <c r="FC25" t="s">
        <v>36</v>
      </c>
      <c r="FD25">
        <v>110</v>
      </c>
      <c r="FE25">
        <v>0</v>
      </c>
      <c r="FF25">
        <v>0</v>
      </c>
      <c r="FG25" s="97">
        <f t="shared" si="29"/>
        <v>110</v>
      </c>
      <c r="FL25" s="97" t="str">
        <f t="shared" si="30"/>
        <v/>
      </c>
      <c r="FQ25" s="97" t="str">
        <f t="shared" si="31"/>
        <v/>
      </c>
    </row>
    <row r="26" spans="1:173" x14ac:dyDescent="0.3">
      <c r="A26" s="2" t="s">
        <v>552</v>
      </c>
      <c r="B26" s="2" t="s">
        <v>343</v>
      </c>
      <c r="C26" s="2" t="str">
        <f t="shared" si="0"/>
        <v>£/</v>
      </c>
      <c r="D26" s="2"/>
      <c r="J26" s="3"/>
      <c r="K26" s="16" t="str">
        <f t="shared" si="1"/>
        <v/>
      </c>
      <c r="L26" s="3"/>
      <c r="T26" s="16" t="str">
        <f t="shared" si="2"/>
        <v/>
      </c>
      <c r="V26" s="3"/>
      <c r="W26" s="3"/>
      <c r="X26" s="3"/>
      <c r="Y26" s="3"/>
      <c r="Z26" s="3"/>
      <c r="AA26" s="3"/>
      <c r="AB26" s="3"/>
      <c r="AC26" s="3"/>
      <c r="AD26" s="16" t="str">
        <f t="shared" si="3"/>
        <v/>
      </c>
      <c r="AM26" s="16" t="str">
        <f t="shared" si="4"/>
        <v/>
      </c>
      <c r="AR26" s="97" t="str">
        <f t="shared" si="32"/>
        <v/>
      </c>
      <c r="AW26" s="97" t="str">
        <f t="shared" si="33"/>
        <v/>
      </c>
      <c r="AZ26" s="97" t="str">
        <f t="shared" si="7"/>
        <v/>
      </c>
      <c r="BF26" s="97" t="str">
        <f t="shared" si="8"/>
        <v/>
      </c>
      <c r="BK26" s="97" t="str">
        <f t="shared" si="9"/>
        <v/>
      </c>
      <c r="BP26" s="97" t="str">
        <f t="shared" si="10"/>
        <v/>
      </c>
      <c r="BU26" s="97" t="str">
        <f t="shared" si="11"/>
        <v/>
      </c>
      <c r="BZ26" s="97" t="str">
        <f t="shared" si="12"/>
        <v/>
      </c>
      <c r="CE26" s="97" t="str">
        <f t="shared" si="13"/>
        <v/>
      </c>
      <c r="CJ26" s="97" t="str">
        <f t="shared" si="14"/>
        <v/>
      </c>
      <c r="CO26" s="97" t="str">
        <f t="shared" si="15"/>
        <v/>
      </c>
      <c r="CT26" s="97" t="str">
        <f t="shared" si="16"/>
        <v/>
      </c>
      <c r="CY26" s="97" t="str">
        <f t="shared" si="17"/>
        <v/>
      </c>
      <c r="DD26" s="97" t="str">
        <f t="shared" si="18"/>
        <v/>
      </c>
      <c r="DI26" s="97" t="str">
        <f t="shared" si="19"/>
        <v/>
      </c>
      <c r="DN26" s="97" t="str">
        <f t="shared" si="20"/>
        <v/>
      </c>
      <c r="DS26" s="97" t="str">
        <f t="shared" si="21"/>
        <v/>
      </c>
      <c r="DT26" t="s">
        <v>35</v>
      </c>
      <c r="DU26">
        <v>75</v>
      </c>
      <c r="DV26">
        <v>0</v>
      </c>
      <c r="DW26">
        <v>0</v>
      </c>
      <c r="DX26" s="97">
        <f t="shared" si="22"/>
        <v>75</v>
      </c>
      <c r="EC26" s="97" t="str">
        <f t="shared" si="23"/>
        <v/>
      </c>
      <c r="EH26" s="97" t="str">
        <f t="shared" si="24"/>
        <v/>
      </c>
      <c r="EM26" s="97" t="str">
        <f t="shared" si="25"/>
        <v/>
      </c>
      <c r="ER26" s="97" t="str">
        <f t="shared" si="26"/>
        <v/>
      </c>
      <c r="ES26" t="s">
        <v>35</v>
      </c>
      <c r="ET26">
        <v>65</v>
      </c>
      <c r="EU26">
        <v>0</v>
      </c>
      <c r="EV26">
        <v>0</v>
      </c>
      <c r="EW26" s="97">
        <f t="shared" si="27"/>
        <v>65</v>
      </c>
      <c r="FB26" s="97" t="str">
        <f t="shared" si="28"/>
        <v/>
      </c>
      <c r="FG26" s="97" t="str">
        <f t="shared" si="29"/>
        <v/>
      </c>
      <c r="FL26" s="97" t="str">
        <f t="shared" si="30"/>
        <v/>
      </c>
      <c r="FQ26" s="97" t="str">
        <f t="shared" si="31"/>
        <v/>
      </c>
    </row>
    <row r="27" spans="1:173" x14ac:dyDescent="0.3">
      <c r="A27" s="2" t="s">
        <v>553</v>
      </c>
      <c r="B27" s="2" t="s">
        <v>343</v>
      </c>
      <c r="C27" s="2" t="str">
        <f t="shared" si="0"/>
        <v>£/</v>
      </c>
      <c r="D27" s="2"/>
      <c r="J27" s="3"/>
      <c r="K27" s="16" t="str">
        <f t="shared" si="1"/>
        <v/>
      </c>
      <c r="L27" s="3"/>
      <c r="T27" s="16" t="str">
        <f t="shared" si="2"/>
        <v/>
      </c>
      <c r="V27" s="3"/>
      <c r="W27" s="3"/>
      <c r="X27" s="3"/>
      <c r="Y27" s="3"/>
      <c r="Z27" s="3"/>
      <c r="AA27" s="3"/>
      <c r="AB27" s="3"/>
      <c r="AC27" s="3"/>
      <c r="AD27" s="16" t="str">
        <f t="shared" si="3"/>
        <v/>
      </c>
      <c r="AM27" s="16" t="str">
        <f t="shared" si="4"/>
        <v/>
      </c>
      <c r="AR27" s="97" t="str">
        <f t="shared" si="32"/>
        <v/>
      </c>
      <c r="AW27" s="97" t="str">
        <f t="shared" si="33"/>
        <v/>
      </c>
      <c r="AZ27" s="97" t="str">
        <f t="shared" si="7"/>
        <v/>
      </c>
      <c r="BF27" s="97" t="str">
        <f t="shared" si="8"/>
        <v/>
      </c>
      <c r="BK27" s="97" t="str">
        <f t="shared" si="9"/>
        <v/>
      </c>
      <c r="BP27" s="97" t="str">
        <f t="shared" si="10"/>
        <v/>
      </c>
      <c r="BU27" s="97" t="str">
        <f t="shared" si="11"/>
        <v/>
      </c>
      <c r="BZ27" s="97" t="str">
        <f t="shared" si="12"/>
        <v/>
      </c>
      <c r="CE27" s="97" t="str">
        <f t="shared" si="13"/>
        <v/>
      </c>
      <c r="CJ27" s="97" t="str">
        <f t="shared" si="14"/>
        <v/>
      </c>
      <c r="CO27" s="97" t="str">
        <f t="shared" si="15"/>
        <v/>
      </c>
      <c r="CT27" s="97" t="str">
        <f t="shared" si="16"/>
        <v/>
      </c>
      <c r="CY27" s="97" t="str">
        <f t="shared" si="17"/>
        <v/>
      </c>
      <c r="DD27" s="97" t="str">
        <f t="shared" si="18"/>
        <v/>
      </c>
      <c r="DI27" s="97" t="str">
        <f t="shared" si="19"/>
        <v/>
      </c>
      <c r="DJ27" t="s">
        <v>35</v>
      </c>
      <c r="DK27">
        <v>70</v>
      </c>
      <c r="DL27">
        <v>0</v>
      </c>
      <c r="DM27">
        <v>0</v>
      </c>
      <c r="DN27" s="97">
        <f t="shared" si="20"/>
        <v>70</v>
      </c>
      <c r="DS27" s="97" t="str">
        <f t="shared" si="21"/>
        <v/>
      </c>
      <c r="DX27" s="97" t="str">
        <f t="shared" si="22"/>
        <v/>
      </c>
      <c r="EC27" s="97" t="str">
        <f t="shared" si="23"/>
        <v/>
      </c>
      <c r="EH27" s="97" t="str">
        <f t="shared" si="24"/>
        <v/>
      </c>
      <c r="EM27" s="97" t="str">
        <f t="shared" si="25"/>
        <v/>
      </c>
      <c r="ER27" s="97" t="str">
        <f t="shared" si="26"/>
        <v/>
      </c>
      <c r="EW27" s="97" t="str">
        <f t="shared" si="27"/>
        <v/>
      </c>
      <c r="FB27" s="97" t="str">
        <f t="shared" si="28"/>
        <v/>
      </c>
      <c r="FG27" s="97" t="str">
        <f t="shared" si="29"/>
        <v/>
      </c>
      <c r="FL27" s="97" t="str">
        <f t="shared" si="30"/>
        <v/>
      </c>
      <c r="FQ27" s="97" t="str">
        <f t="shared" si="31"/>
        <v/>
      </c>
    </row>
    <row r="28" spans="1:173" x14ac:dyDescent="0.3">
      <c r="A28" s="2" t="s">
        <v>535</v>
      </c>
      <c r="B28" s="2" t="s">
        <v>343</v>
      </c>
      <c r="C28" s="2" t="str">
        <f t="shared" si="0"/>
        <v>£/</v>
      </c>
      <c r="D28" s="2"/>
      <c r="J28" s="3"/>
      <c r="K28" s="16" t="str">
        <f t="shared" si="1"/>
        <v/>
      </c>
      <c r="L28" s="3"/>
      <c r="T28" s="16" t="str">
        <f t="shared" si="2"/>
        <v/>
      </c>
      <c r="V28" s="3"/>
      <c r="W28" s="3"/>
      <c r="X28" s="3"/>
      <c r="Y28" s="3"/>
      <c r="Z28" s="3"/>
      <c r="AA28" s="3"/>
      <c r="AB28" s="3"/>
      <c r="AC28" s="3"/>
      <c r="AD28" s="16" t="str">
        <f t="shared" si="3"/>
        <v/>
      </c>
      <c r="AM28" s="16" t="str">
        <f t="shared" si="4"/>
        <v/>
      </c>
      <c r="AR28" s="97" t="str">
        <f t="shared" si="32"/>
        <v/>
      </c>
      <c r="AW28" s="97" t="str">
        <f t="shared" si="33"/>
        <v/>
      </c>
      <c r="AZ28" s="97" t="str">
        <f t="shared" si="7"/>
        <v/>
      </c>
      <c r="BF28" s="97" t="str">
        <f t="shared" si="8"/>
        <v/>
      </c>
      <c r="BK28" s="97" t="str">
        <f t="shared" si="9"/>
        <v/>
      </c>
      <c r="BP28" s="97" t="str">
        <f t="shared" si="10"/>
        <v/>
      </c>
      <c r="BU28" s="97" t="str">
        <f t="shared" si="11"/>
        <v/>
      </c>
      <c r="BZ28" s="97" t="str">
        <f t="shared" si="12"/>
        <v/>
      </c>
      <c r="CE28" s="97" t="str">
        <f t="shared" si="13"/>
        <v/>
      </c>
      <c r="CJ28" s="97" t="str">
        <f t="shared" si="14"/>
        <v/>
      </c>
      <c r="CO28" s="97" t="str">
        <f t="shared" si="15"/>
        <v/>
      </c>
      <c r="CT28" s="97" t="str">
        <f t="shared" si="16"/>
        <v/>
      </c>
      <c r="CU28" t="s">
        <v>26</v>
      </c>
      <c r="CV28">
        <v>0</v>
      </c>
      <c r="CW28">
        <v>0</v>
      </c>
      <c r="CX28">
        <v>2.375</v>
      </c>
      <c r="CY28" s="97">
        <f t="shared" si="17"/>
        <v>9.8958333333333329E-3</v>
      </c>
      <c r="CZ28" t="s">
        <v>35</v>
      </c>
      <c r="DA28">
        <v>100</v>
      </c>
      <c r="DB28">
        <v>0</v>
      </c>
      <c r="DC28">
        <v>0</v>
      </c>
      <c r="DD28" s="97">
        <f t="shared" si="18"/>
        <v>100</v>
      </c>
      <c r="DE28" t="s">
        <v>35</v>
      </c>
      <c r="DF28">
        <v>70</v>
      </c>
      <c r="DG28">
        <v>0</v>
      </c>
      <c r="DH28">
        <v>0</v>
      </c>
      <c r="DI28" s="97">
        <f t="shared" si="19"/>
        <v>70</v>
      </c>
      <c r="DJ28" t="s">
        <v>35</v>
      </c>
      <c r="DK28">
        <v>50</v>
      </c>
      <c r="DL28">
        <v>0</v>
      </c>
      <c r="DM28">
        <v>0</v>
      </c>
      <c r="DN28" s="97">
        <f t="shared" si="20"/>
        <v>50</v>
      </c>
      <c r="DS28" s="97" t="str">
        <f t="shared" si="21"/>
        <v/>
      </c>
      <c r="DX28" s="97" t="str">
        <f t="shared" si="22"/>
        <v/>
      </c>
      <c r="EC28" s="97" t="str">
        <f t="shared" si="23"/>
        <v/>
      </c>
      <c r="EH28" s="97" t="str">
        <f t="shared" si="24"/>
        <v/>
      </c>
      <c r="EM28" s="97" t="str">
        <f t="shared" si="25"/>
        <v/>
      </c>
      <c r="ER28" s="97" t="str">
        <f t="shared" si="26"/>
        <v/>
      </c>
      <c r="ES28" t="s">
        <v>37</v>
      </c>
      <c r="ET28">
        <v>110</v>
      </c>
      <c r="EU28">
        <v>0</v>
      </c>
      <c r="EV28">
        <v>0</v>
      </c>
      <c r="EW28" s="97">
        <f t="shared" si="27"/>
        <v>110</v>
      </c>
      <c r="EX28" t="s">
        <v>37</v>
      </c>
      <c r="EY28">
        <v>105</v>
      </c>
      <c r="EZ28">
        <v>0</v>
      </c>
      <c r="FA28">
        <v>0</v>
      </c>
      <c r="FB28" s="97">
        <f t="shared" si="28"/>
        <v>105</v>
      </c>
      <c r="FC28" t="s">
        <v>37</v>
      </c>
      <c r="FD28">
        <v>112</v>
      </c>
      <c r="FE28">
        <v>10</v>
      </c>
      <c r="FF28">
        <v>0</v>
      </c>
      <c r="FG28" s="97">
        <f t="shared" si="29"/>
        <v>112.5</v>
      </c>
      <c r="FL28" s="97" t="str">
        <f t="shared" si="30"/>
        <v/>
      </c>
      <c r="FQ28" s="97" t="str">
        <f t="shared" si="31"/>
        <v/>
      </c>
    </row>
    <row r="29" spans="1:173" x14ac:dyDescent="0.3">
      <c r="A29" s="2" t="s">
        <v>554</v>
      </c>
      <c r="B29" s="2" t="s">
        <v>343</v>
      </c>
      <c r="C29" s="2" t="str">
        <f t="shared" si="0"/>
        <v>£/</v>
      </c>
      <c r="D29" s="2"/>
      <c r="J29" s="3"/>
      <c r="K29" s="16" t="str">
        <f t="shared" si="1"/>
        <v/>
      </c>
      <c r="L29" s="3"/>
      <c r="T29" s="16" t="str">
        <f t="shared" si="2"/>
        <v/>
      </c>
      <c r="V29" s="3"/>
      <c r="W29" s="3"/>
      <c r="X29" s="3"/>
      <c r="Y29" s="3"/>
      <c r="Z29" s="3"/>
      <c r="AA29" s="3"/>
      <c r="AB29" s="3"/>
      <c r="AC29" s="3"/>
      <c r="AD29" s="16" t="str">
        <f t="shared" si="3"/>
        <v/>
      </c>
      <c r="AM29" s="16" t="str">
        <f t="shared" si="4"/>
        <v/>
      </c>
      <c r="AN29" s="3" t="s">
        <v>26</v>
      </c>
      <c r="AO29">
        <v>20</v>
      </c>
      <c r="AR29" s="97">
        <f>IF((((AO29+AQ29))/$F$208)=0,"",(((AO29+AQ29))/$F$208))</f>
        <v>0.15873015873015872</v>
      </c>
      <c r="AS29" s="3" t="s">
        <v>26</v>
      </c>
      <c r="AT29">
        <v>18</v>
      </c>
      <c r="AW29" s="97">
        <f>IF((((AT29+AV29))/$F$208)=0,"",(((AT29+AV29))/$F$208))</f>
        <v>0.14285714285714285</v>
      </c>
      <c r="AZ29" s="97" t="str">
        <f t="shared" si="7"/>
        <v/>
      </c>
      <c r="BF29" s="97" t="str">
        <f t="shared" si="8"/>
        <v/>
      </c>
      <c r="BK29" s="97" t="str">
        <f t="shared" si="9"/>
        <v/>
      </c>
      <c r="BP29" s="97" t="str">
        <f t="shared" si="10"/>
        <v/>
      </c>
      <c r="BU29" s="97" t="str">
        <f t="shared" si="11"/>
        <v/>
      </c>
      <c r="BZ29" s="97" t="str">
        <f t="shared" si="12"/>
        <v/>
      </c>
      <c r="CE29" s="97" t="str">
        <f t="shared" si="13"/>
        <v/>
      </c>
      <c r="CJ29" s="97" t="str">
        <f t="shared" si="14"/>
        <v/>
      </c>
      <c r="CO29" s="97" t="str">
        <f t="shared" si="15"/>
        <v/>
      </c>
      <c r="CT29" s="97" t="str">
        <f t="shared" si="16"/>
        <v/>
      </c>
      <c r="CY29" s="97" t="str">
        <f t="shared" si="17"/>
        <v/>
      </c>
      <c r="DD29" s="97" t="str">
        <f t="shared" si="18"/>
        <v/>
      </c>
      <c r="DI29" s="97" t="str">
        <f t="shared" si="19"/>
        <v/>
      </c>
      <c r="DN29" s="97" t="str">
        <f t="shared" si="20"/>
        <v/>
      </c>
      <c r="DS29" s="97" t="str">
        <f t="shared" si="21"/>
        <v/>
      </c>
      <c r="DX29" s="97" t="str">
        <f t="shared" si="22"/>
        <v/>
      </c>
      <c r="EC29" s="97" t="str">
        <f t="shared" si="23"/>
        <v/>
      </c>
      <c r="EH29" s="97" t="str">
        <f t="shared" si="24"/>
        <v/>
      </c>
      <c r="EM29" s="97" t="str">
        <f t="shared" si="25"/>
        <v/>
      </c>
      <c r="ER29" s="97" t="str">
        <f t="shared" si="26"/>
        <v/>
      </c>
      <c r="ES29" t="s">
        <v>36</v>
      </c>
      <c r="ET29">
        <v>120</v>
      </c>
      <c r="EU29">
        <v>0</v>
      </c>
      <c r="EV29">
        <v>0</v>
      </c>
      <c r="EW29" s="97">
        <f t="shared" si="27"/>
        <v>120</v>
      </c>
      <c r="EX29" t="s">
        <v>36</v>
      </c>
      <c r="EY29">
        <v>117</v>
      </c>
      <c r="EZ29">
        <v>10</v>
      </c>
      <c r="FA29">
        <v>0</v>
      </c>
      <c r="FB29" s="97">
        <f t="shared" si="28"/>
        <v>117.5</v>
      </c>
      <c r="FC29" t="s">
        <v>36</v>
      </c>
      <c r="FD29">
        <v>115</v>
      </c>
      <c r="FE29">
        <v>0</v>
      </c>
      <c r="FF29">
        <v>0</v>
      </c>
      <c r="FG29" s="97">
        <f t="shared" si="29"/>
        <v>115</v>
      </c>
      <c r="FL29" s="97" t="str">
        <f t="shared" si="30"/>
        <v/>
      </c>
      <c r="FQ29" s="97" t="str">
        <f t="shared" si="31"/>
        <v/>
      </c>
    </row>
    <row r="30" spans="1:173" x14ac:dyDescent="0.3">
      <c r="A30" s="2" t="s">
        <v>555</v>
      </c>
      <c r="B30" s="2" t="s">
        <v>343</v>
      </c>
      <c r="C30" s="2" t="str">
        <f t="shared" si="0"/>
        <v>£/</v>
      </c>
      <c r="D30" s="2"/>
      <c r="J30" s="3"/>
      <c r="K30" s="16" t="str">
        <f t="shared" si="1"/>
        <v/>
      </c>
      <c r="L30" s="3"/>
      <c r="T30" s="16" t="str">
        <f t="shared" si="2"/>
        <v/>
      </c>
      <c r="V30" s="3"/>
      <c r="W30" s="3"/>
      <c r="X30" s="3"/>
      <c r="Y30" s="3"/>
      <c r="Z30" s="3"/>
      <c r="AA30" s="3"/>
      <c r="AB30" s="3"/>
      <c r="AC30" s="3"/>
      <c r="AD30" s="16" t="str">
        <f t="shared" si="3"/>
        <v/>
      </c>
      <c r="AM30" s="16" t="str">
        <f t="shared" si="4"/>
        <v/>
      </c>
      <c r="AN30" s="3"/>
      <c r="AR30" s="97" t="str">
        <f t="shared" ref="AR30:AR35" si="34">IF((((AO30+AQ30)/2)/$F$208)=0,"",(((AO30+AQ30)/2)/$F$208))</f>
        <v/>
      </c>
      <c r="AS30" s="3"/>
      <c r="AW30" s="97" t="str">
        <f t="shared" ref="AW30:AW35" si="35">IF((((AT30+AV30)/2)/$F$208)=0,"",(((AT30+AV30)/2)/$F$208))</f>
        <v/>
      </c>
      <c r="AZ30" s="97" t="str">
        <f t="shared" si="7"/>
        <v/>
      </c>
      <c r="BF30" s="97" t="str">
        <f t="shared" si="8"/>
        <v/>
      </c>
      <c r="BK30" s="97" t="str">
        <f t="shared" si="9"/>
        <v/>
      </c>
      <c r="BP30" s="97" t="str">
        <f t="shared" si="10"/>
        <v/>
      </c>
      <c r="BU30" s="97" t="str">
        <f t="shared" si="11"/>
        <v/>
      </c>
      <c r="BZ30" s="97" t="str">
        <f t="shared" si="12"/>
        <v/>
      </c>
      <c r="CE30" s="97" t="str">
        <f t="shared" si="13"/>
        <v/>
      </c>
      <c r="CJ30" s="97" t="str">
        <f t="shared" si="14"/>
        <v/>
      </c>
      <c r="CO30" s="97" t="str">
        <f t="shared" si="15"/>
        <v/>
      </c>
      <c r="CT30" s="97" t="str">
        <f t="shared" si="16"/>
        <v/>
      </c>
      <c r="CY30" s="97" t="str">
        <f t="shared" si="17"/>
        <v/>
      </c>
      <c r="DD30" s="97" t="str">
        <f t="shared" si="18"/>
        <v/>
      </c>
      <c r="DI30" s="97" t="str">
        <f t="shared" si="19"/>
        <v/>
      </c>
      <c r="DJ30" t="s">
        <v>35</v>
      </c>
      <c r="DK30">
        <v>75</v>
      </c>
      <c r="DL30">
        <v>0</v>
      </c>
      <c r="DM30">
        <v>0</v>
      </c>
      <c r="DN30" s="97">
        <f t="shared" si="20"/>
        <v>75</v>
      </c>
      <c r="DS30" s="97" t="str">
        <f t="shared" si="21"/>
        <v/>
      </c>
      <c r="DT30" t="s">
        <v>35</v>
      </c>
      <c r="DU30">
        <v>100</v>
      </c>
      <c r="DV30">
        <v>0</v>
      </c>
      <c r="DW30">
        <v>0</v>
      </c>
      <c r="DX30" s="97">
        <f t="shared" si="22"/>
        <v>100</v>
      </c>
      <c r="EC30" s="97" t="str">
        <f t="shared" si="23"/>
        <v/>
      </c>
      <c r="EH30" s="97" t="str">
        <f t="shared" si="24"/>
        <v/>
      </c>
      <c r="EM30" s="97" t="str">
        <f t="shared" si="25"/>
        <v/>
      </c>
      <c r="ER30" s="97" t="str">
        <f t="shared" si="26"/>
        <v/>
      </c>
      <c r="EW30" s="97" t="str">
        <f t="shared" si="27"/>
        <v/>
      </c>
      <c r="FB30" s="97" t="str">
        <f t="shared" si="28"/>
        <v/>
      </c>
      <c r="FG30" s="97" t="str">
        <f t="shared" si="29"/>
        <v/>
      </c>
      <c r="FL30" s="97" t="str">
        <f t="shared" si="30"/>
        <v/>
      </c>
      <c r="FQ30" s="97" t="str">
        <f t="shared" si="31"/>
        <v/>
      </c>
    </row>
    <row r="31" spans="1:173" x14ac:dyDescent="0.3">
      <c r="A31" s="2" t="s">
        <v>536</v>
      </c>
      <c r="B31" s="2" t="s">
        <v>343</v>
      </c>
      <c r="C31" s="2" t="str">
        <f t="shared" si="0"/>
        <v>£/</v>
      </c>
      <c r="D31" s="2"/>
      <c r="J31" s="3"/>
      <c r="K31" s="16" t="str">
        <f t="shared" si="1"/>
        <v/>
      </c>
      <c r="L31" s="3"/>
      <c r="T31" s="16" t="str">
        <f t="shared" si="2"/>
        <v/>
      </c>
      <c r="V31" s="3"/>
      <c r="W31" s="3"/>
      <c r="X31" s="3"/>
      <c r="Y31" s="3"/>
      <c r="Z31" s="3"/>
      <c r="AA31" s="3"/>
      <c r="AB31" s="3"/>
      <c r="AC31" s="3"/>
      <c r="AD31" s="16" t="str">
        <f t="shared" si="3"/>
        <v/>
      </c>
      <c r="AM31" s="16" t="str">
        <f t="shared" si="4"/>
        <v/>
      </c>
      <c r="AR31" s="97" t="str">
        <f t="shared" si="34"/>
        <v/>
      </c>
      <c r="AW31" s="97" t="str">
        <f t="shared" si="35"/>
        <v/>
      </c>
      <c r="AZ31" s="97" t="str">
        <f t="shared" si="7"/>
        <v/>
      </c>
      <c r="BF31" s="97" t="str">
        <f t="shared" si="8"/>
        <v/>
      </c>
      <c r="BK31" s="97" t="str">
        <f t="shared" si="9"/>
        <v/>
      </c>
      <c r="BP31" s="97" t="str">
        <f t="shared" si="10"/>
        <v/>
      </c>
      <c r="BU31" s="97" t="str">
        <f t="shared" si="11"/>
        <v/>
      </c>
      <c r="BZ31" s="97" t="str">
        <f t="shared" si="12"/>
        <v/>
      </c>
      <c r="CE31" s="97" t="str">
        <f t="shared" si="13"/>
        <v/>
      </c>
      <c r="CJ31" s="97" t="str">
        <f t="shared" si="14"/>
        <v/>
      </c>
      <c r="CO31" s="97" t="str">
        <f t="shared" si="15"/>
        <v/>
      </c>
      <c r="CT31" s="97" t="str">
        <f t="shared" si="16"/>
        <v/>
      </c>
      <c r="CY31" s="97" t="str">
        <f t="shared" si="17"/>
        <v/>
      </c>
      <c r="DD31" s="97" t="str">
        <f t="shared" si="18"/>
        <v/>
      </c>
      <c r="DI31" s="97" t="str">
        <f t="shared" si="19"/>
        <v/>
      </c>
      <c r="DN31" s="97" t="str">
        <f t="shared" si="20"/>
        <v/>
      </c>
      <c r="DS31" s="97" t="str">
        <f t="shared" si="21"/>
        <v/>
      </c>
      <c r="DX31" s="97" t="str">
        <f t="shared" si="22"/>
        <v/>
      </c>
      <c r="EC31" s="97" t="str">
        <f t="shared" si="23"/>
        <v/>
      </c>
      <c r="EH31" s="97" t="str">
        <f t="shared" si="24"/>
        <v/>
      </c>
      <c r="EM31" s="97" t="str">
        <f t="shared" si="25"/>
        <v/>
      </c>
      <c r="ER31" s="97" t="str">
        <f t="shared" si="26"/>
        <v/>
      </c>
      <c r="EW31" s="97" t="str">
        <f t="shared" si="27"/>
        <v/>
      </c>
      <c r="EX31" t="s">
        <v>36</v>
      </c>
      <c r="EY31">
        <v>17</v>
      </c>
      <c r="EZ31">
        <v>10</v>
      </c>
      <c r="FA31">
        <v>0</v>
      </c>
      <c r="FB31" s="97">
        <f t="shared" si="28"/>
        <v>17.5</v>
      </c>
      <c r="FC31" t="s">
        <v>36</v>
      </c>
      <c r="FD31">
        <v>95</v>
      </c>
      <c r="FE31">
        <v>0</v>
      </c>
      <c r="FF31">
        <v>0</v>
      </c>
      <c r="FG31" s="97">
        <f t="shared" si="29"/>
        <v>95</v>
      </c>
      <c r="FL31" s="97" t="str">
        <f t="shared" si="30"/>
        <v/>
      </c>
      <c r="FQ31" s="97" t="str">
        <f t="shared" si="31"/>
        <v/>
      </c>
    </row>
    <row r="32" spans="1:173" x14ac:dyDescent="0.3">
      <c r="A32" s="2" t="s">
        <v>537</v>
      </c>
      <c r="B32" s="2" t="s">
        <v>343</v>
      </c>
      <c r="C32" s="2" t="str">
        <f t="shared" si="0"/>
        <v>£/</v>
      </c>
      <c r="D32" s="2"/>
      <c r="J32" s="3"/>
      <c r="K32" s="16" t="str">
        <f t="shared" si="1"/>
        <v/>
      </c>
      <c r="L32" s="3"/>
      <c r="T32" s="16" t="str">
        <f t="shared" si="2"/>
        <v/>
      </c>
      <c r="V32" s="3"/>
      <c r="W32" s="3"/>
      <c r="X32" s="3"/>
      <c r="Y32" s="3"/>
      <c r="Z32" s="3"/>
      <c r="AA32" s="3"/>
      <c r="AB32" s="3"/>
      <c r="AC32" s="3"/>
      <c r="AD32" s="16" t="str">
        <f t="shared" si="3"/>
        <v/>
      </c>
      <c r="AM32" s="16" t="str">
        <f t="shared" si="4"/>
        <v/>
      </c>
      <c r="AR32" s="97" t="str">
        <f t="shared" si="34"/>
        <v/>
      </c>
      <c r="AW32" s="97" t="str">
        <f t="shared" si="35"/>
        <v/>
      </c>
      <c r="AZ32" s="97" t="str">
        <f t="shared" si="7"/>
        <v/>
      </c>
      <c r="BF32" s="97" t="str">
        <f t="shared" si="8"/>
        <v/>
      </c>
      <c r="BK32" s="97" t="str">
        <f t="shared" si="9"/>
        <v/>
      </c>
      <c r="BP32" s="97" t="str">
        <f t="shared" si="10"/>
        <v/>
      </c>
      <c r="BU32" s="97" t="str">
        <f t="shared" si="11"/>
        <v/>
      </c>
      <c r="BZ32" s="97" t="str">
        <f t="shared" si="12"/>
        <v/>
      </c>
      <c r="CE32" s="97" t="str">
        <f t="shared" si="13"/>
        <v/>
      </c>
      <c r="CJ32" s="97" t="str">
        <f t="shared" si="14"/>
        <v/>
      </c>
      <c r="CO32" s="97" t="str">
        <f t="shared" si="15"/>
        <v/>
      </c>
      <c r="CT32" s="97" t="str">
        <f t="shared" si="16"/>
        <v/>
      </c>
      <c r="CY32" s="97" t="str">
        <f t="shared" si="17"/>
        <v/>
      </c>
      <c r="DD32" s="97" t="str">
        <f t="shared" si="18"/>
        <v/>
      </c>
      <c r="DI32" s="97" t="str">
        <f t="shared" si="19"/>
        <v/>
      </c>
      <c r="DN32" s="97" t="str">
        <f t="shared" si="20"/>
        <v/>
      </c>
      <c r="DS32" s="97" t="str">
        <f t="shared" si="21"/>
        <v/>
      </c>
      <c r="DX32" s="97" t="str">
        <f t="shared" si="22"/>
        <v/>
      </c>
      <c r="EC32" s="97" t="str">
        <f t="shared" si="23"/>
        <v/>
      </c>
      <c r="EH32" s="97" t="str">
        <f t="shared" si="24"/>
        <v/>
      </c>
      <c r="EM32" s="97" t="str">
        <f t="shared" si="25"/>
        <v/>
      </c>
      <c r="ER32" s="97" t="str">
        <f t="shared" si="26"/>
        <v/>
      </c>
      <c r="EW32" s="97" t="str">
        <f t="shared" si="27"/>
        <v/>
      </c>
      <c r="EX32" t="s">
        <v>36</v>
      </c>
      <c r="EY32">
        <v>37</v>
      </c>
      <c r="EZ32">
        <v>10</v>
      </c>
      <c r="FA32">
        <v>0</v>
      </c>
      <c r="FB32" s="97">
        <f t="shared" si="28"/>
        <v>37.5</v>
      </c>
      <c r="FC32" t="s">
        <v>36</v>
      </c>
      <c r="FD32">
        <v>42</v>
      </c>
      <c r="FE32">
        <v>10</v>
      </c>
      <c r="FF32">
        <v>0</v>
      </c>
      <c r="FG32" s="97">
        <f t="shared" si="29"/>
        <v>42.5</v>
      </c>
      <c r="FL32" s="97" t="str">
        <f t="shared" si="30"/>
        <v/>
      </c>
      <c r="FQ32" s="97" t="str">
        <f t="shared" si="31"/>
        <v/>
      </c>
    </row>
    <row r="33" spans="1:173" x14ac:dyDescent="0.3">
      <c r="A33" s="2" t="s">
        <v>176</v>
      </c>
      <c r="B33" s="2" t="s">
        <v>343</v>
      </c>
      <c r="C33" s="2" t="str">
        <f t="shared" si="0"/>
        <v>£/</v>
      </c>
      <c r="D33" s="2"/>
      <c r="J33" s="3"/>
      <c r="K33" s="16" t="str">
        <f t="shared" si="1"/>
        <v/>
      </c>
      <c r="L33" s="3"/>
      <c r="T33" s="16" t="str">
        <f t="shared" si="2"/>
        <v/>
      </c>
      <c r="V33" s="3"/>
      <c r="W33" s="3"/>
      <c r="X33" s="3"/>
      <c r="Y33" s="3"/>
      <c r="Z33" s="3"/>
      <c r="AA33" s="3"/>
      <c r="AB33" s="3"/>
      <c r="AC33" s="3"/>
      <c r="AD33" s="16" t="str">
        <f t="shared" si="3"/>
        <v/>
      </c>
      <c r="AM33" s="16" t="str">
        <f t="shared" si="4"/>
        <v/>
      </c>
      <c r="AR33" s="97" t="str">
        <f t="shared" si="34"/>
        <v/>
      </c>
      <c r="AW33" s="97" t="str">
        <f t="shared" si="35"/>
        <v/>
      </c>
      <c r="AZ33" s="97" t="str">
        <f t="shared" si="7"/>
        <v/>
      </c>
      <c r="BF33" s="97" t="str">
        <f t="shared" si="8"/>
        <v/>
      </c>
      <c r="BK33" s="97" t="str">
        <f t="shared" si="9"/>
        <v/>
      </c>
      <c r="BP33" s="97" t="str">
        <f t="shared" si="10"/>
        <v/>
      </c>
      <c r="BU33" s="97" t="str">
        <f t="shared" si="11"/>
        <v/>
      </c>
      <c r="BZ33" s="97" t="str">
        <f t="shared" si="12"/>
        <v/>
      </c>
      <c r="CE33" s="97" t="str">
        <f t="shared" si="13"/>
        <v/>
      </c>
      <c r="CJ33" s="97" t="str">
        <f t="shared" si="14"/>
        <v/>
      </c>
      <c r="CO33" s="97" t="str">
        <f t="shared" si="15"/>
        <v/>
      </c>
      <c r="CT33" s="97" t="str">
        <f t="shared" si="16"/>
        <v/>
      </c>
      <c r="CY33" s="97" t="str">
        <f t="shared" si="17"/>
        <v/>
      </c>
      <c r="DD33" s="97" t="str">
        <f t="shared" si="18"/>
        <v/>
      </c>
      <c r="DI33" s="97" t="str">
        <f t="shared" si="19"/>
        <v/>
      </c>
      <c r="DN33" s="97" t="str">
        <f t="shared" si="20"/>
        <v/>
      </c>
      <c r="DO33" t="s">
        <v>38</v>
      </c>
      <c r="DP33">
        <v>50</v>
      </c>
      <c r="DQ33">
        <v>0</v>
      </c>
      <c r="DR33">
        <v>0</v>
      </c>
      <c r="DS33" s="97">
        <f t="shared" si="21"/>
        <v>50</v>
      </c>
      <c r="DT33" t="s">
        <v>35</v>
      </c>
      <c r="DU33">
        <v>42</v>
      </c>
      <c r="DV33">
        <v>0</v>
      </c>
      <c r="DW33">
        <v>0</v>
      </c>
      <c r="DX33" s="97">
        <f t="shared" si="22"/>
        <v>42</v>
      </c>
      <c r="EC33" s="97" t="str">
        <f t="shared" si="23"/>
        <v/>
      </c>
      <c r="EH33" s="97" t="str">
        <f t="shared" si="24"/>
        <v/>
      </c>
      <c r="EM33" s="97" t="str">
        <f t="shared" si="25"/>
        <v/>
      </c>
      <c r="ER33" s="97" t="str">
        <f t="shared" si="26"/>
        <v/>
      </c>
      <c r="ES33" t="s">
        <v>35</v>
      </c>
      <c r="ET33">
        <v>110</v>
      </c>
      <c r="EU33">
        <v>0</v>
      </c>
      <c r="EV33">
        <v>0</v>
      </c>
      <c r="EW33" s="97">
        <f t="shared" si="27"/>
        <v>110</v>
      </c>
      <c r="EX33" t="s">
        <v>35</v>
      </c>
      <c r="EY33">
        <v>110</v>
      </c>
      <c r="EZ33">
        <v>0</v>
      </c>
      <c r="FA33">
        <v>0</v>
      </c>
      <c r="FB33" s="97">
        <f t="shared" si="28"/>
        <v>110</v>
      </c>
      <c r="FC33" t="s">
        <v>35</v>
      </c>
      <c r="FD33">
        <v>85</v>
      </c>
      <c r="FE33">
        <v>0</v>
      </c>
      <c r="FF33">
        <v>0</v>
      </c>
      <c r="FG33" s="97">
        <f t="shared" si="29"/>
        <v>85</v>
      </c>
      <c r="FL33" s="97" t="str">
        <f t="shared" si="30"/>
        <v/>
      </c>
      <c r="FQ33" s="97" t="str">
        <f t="shared" si="31"/>
        <v/>
      </c>
    </row>
    <row r="34" spans="1:173" x14ac:dyDescent="0.3">
      <c r="A34" s="2" t="s">
        <v>566</v>
      </c>
      <c r="B34" s="2" t="s">
        <v>343</v>
      </c>
      <c r="C34" s="2" t="str">
        <f t="shared" si="0"/>
        <v>£/</v>
      </c>
      <c r="D34" s="2"/>
      <c r="J34" s="3"/>
      <c r="K34" s="16" t="str">
        <f t="shared" si="1"/>
        <v/>
      </c>
      <c r="L34" s="3"/>
      <c r="T34" s="16" t="str">
        <f t="shared" si="2"/>
        <v/>
      </c>
      <c r="V34" s="3"/>
      <c r="W34" s="3"/>
      <c r="X34" s="3"/>
      <c r="Y34" s="3"/>
      <c r="Z34" s="3"/>
      <c r="AA34" s="3"/>
      <c r="AB34" s="3"/>
      <c r="AC34" s="3"/>
      <c r="AD34" s="16" t="str">
        <f t="shared" si="3"/>
        <v/>
      </c>
      <c r="AM34" s="16" t="str">
        <f t="shared" si="4"/>
        <v/>
      </c>
      <c r="AR34" s="97" t="str">
        <f t="shared" si="34"/>
        <v/>
      </c>
      <c r="AW34" s="97" t="str">
        <f t="shared" si="35"/>
        <v/>
      </c>
      <c r="AZ34" s="97" t="str">
        <f t="shared" si="7"/>
        <v/>
      </c>
      <c r="BF34" s="97" t="str">
        <f t="shared" si="8"/>
        <v/>
      </c>
      <c r="BK34" s="97" t="str">
        <f t="shared" si="9"/>
        <v/>
      </c>
      <c r="BP34" s="97" t="str">
        <f t="shared" si="10"/>
        <v/>
      </c>
      <c r="BU34" s="97" t="str">
        <f t="shared" si="11"/>
        <v/>
      </c>
      <c r="BZ34" s="97" t="str">
        <f t="shared" si="12"/>
        <v/>
      </c>
      <c r="CE34" s="97" t="str">
        <f t="shared" si="13"/>
        <v/>
      </c>
      <c r="CJ34" s="97" t="str">
        <f t="shared" si="14"/>
        <v/>
      </c>
      <c r="CO34" s="97" t="str">
        <f t="shared" si="15"/>
        <v/>
      </c>
      <c r="CT34" s="97" t="str">
        <f t="shared" si="16"/>
        <v/>
      </c>
      <c r="CY34" s="97" t="str">
        <f t="shared" si="17"/>
        <v/>
      </c>
      <c r="DD34" s="97" t="str">
        <f t="shared" si="18"/>
        <v/>
      </c>
      <c r="DI34" s="97" t="str">
        <f t="shared" si="19"/>
        <v/>
      </c>
      <c r="DN34" s="97" t="str">
        <f t="shared" si="20"/>
        <v/>
      </c>
      <c r="DS34" s="97" t="str">
        <f t="shared" si="21"/>
        <v/>
      </c>
      <c r="DT34" t="s">
        <v>34</v>
      </c>
      <c r="DU34">
        <v>0</v>
      </c>
      <c r="DV34">
        <v>8</v>
      </c>
      <c r="DW34">
        <v>0</v>
      </c>
      <c r="DX34" s="97">
        <f t="shared" si="22"/>
        <v>0.4</v>
      </c>
      <c r="EC34" s="97" t="str">
        <f t="shared" si="23"/>
        <v/>
      </c>
      <c r="EH34" s="97" t="str">
        <f t="shared" si="24"/>
        <v/>
      </c>
      <c r="EM34" s="97" t="str">
        <f t="shared" si="25"/>
        <v/>
      </c>
      <c r="ER34" s="97" t="str">
        <f t="shared" si="26"/>
        <v/>
      </c>
      <c r="EW34" s="97" t="str">
        <f t="shared" si="27"/>
        <v/>
      </c>
      <c r="FB34" s="97" t="str">
        <f t="shared" si="28"/>
        <v/>
      </c>
      <c r="FG34" s="97" t="str">
        <f t="shared" si="29"/>
        <v/>
      </c>
      <c r="FL34" s="97" t="str">
        <f t="shared" si="30"/>
        <v/>
      </c>
      <c r="FQ34" s="97" t="str">
        <f t="shared" si="31"/>
        <v/>
      </c>
    </row>
    <row r="35" spans="1:173" x14ac:dyDescent="0.3">
      <c r="A35" s="2" t="s">
        <v>556</v>
      </c>
      <c r="B35" s="2" t="s">
        <v>343</v>
      </c>
      <c r="C35" s="2" t="str">
        <f t="shared" si="0"/>
        <v>£/</v>
      </c>
      <c r="D35" s="2"/>
      <c r="J35" s="3"/>
      <c r="K35" s="16" t="str">
        <f t="shared" si="1"/>
        <v/>
      </c>
      <c r="L35" s="3"/>
      <c r="T35" s="16" t="str">
        <f t="shared" si="2"/>
        <v/>
      </c>
      <c r="V35" s="3"/>
      <c r="W35" s="3"/>
      <c r="X35" s="3"/>
      <c r="Y35" s="3"/>
      <c r="Z35" s="3"/>
      <c r="AA35" s="3"/>
      <c r="AB35" s="3"/>
      <c r="AC35" s="3"/>
      <c r="AD35" s="16" t="str">
        <f t="shared" si="3"/>
        <v/>
      </c>
      <c r="AM35" s="16" t="str">
        <f t="shared" si="4"/>
        <v/>
      </c>
      <c r="AR35" s="97" t="str">
        <f t="shared" si="34"/>
        <v/>
      </c>
      <c r="AW35" s="97" t="str">
        <f t="shared" si="35"/>
        <v/>
      </c>
      <c r="AZ35" s="97" t="str">
        <f t="shared" si="7"/>
        <v/>
      </c>
      <c r="BF35" s="97" t="str">
        <f t="shared" si="8"/>
        <v/>
      </c>
      <c r="BK35" s="97" t="str">
        <f t="shared" si="9"/>
        <v/>
      </c>
      <c r="BP35" s="97" t="str">
        <f t="shared" si="10"/>
        <v/>
      </c>
      <c r="BU35" s="97" t="str">
        <f t="shared" si="11"/>
        <v/>
      </c>
      <c r="BZ35" s="97" t="str">
        <f t="shared" si="12"/>
        <v/>
      </c>
      <c r="CE35" s="97" t="str">
        <f t="shared" si="13"/>
        <v/>
      </c>
      <c r="CJ35" s="97" t="str">
        <f t="shared" si="14"/>
        <v/>
      </c>
      <c r="CO35" s="97" t="str">
        <f t="shared" si="15"/>
        <v/>
      </c>
      <c r="CT35" s="97" t="str">
        <f t="shared" si="16"/>
        <v/>
      </c>
      <c r="CU35" t="s">
        <v>39</v>
      </c>
      <c r="CV35">
        <v>0</v>
      </c>
      <c r="CW35">
        <v>6</v>
      </c>
      <c r="CX35">
        <v>0</v>
      </c>
      <c r="CY35" s="97">
        <f t="shared" si="17"/>
        <v>0.3</v>
      </c>
      <c r="DD35" s="97" t="str">
        <f t="shared" si="18"/>
        <v/>
      </c>
      <c r="DI35" s="97" t="str">
        <f t="shared" si="19"/>
        <v/>
      </c>
      <c r="DN35" s="97" t="str">
        <f t="shared" si="20"/>
        <v/>
      </c>
      <c r="DS35" s="97" t="str">
        <f t="shared" si="21"/>
        <v/>
      </c>
      <c r="DX35" s="97" t="str">
        <f t="shared" si="22"/>
        <v/>
      </c>
      <c r="EC35" s="97" t="str">
        <f t="shared" si="23"/>
        <v/>
      </c>
      <c r="EH35" s="97" t="str">
        <f t="shared" si="24"/>
        <v/>
      </c>
      <c r="EM35" s="97" t="str">
        <f t="shared" si="25"/>
        <v/>
      </c>
      <c r="ER35" s="97" t="str">
        <f t="shared" si="26"/>
        <v/>
      </c>
      <c r="EW35" s="97" t="str">
        <f t="shared" si="27"/>
        <v/>
      </c>
      <c r="FB35" s="97" t="str">
        <f t="shared" si="28"/>
        <v/>
      </c>
      <c r="FG35" s="97" t="str">
        <f t="shared" si="29"/>
        <v/>
      </c>
      <c r="FL35" s="97" t="str">
        <f t="shared" si="30"/>
        <v/>
      </c>
      <c r="FQ35" s="97" t="str">
        <f t="shared" si="31"/>
        <v/>
      </c>
    </row>
    <row r="36" spans="1:173" x14ac:dyDescent="0.3">
      <c r="A36" s="2" t="s">
        <v>712</v>
      </c>
      <c r="B36" s="2" t="s">
        <v>343</v>
      </c>
      <c r="C36" s="2" t="str">
        <f t="shared" ref="C36:C61" si="36">CONCATENATE($C$1,D36)</f>
        <v>£/</v>
      </c>
      <c r="D36" s="2"/>
      <c r="J36" s="3"/>
      <c r="K36" s="16" t="str">
        <f t="shared" ref="K36:K67" si="37">IF((((F36+I36)/2)/$F$207)+(((G36+J36)/2)/$H$207)=0,"",((((F36+I36)/2)/$F$207)+(((G36+J36)/2)/$H$207)))</f>
        <v/>
      </c>
      <c r="L36" s="3"/>
      <c r="T36" s="16" t="str">
        <f t="shared" ref="T36:T67" si="38">IF(((M36+Q36)/2)+(((N36+R36)/2)/$F$207)+(((O36+S36)/2)/$H$207)=0,"",((M36+Q36)/2)+(((N36+R36)/2)/$F$207)+(((O36+S36)/2)/$H$207))</f>
        <v/>
      </c>
      <c r="V36" s="3"/>
      <c r="W36" s="3"/>
      <c r="X36" s="3"/>
      <c r="Y36" s="3"/>
      <c r="Z36" s="3"/>
      <c r="AA36" s="3"/>
      <c r="AB36" s="3"/>
      <c r="AC36" s="3"/>
      <c r="AD36" s="16" t="str">
        <f t="shared" ref="AD36:AD67" si="39">IF(((W36+AA36)/2)+(((X36+AB36)/2)/$F$207)+(((Y36+AC36)/2)/$H$207)=0,"",((W36+AA36)/2)+(((X36+AB36)/2)/$F$207)+(((Y36+AC36)/2)/$H$207))</f>
        <v/>
      </c>
      <c r="AM36" s="16" t="str">
        <f t="shared" ref="AM36:AM67" si="40">IF(((AF36+AJ36)/2)+(((AG36+AK36)/2)/$F$207)+(((AH36+AL36)/2)/$H$207)=0,"",((AF36+AJ36)/2)+(((AG36+AK36)/2)/$F$207)+(((AH36+AL36)/2)/$H$207))</f>
        <v/>
      </c>
      <c r="AN36" s="3" t="s">
        <v>34</v>
      </c>
      <c r="AO36">
        <v>65</v>
      </c>
      <c r="AR36" s="97">
        <f>IF((((AO36+AQ36))/$F$208)=0,"",(((AO36+AQ36))/$F$208))</f>
        <v>0.51587301587301593</v>
      </c>
      <c r="AS36" s="3" t="s">
        <v>40</v>
      </c>
      <c r="AT36">
        <v>57</v>
      </c>
      <c r="AW36" s="97">
        <f>IF((((AT36+AV36))/$F$208)=0,"",(((AT36+AV36))/$F$208))</f>
        <v>0.45238095238095238</v>
      </c>
      <c r="AX36" t="s">
        <v>34</v>
      </c>
      <c r="AY36">
        <v>58.25</v>
      </c>
      <c r="AZ36" s="97">
        <f t="shared" ref="AZ36:AZ67" si="41">IF((((AY36))/$F$209)=0,"",(((AY36))/$F$209))</f>
        <v>0.43389199255121041</v>
      </c>
      <c r="BF36" s="97" t="str">
        <f t="shared" ref="BF36:BF67" si="42">IF((((BC36+BE36)/2)/$F$211)=0,"",(((BC36+BE36)/2)/$F$211))</f>
        <v/>
      </c>
      <c r="BK36" s="97" t="str">
        <f t="shared" ref="BK36:BK67" si="43">IF(BH36+(BI36/$F$207)+(BJ36/$H$207)=0,"",BH36+(BI36/$F$207)+(BJ36/$H$207))</f>
        <v/>
      </c>
      <c r="BP36" s="97" t="str">
        <f t="shared" ref="BP36:BP67" si="44">IF(BM36+(BN36/$F$207)+(BO36/$H$207)=0,"",BM36+(BN36/$F$207)+(BO36/$H$207))</f>
        <v/>
      </c>
      <c r="BU36" s="97" t="str">
        <f t="shared" ref="BU36:BU67" si="45">IF(BR36+(BS36/$F$207)+(BT36/$H$207)=0,"",BR36+(BS36/$F$207)+(BT36/$H$207))</f>
        <v/>
      </c>
      <c r="BZ36" s="97" t="str">
        <f t="shared" ref="BZ36:BZ67" si="46">IF(BW36+(BX36/$F$207)+(BY36/$H$207)=0,"",BW36+(BX36/$F$207)+(BY36/$H$207))</f>
        <v/>
      </c>
      <c r="CE36" s="97" t="str">
        <f t="shared" ref="CE36:CE67" si="47">IF(CB36+(CC36/$F$207)+(CD36/$H$207)=0,"",CB36+(CC36/$F$207)+(CD36/$H$207))</f>
        <v/>
      </c>
      <c r="CJ36" s="97" t="str">
        <f t="shared" ref="CJ36:CJ67" si="48">IF(CG36+(CH36/$F$207)+(CI36/$H$207)=0,"",CG36+(CH36/$F$207)+(CI36/$H$207))</f>
        <v/>
      </c>
      <c r="CO36" s="97" t="str">
        <f t="shared" ref="CO36:CO67" si="49">IF(CL36+(CM36/$F$207)+(CN36/$H$207)=0,"",CL36+(CM36/$F$207)+(CN36/$H$207))</f>
        <v/>
      </c>
      <c r="CT36" s="97" t="str">
        <f t="shared" ref="CT36:CT67" si="50">IF(CQ36+(CR36/$F$207)+(CS36/$H$207)=0,"",CQ36+(CR36/$F$207)+(CS36/$H$207))</f>
        <v/>
      </c>
      <c r="CY36" s="97" t="str">
        <f t="shared" ref="CY36:CY67" si="51">IF(CV36+(CW36/$F$207)+(CX36/$H$207)=0,"",CV36+(CW36/$F$207)+(CX36/$H$207))</f>
        <v/>
      </c>
      <c r="DD36" s="97" t="str">
        <f t="shared" ref="DD36:DD67" si="52">IF(DA36+(DB36/$F$207)+(DC36/$H$207)=0,"",DA36+(DB36/$F$207)+(DC36/$H$207))</f>
        <v/>
      </c>
      <c r="DI36" s="97" t="str">
        <f t="shared" ref="DI36:DI67" si="53">IF(DF36+(DG36/$F$207)+(DH36/$H$207)=0,"",DF36+(DG36/$F$207)+(DH36/$H$207))</f>
        <v/>
      </c>
      <c r="DN36" s="97" t="str">
        <f t="shared" ref="DN36:DN67" si="54">IF(DK36+(DL36/$F$207)+(DM36/$H$207)=0,"",DK36+(DL36/$F$207)+(DM36/$H$207))</f>
        <v/>
      </c>
      <c r="DS36" s="97" t="str">
        <f t="shared" ref="DS36:DS67" si="55">IF(DP36+(DQ36/$F$207)+(DR36/$H$207)=0,"",DP36+(DQ36/$F$207)+(DR36/$H$207))</f>
        <v/>
      </c>
      <c r="DX36" s="97" t="str">
        <f t="shared" ref="DX36:DX67" si="56">IF(DU36+(DV36/$F$207)+(DW36/$H$207)=0,"",DU36+(DV36/$F$207)+(DW36/$H$207))</f>
        <v/>
      </c>
      <c r="EC36" s="97" t="str">
        <f t="shared" ref="EC36:EC67" si="57">IF(DZ36+(EA36/$F$207)+(EB36/$H$207)=0,"",DZ36+(EA36/$F$207)+(EB36/$H$207))</f>
        <v/>
      </c>
      <c r="EH36" s="97" t="str">
        <f t="shared" ref="EH36:EH67" si="58">IF(EE36+(EF36/$F$207)+(EG36/$H$207)=0,"",EE36+(EF36/$F$207)+(EG36/$H$207))</f>
        <v/>
      </c>
      <c r="EM36" s="97" t="str">
        <f t="shared" ref="EM36:EM67" si="59">IF(EJ36+(EK36/$F$207)+(EL36/$H$207)=0,"",EJ36+(EK36/$F$207)+(EL36/$H$207))</f>
        <v/>
      </c>
      <c r="ER36" s="97" t="str">
        <f t="shared" ref="ER36:ER67" si="60">IF(EO36+(EP36/$F$207)+(EQ36/$H$207)=0,"",EO36+(EP36/$F$207)+(EQ36/$H$207))</f>
        <v/>
      </c>
      <c r="EW36" s="97" t="str">
        <f t="shared" ref="EW36:EW67" si="61">IF(ET36+(EU36/$F$207)+(EV36/$H$207)=0,"",ET36+(EU36/$F$207)+(EV36/$H$207))</f>
        <v/>
      </c>
      <c r="FB36" s="97" t="str">
        <f t="shared" ref="FB36:FB67" si="62">IF(EY36+(EZ36/$F$207)+(FA36/$H$207)=0,"",EY36+(EZ36/$F$207)+(FA36/$H$207))</f>
        <v/>
      </c>
      <c r="FG36" s="97" t="str">
        <f t="shared" ref="FG36:FG67" si="63">IF(FD36+(FE36/$F$207)+(FF36/$H$207)=0,"",FD36+(FE36/$F$207)+(FF36/$H$207))</f>
        <v/>
      </c>
      <c r="FL36" s="97" t="str">
        <f t="shared" ref="FL36:FL67" si="64">IF(FI36+(FJ36/$F$207)+(FK36/$H$207)=0,"",FI36+(FJ36/$F$207)+(FK36/$H$207))</f>
        <v/>
      </c>
      <c r="FQ36" s="97" t="str">
        <f t="shared" ref="FQ36:FQ67" si="65">IF(FN36+(FO36/$F$207)+(FP36/$H$207)=0,"",FN36+(FO36/$F$207)+(FP36/$H$207))</f>
        <v/>
      </c>
    </row>
    <row r="37" spans="1:173" x14ac:dyDescent="0.3">
      <c r="A37" s="2" t="s">
        <v>557</v>
      </c>
      <c r="B37" s="2" t="s">
        <v>343</v>
      </c>
      <c r="C37" s="2" t="str">
        <f t="shared" si="36"/>
        <v>£/</v>
      </c>
      <c r="D37" s="2"/>
      <c r="J37" s="3"/>
      <c r="K37" s="16" t="str">
        <f t="shared" si="37"/>
        <v/>
      </c>
      <c r="L37" s="3"/>
      <c r="T37" s="16" t="str">
        <f t="shared" si="38"/>
        <v/>
      </c>
      <c r="V37" s="3"/>
      <c r="W37" s="3"/>
      <c r="X37" s="3"/>
      <c r="Y37" s="3"/>
      <c r="Z37" s="3"/>
      <c r="AA37" s="3"/>
      <c r="AB37" s="3"/>
      <c r="AC37" s="3"/>
      <c r="AD37" s="16" t="str">
        <f t="shared" si="39"/>
        <v/>
      </c>
      <c r="AM37" s="16" t="str">
        <f t="shared" si="40"/>
        <v/>
      </c>
      <c r="AN37" s="3"/>
      <c r="AR37" s="97" t="str">
        <f t="shared" ref="AR37:AR68" si="66">IF((((AO37+AQ37)/2)/$F$208)=0,"",(((AO37+AQ37)/2)/$F$208))</f>
        <v/>
      </c>
      <c r="AS37" s="3"/>
      <c r="AW37" s="97" t="str">
        <f t="shared" ref="AW37:AW68" si="67">IF((((AT37+AV37)/2)/$F$208)=0,"",(((AT37+AV37)/2)/$F$208))</f>
        <v/>
      </c>
      <c r="AZ37" s="97" t="str">
        <f t="shared" si="41"/>
        <v/>
      </c>
      <c r="BF37" s="97" t="str">
        <f t="shared" si="42"/>
        <v/>
      </c>
      <c r="BK37" s="97" t="str">
        <f t="shared" si="43"/>
        <v/>
      </c>
      <c r="BP37" s="97" t="str">
        <f t="shared" si="44"/>
        <v/>
      </c>
      <c r="BU37" s="97" t="str">
        <f t="shared" si="45"/>
        <v/>
      </c>
      <c r="BZ37" s="97" t="str">
        <f t="shared" si="46"/>
        <v/>
      </c>
      <c r="CE37" s="97" t="str">
        <f t="shared" si="47"/>
        <v/>
      </c>
      <c r="CJ37" s="97" t="str">
        <f t="shared" si="48"/>
        <v/>
      </c>
      <c r="CO37" s="97" t="str">
        <f t="shared" si="49"/>
        <v/>
      </c>
      <c r="CT37" s="97" t="str">
        <f t="shared" si="50"/>
        <v/>
      </c>
      <c r="CY37" s="97" t="str">
        <f t="shared" si="51"/>
        <v/>
      </c>
      <c r="DD37" s="97" t="str">
        <f t="shared" si="52"/>
        <v/>
      </c>
      <c r="DE37" t="s">
        <v>35</v>
      </c>
      <c r="DF37">
        <v>35</v>
      </c>
      <c r="DG37">
        <v>0</v>
      </c>
      <c r="DH37">
        <v>0</v>
      </c>
      <c r="DI37" s="97">
        <f t="shared" si="53"/>
        <v>35</v>
      </c>
      <c r="DN37" s="97" t="str">
        <f t="shared" si="54"/>
        <v/>
      </c>
      <c r="DS37" s="97" t="str">
        <f t="shared" si="55"/>
        <v/>
      </c>
      <c r="DX37" s="97" t="str">
        <f t="shared" si="56"/>
        <v/>
      </c>
      <c r="EC37" s="97" t="str">
        <f t="shared" si="57"/>
        <v/>
      </c>
      <c r="EH37" s="97" t="str">
        <f t="shared" si="58"/>
        <v/>
      </c>
      <c r="EM37" s="97" t="str">
        <f t="shared" si="59"/>
        <v/>
      </c>
      <c r="ER37" s="97" t="str">
        <f t="shared" si="60"/>
        <v/>
      </c>
      <c r="EW37" s="97" t="str">
        <f t="shared" si="61"/>
        <v/>
      </c>
      <c r="FB37" s="97" t="str">
        <f t="shared" si="62"/>
        <v/>
      </c>
      <c r="FG37" s="97" t="str">
        <f t="shared" si="63"/>
        <v/>
      </c>
      <c r="FL37" s="97" t="str">
        <f t="shared" si="64"/>
        <v/>
      </c>
      <c r="FQ37" s="97" t="str">
        <f t="shared" si="65"/>
        <v/>
      </c>
    </row>
    <row r="38" spans="1:173" x14ac:dyDescent="0.3">
      <c r="A38" s="2" t="s">
        <v>538</v>
      </c>
      <c r="B38" s="2" t="s">
        <v>343</v>
      </c>
      <c r="C38" s="2" t="str">
        <f t="shared" si="36"/>
        <v>£/</v>
      </c>
      <c r="D38" s="2"/>
      <c r="J38" s="3"/>
      <c r="K38" s="16" t="str">
        <f t="shared" si="37"/>
        <v/>
      </c>
      <c r="L38" s="3"/>
      <c r="T38" s="16" t="str">
        <f t="shared" si="38"/>
        <v/>
      </c>
      <c r="V38" s="3"/>
      <c r="W38" s="3"/>
      <c r="X38" s="3"/>
      <c r="Y38" s="3"/>
      <c r="Z38" s="3"/>
      <c r="AA38" s="3"/>
      <c r="AB38" s="3"/>
      <c r="AC38" s="3"/>
      <c r="AD38" s="16" t="str">
        <f t="shared" si="39"/>
        <v/>
      </c>
      <c r="AM38" s="16" t="str">
        <f t="shared" si="40"/>
        <v/>
      </c>
      <c r="AR38" s="97" t="str">
        <f t="shared" si="66"/>
        <v/>
      </c>
      <c r="AW38" s="97" t="str">
        <f t="shared" si="67"/>
        <v/>
      </c>
      <c r="AZ38" s="97" t="str">
        <f t="shared" si="41"/>
        <v/>
      </c>
      <c r="BF38" s="97" t="str">
        <f t="shared" si="42"/>
        <v/>
      </c>
      <c r="BK38" s="97" t="str">
        <f t="shared" si="43"/>
        <v/>
      </c>
      <c r="BP38" s="97" t="str">
        <f t="shared" si="44"/>
        <v/>
      </c>
      <c r="BU38" s="97" t="str">
        <f t="shared" si="45"/>
        <v/>
      </c>
      <c r="BZ38" s="97" t="str">
        <f t="shared" si="46"/>
        <v/>
      </c>
      <c r="CE38" s="97" t="str">
        <f t="shared" si="47"/>
        <v/>
      </c>
      <c r="CJ38" s="97" t="str">
        <f t="shared" si="48"/>
        <v/>
      </c>
      <c r="CO38" s="97" t="str">
        <f t="shared" si="49"/>
        <v/>
      </c>
      <c r="CT38" s="97" t="str">
        <f t="shared" si="50"/>
        <v/>
      </c>
      <c r="CY38" s="97" t="str">
        <f t="shared" si="51"/>
        <v/>
      </c>
      <c r="DD38" s="97" t="str">
        <f t="shared" si="52"/>
        <v/>
      </c>
      <c r="DI38" s="97" t="str">
        <f t="shared" si="53"/>
        <v/>
      </c>
      <c r="DN38" s="97" t="str">
        <f t="shared" si="54"/>
        <v/>
      </c>
      <c r="DS38" s="97" t="str">
        <f t="shared" si="55"/>
        <v/>
      </c>
      <c r="DX38" s="97" t="str">
        <f t="shared" si="56"/>
        <v/>
      </c>
      <c r="EC38" s="97" t="str">
        <f t="shared" si="57"/>
        <v/>
      </c>
      <c r="EH38" s="97" t="str">
        <f t="shared" si="58"/>
        <v/>
      </c>
      <c r="EM38" s="97" t="str">
        <f t="shared" si="59"/>
        <v/>
      </c>
      <c r="ER38" s="97" t="str">
        <f t="shared" si="60"/>
        <v/>
      </c>
      <c r="ES38" t="s">
        <v>37</v>
      </c>
      <c r="ET38">
        <v>67</v>
      </c>
      <c r="EU38">
        <v>10</v>
      </c>
      <c r="EV38">
        <v>0</v>
      </c>
      <c r="EW38" s="97">
        <f t="shared" si="61"/>
        <v>67.5</v>
      </c>
      <c r="EX38" t="s">
        <v>37</v>
      </c>
      <c r="EY38">
        <v>65</v>
      </c>
      <c r="EZ38">
        <v>0</v>
      </c>
      <c r="FA38">
        <v>0</v>
      </c>
      <c r="FB38" s="97">
        <f t="shared" si="62"/>
        <v>65</v>
      </c>
      <c r="FC38" t="s">
        <v>37</v>
      </c>
      <c r="FD38">
        <v>75</v>
      </c>
      <c r="FE38">
        <v>0</v>
      </c>
      <c r="FF38">
        <v>0</v>
      </c>
      <c r="FG38" s="97">
        <f t="shared" si="63"/>
        <v>75</v>
      </c>
      <c r="FL38" s="97" t="str">
        <f t="shared" si="64"/>
        <v/>
      </c>
      <c r="FQ38" s="97" t="str">
        <f t="shared" si="65"/>
        <v/>
      </c>
    </row>
    <row r="39" spans="1:173" x14ac:dyDescent="0.3">
      <c r="A39" s="2" t="s">
        <v>558</v>
      </c>
      <c r="B39" s="2" t="s">
        <v>343</v>
      </c>
      <c r="C39" s="2" t="str">
        <f t="shared" si="36"/>
        <v>£/</v>
      </c>
      <c r="D39" s="2"/>
      <c r="J39" s="3"/>
      <c r="K39" s="16" t="str">
        <f t="shared" si="37"/>
        <v/>
      </c>
      <c r="L39" s="3"/>
      <c r="T39" s="16" t="str">
        <f t="shared" si="38"/>
        <v/>
      </c>
      <c r="V39" s="3"/>
      <c r="W39" s="3"/>
      <c r="X39" s="3"/>
      <c r="Y39" s="3"/>
      <c r="Z39" s="3"/>
      <c r="AA39" s="3"/>
      <c r="AB39" s="3"/>
      <c r="AC39" s="3"/>
      <c r="AD39" s="16" t="str">
        <f t="shared" si="39"/>
        <v/>
      </c>
      <c r="AM39" s="16" t="str">
        <f t="shared" si="40"/>
        <v/>
      </c>
      <c r="AR39" s="97" t="str">
        <f t="shared" si="66"/>
        <v/>
      </c>
      <c r="AW39" s="97" t="str">
        <f t="shared" si="67"/>
        <v/>
      </c>
      <c r="AZ39" s="97" t="str">
        <f t="shared" si="41"/>
        <v/>
      </c>
      <c r="BF39" s="97" t="str">
        <f t="shared" si="42"/>
        <v/>
      </c>
      <c r="BK39" s="97" t="str">
        <f t="shared" si="43"/>
        <v/>
      </c>
      <c r="BP39" s="97" t="str">
        <f t="shared" si="44"/>
        <v/>
      </c>
      <c r="BU39" s="97" t="str">
        <f t="shared" si="45"/>
        <v/>
      </c>
      <c r="BZ39" s="97" t="str">
        <f t="shared" si="46"/>
        <v/>
      </c>
      <c r="CE39" s="97" t="str">
        <f t="shared" si="47"/>
        <v/>
      </c>
      <c r="CJ39" s="97" t="str">
        <f t="shared" si="48"/>
        <v/>
      </c>
      <c r="CO39" s="97" t="str">
        <f t="shared" si="49"/>
        <v/>
      </c>
      <c r="CT39" s="97" t="str">
        <f t="shared" si="50"/>
        <v/>
      </c>
      <c r="CY39" s="97" t="str">
        <f t="shared" si="51"/>
        <v/>
      </c>
      <c r="DD39" s="97" t="str">
        <f t="shared" si="52"/>
        <v/>
      </c>
      <c r="DI39" s="97" t="str">
        <f t="shared" si="53"/>
        <v/>
      </c>
      <c r="DJ39" t="s">
        <v>35</v>
      </c>
      <c r="DK39">
        <v>120</v>
      </c>
      <c r="DL39">
        <v>0</v>
      </c>
      <c r="DM39">
        <v>0</v>
      </c>
      <c r="DN39" s="97">
        <f t="shared" si="54"/>
        <v>120</v>
      </c>
      <c r="DS39" s="97" t="str">
        <f t="shared" si="55"/>
        <v/>
      </c>
      <c r="DX39" s="97" t="str">
        <f t="shared" si="56"/>
        <v/>
      </c>
      <c r="EC39" s="97" t="str">
        <f t="shared" si="57"/>
        <v/>
      </c>
      <c r="EH39" s="97" t="str">
        <f t="shared" si="58"/>
        <v/>
      </c>
      <c r="EM39" s="97" t="str">
        <f t="shared" si="59"/>
        <v/>
      </c>
      <c r="ER39" s="97" t="str">
        <f t="shared" si="60"/>
        <v/>
      </c>
      <c r="EW39" s="97" t="str">
        <f t="shared" si="61"/>
        <v/>
      </c>
      <c r="FB39" s="97" t="str">
        <f t="shared" si="62"/>
        <v/>
      </c>
      <c r="FG39" s="97" t="str">
        <f t="shared" si="63"/>
        <v/>
      </c>
      <c r="FL39" s="97" t="str">
        <f t="shared" si="64"/>
        <v/>
      </c>
      <c r="FQ39" s="97" t="str">
        <f t="shared" si="65"/>
        <v/>
      </c>
    </row>
    <row r="40" spans="1:173" x14ac:dyDescent="0.3">
      <c r="A40" s="2" t="s">
        <v>25</v>
      </c>
      <c r="B40" s="2" t="s">
        <v>343</v>
      </c>
      <c r="C40" s="2" t="str">
        <f t="shared" si="36"/>
        <v>£/</v>
      </c>
      <c r="D40" s="2"/>
      <c r="J40" s="3"/>
      <c r="K40" s="16" t="str">
        <f t="shared" si="37"/>
        <v/>
      </c>
      <c r="L40" s="3"/>
      <c r="T40" s="16" t="str">
        <f t="shared" si="38"/>
        <v/>
      </c>
      <c r="V40" s="3"/>
      <c r="W40" s="3"/>
      <c r="X40" s="3"/>
      <c r="Y40" s="3"/>
      <c r="Z40" s="3"/>
      <c r="AA40" s="3"/>
      <c r="AB40" s="3"/>
      <c r="AC40" s="3"/>
      <c r="AD40" s="16" t="str">
        <f t="shared" si="39"/>
        <v/>
      </c>
      <c r="AM40" s="16" t="str">
        <f t="shared" si="40"/>
        <v/>
      </c>
      <c r="AR40" s="97" t="str">
        <f t="shared" si="66"/>
        <v/>
      </c>
      <c r="AW40" s="97" t="str">
        <f t="shared" si="67"/>
        <v/>
      </c>
      <c r="AZ40" s="97" t="str">
        <f t="shared" si="41"/>
        <v/>
      </c>
      <c r="BF40" s="97" t="str">
        <f t="shared" si="42"/>
        <v/>
      </c>
      <c r="BK40" s="97" t="str">
        <f t="shared" si="43"/>
        <v/>
      </c>
      <c r="BP40" s="97" t="str">
        <f t="shared" si="44"/>
        <v/>
      </c>
      <c r="BU40" s="97" t="str">
        <f t="shared" si="45"/>
        <v/>
      </c>
      <c r="BZ40" s="97" t="str">
        <f t="shared" si="46"/>
        <v/>
      </c>
      <c r="CE40" s="97" t="str">
        <f t="shared" si="47"/>
        <v/>
      </c>
      <c r="CJ40" s="97" t="str">
        <f t="shared" si="48"/>
        <v/>
      </c>
      <c r="CO40" s="97" t="str">
        <f t="shared" si="49"/>
        <v/>
      </c>
      <c r="CT40" s="97" t="str">
        <f t="shared" si="50"/>
        <v/>
      </c>
      <c r="CY40" s="97" t="str">
        <f t="shared" si="51"/>
        <v/>
      </c>
      <c r="DD40" s="97" t="str">
        <f t="shared" si="52"/>
        <v/>
      </c>
      <c r="DI40" s="97" t="str">
        <f t="shared" si="53"/>
        <v/>
      </c>
      <c r="DN40" s="97" t="str">
        <f t="shared" si="54"/>
        <v/>
      </c>
      <c r="DS40" s="97" t="str">
        <f t="shared" si="55"/>
        <v/>
      </c>
      <c r="DX40" s="97" t="str">
        <f t="shared" si="56"/>
        <v/>
      </c>
      <c r="EC40" s="97" t="str">
        <f t="shared" si="57"/>
        <v/>
      </c>
      <c r="EH40" s="97" t="str">
        <f t="shared" si="58"/>
        <v/>
      </c>
      <c r="EM40" s="97" t="str">
        <f t="shared" si="59"/>
        <v/>
      </c>
      <c r="ER40" s="97" t="str">
        <f t="shared" si="60"/>
        <v/>
      </c>
      <c r="ES40" t="s">
        <v>35</v>
      </c>
      <c r="ET40">
        <v>92</v>
      </c>
      <c r="EU40">
        <v>10</v>
      </c>
      <c r="EV40">
        <v>0</v>
      </c>
      <c r="EW40" s="97">
        <f t="shared" si="61"/>
        <v>92.5</v>
      </c>
      <c r="FB40" s="97" t="str">
        <f t="shared" si="62"/>
        <v/>
      </c>
      <c r="FG40" s="97" t="str">
        <f t="shared" si="63"/>
        <v/>
      </c>
      <c r="FL40" s="97" t="str">
        <f t="shared" si="64"/>
        <v/>
      </c>
      <c r="FQ40" s="97" t="str">
        <f t="shared" si="65"/>
        <v/>
      </c>
    </row>
    <row r="41" spans="1:173" x14ac:dyDescent="0.3">
      <c r="A41" s="2" t="s">
        <v>539</v>
      </c>
      <c r="B41" s="2" t="s">
        <v>343</v>
      </c>
      <c r="C41" s="2" t="str">
        <f t="shared" si="36"/>
        <v>£/</v>
      </c>
      <c r="D41" s="2"/>
      <c r="J41" s="3"/>
      <c r="K41" s="16" t="str">
        <f t="shared" si="37"/>
        <v/>
      </c>
      <c r="L41" s="3"/>
      <c r="T41" s="16" t="str">
        <f t="shared" si="38"/>
        <v/>
      </c>
      <c r="V41" s="3"/>
      <c r="W41" s="3"/>
      <c r="X41" s="3"/>
      <c r="Y41" s="3"/>
      <c r="Z41" s="3"/>
      <c r="AA41" s="3"/>
      <c r="AB41" s="3"/>
      <c r="AC41" s="3"/>
      <c r="AD41" s="16" t="str">
        <f t="shared" si="39"/>
        <v/>
      </c>
      <c r="AM41" s="16" t="str">
        <f t="shared" si="40"/>
        <v/>
      </c>
      <c r="AR41" s="97" t="str">
        <f t="shared" si="66"/>
        <v/>
      </c>
      <c r="AW41" s="97" t="str">
        <f t="shared" si="67"/>
        <v/>
      </c>
      <c r="AZ41" s="97" t="str">
        <f t="shared" si="41"/>
        <v/>
      </c>
      <c r="BF41" s="97" t="str">
        <f t="shared" si="42"/>
        <v/>
      </c>
      <c r="BK41" s="97" t="str">
        <f t="shared" si="43"/>
        <v/>
      </c>
      <c r="BP41" s="97" t="str">
        <f t="shared" si="44"/>
        <v/>
      </c>
      <c r="BU41" s="97" t="str">
        <f t="shared" si="45"/>
        <v/>
      </c>
      <c r="BZ41" s="97" t="str">
        <f t="shared" si="46"/>
        <v/>
      </c>
      <c r="CE41" s="97" t="str">
        <f t="shared" si="47"/>
        <v/>
      </c>
      <c r="CJ41" s="97" t="str">
        <f t="shared" si="48"/>
        <v/>
      </c>
      <c r="CO41" s="97" t="str">
        <f t="shared" si="49"/>
        <v/>
      </c>
      <c r="CT41" s="97" t="str">
        <f t="shared" si="50"/>
        <v/>
      </c>
      <c r="CY41" s="97" t="str">
        <f t="shared" si="51"/>
        <v/>
      </c>
      <c r="DD41" s="97" t="str">
        <f t="shared" si="52"/>
        <v/>
      </c>
      <c r="DI41" s="97" t="str">
        <f t="shared" si="53"/>
        <v/>
      </c>
      <c r="DN41" s="97" t="str">
        <f t="shared" si="54"/>
        <v/>
      </c>
      <c r="DS41" s="97" t="str">
        <f t="shared" si="55"/>
        <v/>
      </c>
      <c r="DX41" s="97" t="str">
        <f t="shared" si="56"/>
        <v/>
      </c>
      <c r="EC41" s="97" t="str">
        <f t="shared" si="57"/>
        <v/>
      </c>
      <c r="EH41" s="97" t="str">
        <f t="shared" si="58"/>
        <v/>
      </c>
      <c r="EM41" s="97" t="str">
        <f t="shared" si="59"/>
        <v/>
      </c>
      <c r="ER41" s="97" t="str">
        <f t="shared" si="60"/>
        <v/>
      </c>
      <c r="ES41" t="s">
        <v>36</v>
      </c>
      <c r="ET41">
        <v>55</v>
      </c>
      <c r="EU41">
        <v>0</v>
      </c>
      <c r="EV41">
        <v>0</v>
      </c>
      <c r="EW41" s="97">
        <f t="shared" si="61"/>
        <v>55</v>
      </c>
      <c r="EX41" t="s">
        <v>36</v>
      </c>
      <c r="EY41">
        <v>57</v>
      </c>
      <c r="EZ41">
        <v>10</v>
      </c>
      <c r="FA41">
        <v>0</v>
      </c>
      <c r="FB41" s="97">
        <f t="shared" si="62"/>
        <v>57.5</v>
      </c>
      <c r="FC41" t="s">
        <v>36</v>
      </c>
      <c r="FD41">
        <v>67</v>
      </c>
      <c r="FE41">
        <v>10</v>
      </c>
      <c r="FF41">
        <v>0</v>
      </c>
      <c r="FG41" s="97">
        <f t="shared" si="63"/>
        <v>67.5</v>
      </c>
      <c r="FL41" s="97" t="str">
        <f t="shared" si="64"/>
        <v/>
      </c>
      <c r="FQ41" s="97" t="str">
        <f t="shared" si="65"/>
        <v/>
      </c>
    </row>
    <row r="42" spans="1:173" x14ac:dyDescent="0.3">
      <c r="A42" s="2" t="s">
        <v>540</v>
      </c>
      <c r="B42" s="2" t="s">
        <v>343</v>
      </c>
      <c r="C42" s="2" t="str">
        <f t="shared" si="36"/>
        <v>£/</v>
      </c>
      <c r="D42" s="2"/>
      <c r="E42" t="s">
        <v>22</v>
      </c>
      <c r="F42">
        <v>1</v>
      </c>
      <c r="G42">
        <v>3.71</v>
      </c>
      <c r="I42">
        <v>1</v>
      </c>
      <c r="J42" s="3">
        <v>5.14</v>
      </c>
      <c r="K42" s="16">
        <f t="shared" si="37"/>
        <v>6.8437499999999998E-2</v>
      </c>
      <c r="L42" s="6" t="s">
        <v>22</v>
      </c>
      <c r="M42">
        <v>0</v>
      </c>
      <c r="N42">
        <v>2</v>
      </c>
      <c r="O42">
        <v>0.8</v>
      </c>
      <c r="Q42">
        <v>0</v>
      </c>
      <c r="R42">
        <v>2</v>
      </c>
      <c r="S42">
        <v>1.4</v>
      </c>
      <c r="T42" s="16">
        <f t="shared" si="38"/>
        <v>0.10458333333333333</v>
      </c>
      <c r="U42" t="s">
        <v>41</v>
      </c>
      <c r="V42" s="3" t="s">
        <v>22</v>
      </c>
      <c r="W42" s="3">
        <v>0</v>
      </c>
      <c r="X42" s="3">
        <v>1</v>
      </c>
      <c r="Y42" s="3">
        <v>3.8</v>
      </c>
      <c r="Z42" s="3"/>
      <c r="AA42" s="3">
        <v>0</v>
      </c>
      <c r="AB42" s="3">
        <v>1</v>
      </c>
      <c r="AC42" s="3">
        <v>5.14</v>
      </c>
      <c r="AD42" s="16">
        <f t="shared" si="39"/>
        <v>6.8625000000000005E-2</v>
      </c>
      <c r="AM42" s="16" t="str">
        <f t="shared" si="40"/>
        <v/>
      </c>
      <c r="AR42" s="97" t="str">
        <f t="shared" si="66"/>
        <v/>
      </c>
      <c r="AW42" s="97" t="str">
        <f t="shared" si="67"/>
        <v/>
      </c>
      <c r="AZ42" s="97" t="str">
        <f t="shared" si="41"/>
        <v/>
      </c>
      <c r="BF42" s="97" t="str">
        <f t="shared" si="42"/>
        <v/>
      </c>
      <c r="BK42" s="97" t="str">
        <f t="shared" si="43"/>
        <v/>
      </c>
      <c r="BP42" s="97" t="str">
        <f t="shared" si="44"/>
        <v/>
      </c>
      <c r="BU42" s="97" t="str">
        <f t="shared" si="45"/>
        <v/>
      </c>
      <c r="BZ42" s="97" t="str">
        <f t="shared" si="46"/>
        <v/>
      </c>
      <c r="CE42" s="97" t="str">
        <f t="shared" si="47"/>
        <v/>
      </c>
      <c r="CJ42" s="97" t="str">
        <f t="shared" si="48"/>
        <v/>
      </c>
      <c r="CO42" s="97" t="str">
        <f t="shared" si="49"/>
        <v/>
      </c>
      <c r="CT42" s="97" t="str">
        <f t="shared" si="50"/>
        <v/>
      </c>
      <c r="CY42" s="97" t="str">
        <f t="shared" si="51"/>
        <v/>
      </c>
      <c r="DD42" s="97" t="str">
        <f t="shared" si="52"/>
        <v/>
      </c>
      <c r="DI42" s="97" t="str">
        <f t="shared" si="53"/>
        <v/>
      </c>
      <c r="DN42" s="97" t="str">
        <f t="shared" si="54"/>
        <v/>
      </c>
      <c r="DS42" s="97" t="str">
        <f t="shared" si="55"/>
        <v/>
      </c>
      <c r="DX42" s="97" t="str">
        <f t="shared" si="56"/>
        <v/>
      </c>
      <c r="EC42" s="97" t="str">
        <f t="shared" si="57"/>
        <v/>
      </c>
      <c r="EH42" s="97" t="str">
        <f t="shared" si="58"/>
        <v/>
      </c>
      <c r="EM42" s="97" t="str">
        <f t="shared" si="59"/>
        <v/>
      </c>
      <c r="ER42" s="97" t="str">
        <f t="shared" si="60"/>
        <v/>
      </c>
      <c r="EW42" s="97" t="str">
        <f t="shared" si="61"/>
        <v/>
      </c>
      <c r="EX42" t="s">
        <v>36</v>
      </c>
      <c r="EY42">
        <v>92</v>
      </c>
      <c r="EZ42">
        <v>10</v>
      </c>
      <c r="FA42">
        <v>0</v>
      </c>
      <c r="FB42" s="97">
        <f t="shared" si="62"/>
        <v>92.5</v>
      </c>
      <c r="FC42" t="s">
        <v>36</v>
      </c>
      <c r="FD42">
        <v>95</v>
      </c>
      <c r="FE42">
        <v>0</v>
      </c>
      <c r="FF42">
        <v>0</v>
      </c>
      <c r="FG42" s="97">
        <f t="shared" si="63"/>
        <v>95</v>
      </c>
      <c r="FL42" s="97" t="str">
        <f t="shared" si="64"/>
        <v/>
      </c>
      <c r="FQ42" s="97" t="str">
        <f t="shared" si="65"/>
        <v/>
      </c>
    </row>
    <row r="43" spans="1:173" x14ac:dyDescent="0.3">
      <c r="A43" s="2" t="s">
        <v>559</v>
      </c>
      <c r="B43" s="2" t="s">
        <v>343</v>
      </c>
      <c r="C43" s="2" t="str">
        <f t="shared" si="36"/>
        <v>£/</v>
      </c>
      <c r="D43" s="2"/>
      <c r="J43" s="3"/>
      <c r="K43" s="16" t="str">
        <f t="shared" si="37"/>
        <v/>
      </c>
      <c r="L43" s="3"/>
      <c r="T43" s="16" t="str">
        <f t="shared" si="38"/>
        <v/>
      </c>
      <c r="V43" s="3"/>
      <c r="W43" s="3"/>
      <c r="X43" s="3"/>
      <c r="Y43" s="3"/>
      <c r="Z43" s="3"/>
      <c r="AA43" s="3"/>
      <c r="AB43" s="3"/>
      <c r="AC43" s="3"/>
      <c r="AD43" s="16" t="str">
        <f t="shared" si="39"/>
        <v/>
      </c>
      <c r="AM43" s="16" t="str">
        <f t="shared" si="40"/>
        <v/>
      </c>
      <c r="AR43" s="97" t="str">
        <f t="shared" si="66"/>
        <v/>
      </c>
      <c r="AW43" s="97" t="str">
        <f t="shared" si="67"/>
        <v/>
      </c>
      <c r="AZ43" s="97" t="str">
        <f t="shared" si="41"/>
        <v/>
      </c>
      <c r="BF43" s="97" t="str">
        <f t="shared" si="42"/>
        <v/>
      </c>
      <c r="BK43" s="97" t="str">
        <f t="shared" si="43"/>
        <v/>
      </c>
      <c r="BP43" s="97" t="str">
        <f t="shared" si="44"/>
        <v/>
      </c>
      <c r="BU43" s="97" t="str">
        <f t="shared" si="45"/>
        <v/>
      </c>
      <c r="BZ43" s="97" t="str">
        <f t="shared" si="46"/>
        <v/>
      </c>
      <c r="CE43" s="97" t="str">
        <f t="shared" si="47"/>
        <v/>
      </c>
      <c r="CJ43" s="97" t="str">
        <f t="shared" si="48"/>
        <v/>
      </c>
      <c r="CO43" s="97" t="str">
        <f t="shared" si="49"/>
        <v/>
      </c>
      <c r="CT43" s="97" t="str">
        <f t="shared" si="50"/>
        <v/>
      </c>
      <c r="CY43" s="97" t="str">
        <f t="shared" si="51"/>
        <v/>
      </c>
      <c r="DD43" s="97" t="str">
        <f t="shared" si="52"/>
        <v/>
      </c>
      <c r="DE43" t="s">
        <v>35</v>
      </c>
      <c r="DF43">
        <v>70</v>
      </c>
      <c r="DG43">
        <v>0</v>
      </c>
      <c r="DH43">
        <v>0</v>
      </c>
      <c r="DI43" s="97">
        <f t="shared" si="53"/>
        <v>70</v>
      </c>
      <c r="DN43" s="97" t="str">
        <f t="shared" si="54"/>
        <v/>
      </c>
      <c r="DS43" s="97" t="str">
        <f t="shared" si="55"/>
        <v/>
      </c>
      <c r="DX43" s="97" t="str">
        <f t="shared" si="56"/>
        <v/>
      </c>
      <c r="EC43" s="97" t="str">
        <f t="shared" si="57"/>
        <v/>
      </c>
      <c r="EH43" s="97" t="str">
        <f t="shared" si="58"/>
        <v/>
      </c>
      <c r="EM43" s="97" t="str">
        <f t="shared" si="59"/>
        <v/>
      </c>
      <c r="ER43" s="97" t="str">
        <f t="shared" si="60"/>
        <v/>
      </c>
      <c r="EW43" s="97" t="str">
        <f t="shared" si="61"/>
        <v/>
      </c>
      <c r="FB43" s="97" t="str">
        <f t="shared" si="62"/>
        <v/>
      </c>
      <c r="FG43" s="97" t="str">
        <f t="shared" si="63"/>
        <v/>
      </c>
      <c r="FL43" s="97" t="str">
        <f t="shared" si="64"/>
        <v/>
      </c>
      <c r="FQ43" s="97" t="str">
        <f t="shared" si="65"/>
        <v/>
      </c>
    </row>
    <row r="44" spans="1:173" x14ac:dyDescent="0.3">
      <c r="A44" s="2" t="s">
        <v>31</v>
      </c>
      <c r="B44" s="2" t="s">
        <v>347</v>
      </c>
      <c r="C44" s="2" t="str">
        <f t="shared" si="36"/>
        <v>£/</v>
      </c>
      <c r="D44" s="2"/>
      <c r="J44" s="3"/>
      <c r="K44" s="16" t="str">
        <f t="shared" si="37"/>
        <v/>
      </c>
      <c r="L44" s="3"/>
      <c r="T44" s="16" t="str">
        <f t="shared" si="38"/>
        <v/>
      </c>
      <c r="V44" s="3"/>
      <c r="W44" s="3"/>
      <c r="X44" s="3"/>
      <c r="Y44" s="3"/>
      <c r="Z44" s="3"/>
      <c r="AA44" s="3"/>
      <c r="AB44" s="3"/>
      <c r="AC44" s="3"/>
      <c r="AD44" s="16" t="str">
        <f t="shared" si="39"/>
        <v/>
      </c>
      <c r="AM44" s="16" t="str">
        <f t="shared" si="40"/>
        <v/>
      </c>
      <c r="AR44" s="97" t="str">
        <f t="shared" si="66"/>
        <v/>
      </c>
      <c r="AW44" s="97" t="str">
        <f t="shared" si="67"/>
        <v/>
      </c>
      <c r="AZ44" s="97" t="str">
        <f t="shared" si="41"/>
        <v/>
      </c>
      <c r="BF44" s="97" t="str">
        <f t="shared" si="42"/>
        <v/>
      </c>
      <c r="BK44" s="97" t="str">
        <f t="shared" si="43"/>
        <v/>
      </c>
      <c r="BP44" s="97" t="str">
        <f t="shared" si="44"/>
        <v/>
      </c>
      <c r="BU44" s="97" t="str">
        <f t="shared" si="45"/>
        <v/>
      </c>
      <c r="BZ44" s="97" t="str">
        <f t="shared" si="46"/>
        <v/>
      </c>
      <c r="CE44" s="97" t="str">
        <f t="shared" si="47"/>
        <v/>
      </c>
      <c r="CJ44" s="97" t="str">
        <f t="shared" si="48"/>
        <v/>
      </c>
      <c r="CO44" s="97" t="str">
        <f t="shared" si="49"/>
        <v/>
      </c>
      <c r="CT44" s="97" t="str">
        <f t="shared" si="50"/>
        <v/>
      </c>
      <c r="CY44" s="97" t="str">
        <f t="shared" si="51"/>
        <v/>
      </c>
      <c r="DD44" s="97" t="str">
        <f t="shared" si="52"/>
        <v/>
      </c>
      <c r="DI44" s="97" t="str">
        <f t="shared" si="53"/>
        <v/>
      </c>
      <c r="DN44" s="97" t="str">
        <f t="shared" si="54"/>
        <v/>
      </c>
      <c r="DS44" s="97" t="str">
        <f t="shared" si="55"/>
        <v/>
      </c>
      <c r="DX44" s="97" t="str">
        <f t="shared" si="56"/>
        <v/>
      </c>
      <c r="EC44" s="97" t="str">
        <f t="shared" si="57"/>
        <v/>
      </c>
      <c r="EH44" s="97" t="str">
        <f t="shared" si="58"/>
        <v/>
      </c>
      <c r="EM44" s="97" t="str">
        <f t="shared" si="59"/>
        <v/>
      </c>
      <c r="ER44" s="97" t="str">
        <f t="shared" si="60"/>
        <v/>
      </c>
      <c r="ES44" t="s">
        <v>42</v>
      </c>
      <c r="ET44">
        <v>52</v>
      </c>
      <c r="EU44">
        <v>10</v>
      </c>
      <c r="EV44">
        <v>0</v>
      </c>
      <c r="EW44" s="97">
        <f t="shared" si="61"/>
        <v>52.5</v>
      </c>
      <c r="EX44" t="s">
        <v>42</v>
      </c>
      <c r="EY44">
        <v>55</v>
      </c>
      <c r="EZ44">
        <v>0</v>
      </c>
      <c r="FA44">
        <v>0</v>
      </c>
      <c r="FB44" s="97">
        <f t="shared" si="62"/>
        <v>55</v>
      </c>
      <c r="FC44" t="s">
        <v>35</v>
      </c>
      <c r="FD44">
        <v>60</v>
      </c>
      <c r="FE44">
        <v>0</v>
      </c>
      <c r="FF44">
        <v>0</v>
      </c>
      <c r="FG44" s="97">
        <f t="shared" si="63"/>
        <v>60</v>
      </c>
      <c r="FL44" s="97" t="str">
        <f t="shared" si="64"/>
        <v/>
      </c>
      <c r="FQ44" s="97" t="str">
        <f t="shared" si="65"/>
        <v/>
      </c>
    </row>
    <row r="45" spans="1:173" x14ac:dyDescent="0.3">
      <c r="A45" s="2" t="s">
        <v>554</v>
      </c>
      <c r="B45" s="2"/>
      <c r="C45" s="2" t="str">
        <f t="shared" si="36"/>
        <v>£/</v>
      </c>
      <c r="D45" s="2"/>
      <c r="J45" s="3"/>
      <c r="K45" s="16" t="str">
        <f t="shared" si="37"/>
        <v/>
      </c>
      <c r="L45" s="3"/>
      <c r="T45" s="16" t="str">
        <f t="shared" si="38"/>
        <v/>
      </c>
      <c r="V45" s="3"/>
      <c r="W45" s="3"/>
      <c r="X45" s="3"/>
      <c r="Y45" s="3"/>
      <c r="Z45" s="3"/>
      <c r="AA45" s="3"/>
      <c r="AB45" s="3"/>
      <c r="AC45" s="3"/>
      <c r="AD45" s="16" t="str">
        <f t="shared" si="39"/>
        <v/>
      </c>
      <c r="AM45" s="16" t="str">
        <f t="shared" si="40"/>
        <v/>
      </c>
      <c r="AR45" s="97" t="str">
        <f t="shared" si="66"/>
        <v/>
      </c>
      <c r="AW45" s="97" t="str">
        <f t="shared" si="67"/>
        <v/>
      </c>
      <c r="AZ45" s="97" t="str">
        <f t="shared" si="41"/>
        <v/>
      </c>
      <c r="BF45" s="97" t="str">
        <f t="shared" si="42"/>
        <v/>
      </c>
      <c r="BK45" s="97" t="str">
        <f t="shared" si="43"/>
        <v/>
      </c>
      <c r="BP45" s="97" t="str">
        <f t="shared" si="44"/>
        <v/>
      </c>
      <c r="BU45" s="97" t="str">
        <f t="shared" si="45"/>
        <v/>
      </c>
      <c r="BZ45" s="97" t="str">
        <f t="shared" si="46"/>
        <v/>
      </c>
      <c r="CE45" s="97" t="str">
        <f t="shared" si="47"/>
        <v/>
      </c>
      <c r="CJ45" s="97" t="str">
        <f t="shared" si="48"/>
        <v/>
      </c>
      <c r="CO45" s="97" t="str">
        <f t="shared" si="49"/>
        <v/>
      </c>
      <c r="CT45" s="97" t="str">
        <f t="shared" si="50"/>
        <v/>
      </c>
      <c r="CY45" s="97" t="str">
        <f t="shared" si="51"/>
        <v/>
      </c>
      <c r="DD45" s="97" t="str">
        <f t="shared" si="52"/>
        <v/>
      </c>
      <c r="DI45" s="97" t="str">
        <f t="shared" si="53"/>
        <v/>
      </c>
      <c r="DN45" s="97" t="str">
        <f t="shared" si="54"/>
        <v/>
      </c>
      <c r="DS45" s="97" t="str">
        <f t="shared" si="55"/>
        <v/>
      </c>
      <c r="DX45" s="97" t="str">
        <f t="shared" si="56"/>
        <v/>
      </c>
      <c r="EC45" s="97" t="str">
        <f t="shared" si="57"/>
        <v/>
      </c>
      <c r="EH45" s="97" t="str">
        <f t="shared" si="58"/>
        <v/>
      </c>
      <c r="EM45" s="97" t="str">
        <f t="shared" si="59"/>
        <v/>
      </c>
      <c r="ER45" s="97" t="str">
        <f t="shared" si="60"/>
        <v/>
      </c>
      <c r="EW45" s="97" t="str">
        <f t="shared" si="61"/>
        <v/>
      </c>
      <c r="FB45" s="97" t="str">
        <f t="shared" si="62"/>
        <v/>
      </c>
      <c r="FG45" s="97" t="str">
        <f t="shared" si="63"/>
        <v/>
      </c>
      <c r="FL45" s="97" t="str">
        <f t="shared" si="64"/>
        <v/>
      </c>
      <c r="FQ45" s="97" t="str">
        <f t="shared" si="65"/>
        <v/>
      </c>
    </row>
    <row r="46" spans="1:173" x14ac:dyDescent="0.3">
      <c r="A46" s="2" t="s">
        <v>327</v>
      </c>
      <c r="B46" s="2" t="s">
        <v>347</v>
      </c>
      <c r="C46" s="2" t="str">
        <f t="shared" si="36"/>
        <v>£/</v>
      </c>
      <c r="D46" s="2"/>
      <c r="J46" s="3"/>
      <c r="K46" s="16" t="str">
        <f t="shared" si="37"/>
        <v/>
      </c>
      <c r="L46" s="3"/>
      <c r="T46" s="16" t="str">
        <f t="shared" si="38"/>
        <v/>
      </c>
      <c r="V46" s="3"/>
      <c r="W46" s="3"/>
      <c r="X46" s="3"/>
      <c r="Y46" s="3"/>
      <c r="Z46" s="3"/>
      <c r="AA46" s="3"/>
      <c r="AB46" s="3"/>
      <c r="AC46" s="3"/>
      <c r="AD46" s="16" t="str">
        <f t="shared" si="39"/>
        <v/>
      </c>
      <c r="AM46" s="16" t="str">
        <f t="shared" si="40"/>
        <v/>
      </c>
      <c r="AR46" s="97" t="str">
        <f t="shared" si="66"/>
        <v/>
      </c>
      <c r="AW46" s="97" t="str">
        <f t="shared" si="67"/>
        <v/>
      </c>
      <c r="AZ46" s="97" t="str">
        <f t="shared" si="41"/>
        <v/>
      </c>
      <c r="BF46" s="97" t="str">
        <f t="shared" si="42"/>
        <v/>
      </c>
      <c r="BK46" s="97" t="str">
        <f t="shared" si="43"/>
        <v/>
      </c>
      <c r="BP46" s="97" t="str">
        <f t="shared" si="44"/>
        <v/>
      </c>
      <c r="BU46" s="97" t="str">
        <f t="shared" si="45"/>
        <v/>
      </c>
      <c r="BZ46" s="97" t="str">
        <f t="shared" si="46"/>
        <v/>
      </c>
      <c r="CE46" s="97" t="str">
        <f t="shared" si="47"/>
        <v/>
      </c>
      <c r="CJ46" s="97" t="str">
        <f t="shared" si="48"/>
        <v/>
      </c>
      <c r="CO46" s="97" t="str">
        <f t="shared" si="49"/>
        <v/>
      </c>
      <c r="CT46" s="97" t="str">
        <f t="shared" si="50"/>
        <v/>
      </c>
      <c r="CY46" s="97" t="str">
        <f t="shared" si="51"/>
        <v/>
      </c>
      <c r="DD46" s="97" t="str">
        <f t="shared" si="52"/>
        <v/>
      </c>
      <c r="DI46" s="97" t="str">
        <f t="shared" si="53"/>
        <v/>
      </c>
      <c r="DN46" s="97" t="str">
        <f t="shared" si="54"/>
        <v/>
      </c>
      <c r="DS46" s="97" t="str">
        <f t="shared" si="55"/>
        <v/>
      </c>
      <c r="DX46" s="97" t="str">
        <f t="shared" si="56"/>
        <v/>
      </c>
      <c r="EC46" s="97" t="str">
        <f t="shared" si="57"/>
        <v/>
      </c>
      <c r="EH46" s="97" t="str">
        <f t="shared" si="58"/>
        <v/>
      </c>
      <c r="EM46" s="97" t="str">
        <f t="shared" si="59"/>
        <v/>
      </c>
      <c r="ER46" s="97" t="str">
        <f t="shared" si="60"/>
        <v/>
      </c>
      <c r="ES46" t="s">
        <v>36</v>
      </c>
      <c r="ET46">
        <v>85</v>
      </c>
      <c r="EU46">
        <v>0</v>
      </c>
      <c r="EV46">
        <v>0</v>
      </c>
      <c r="EW46" s="97">
        <f t="shared" si="61"/>
        <v>85</v>
      </c>
      <c r="EX46" t="s">
        <v>35</v>
      </c>
      <c r="EY46">
        <v>95</v>
      </c>
      <c r="EZ46">
        <v>0</v>
      </c>
      <c r="FA46">
        <v>0</v>
      </c>
      <c r="FB46" s="97">
        <f t="shared" si="62"/>
        <v>95</v>
      </c>
      <c r="FC46" t="s">
        <v>35</v>
      </c>
      <c r="FD46">
        <v>90</v>
      </c>
      <c r="FE46">
        <v>0</v>
      </c>
      <c r="FF46">
        <v>0</v>
      </c>
      <c r="FG46" s="97">
        <f t="shared" si="63"/>
        <v>90</v>
      </c>
      <c r="FL46" s="97" t="str">
        <f t="shared" si="64"/>
        <v/>
      </c>
      <c r="FQ46" s="97" t="str">
        <f t="shared" si="65"/>
        <v/>
      </c>
    </row>
    <row r="47" spans="1:173" x14ac:dyDescent="0.3">
      <c r="A47" s="2" t="s">
        <v>327</v>
      </c>
      <c r="B47" s="2" t="s">
        <v>560</v>
      </c>
      <c r="C47" s="2" t="str">
        <f t="shared" si="36"/>
        <v>£/</v>
      </c>
      <c r="D47" s="2"/>
      <c r="J47" s="3"/>
      <c r="K47" s="16" t="str">
        <f t="shared" si="37"/>
        <v/>
      </c>
      <c r="L47" s="3"/>
      <c r="T47" s="16" t="str">
        <f t="shared" si="38"/>
        <v/>
      </c>
      <c r="V47" s="3"/>
      <c r="W47" s="3"/>
      <c r="X47" s="3"/>
      <c r="Y47" s="3"/>
      <c r="Z47" s="3"/>
      <c r="AA47" s="3"/>
      <c r="AB47" s="3"/>
      <c r="AC47" s="3"/>
      <c r="AD47" s="16" t="str">
        <f t="shared" si="39"/>
        <v/>
      </c>
      <c r="AM47" s="16" t="str">
        <f t="shared" si="40"/>
        <v/>
      </c>
      <c r="AR47" s="97" t="str">
        <f t="shared" si="66"/>
        <v/>
      </c>
      <c r="AW47" s="97" t="str">
        <f t="shared" si="67"/>
        <v/>
      </c>
      <c r="AZ47" s="97" t="str">
        <f t="shared" si="41"/>
        <v/>
      </c>
      <c r="BF47" s="97" t="str">
        <f t="shared" si="42"/>
        <v/>
      </c>
      <c r="BK47" s="97" t="str">
        <f t="shared" si="43"/>
        <v/>
      </c>
      <c r="BP47" s="97" t="str">
        <f t="shared" si="44"/>
        <v/>
      </c>
      <c r="BU47" s="97" t="str">
        <f t="shared" si="45"/>
        <v/>
      </c>
      <c r="BZ47" s="97" t="str">
        <f t="shared" si="46"/>
        <v/>
      </c>
      <c r="CE47" s="97" t="str">
        <f t="shared" si="47"/>
        <v/>
      </c>
      <c r="CJ47" s="97" t="str">
        <f t="shared" si="48"/>
        <v/>
      </c>
      <c r="CO47" s="97" t="str">
        <f t="shared" si="49"/>
        <v/>
      </c>
      <c r="CT47" s="97" t="str">
        <f t="shared" si="50"/>
        <v/>
      </c>
      <c r="CY47" s="97" t="str">
        <f t="shared" si="51"/>
        <v/>
      </c>
      <c r="DD47" s="97" t="str">
        <f t="shared" si="52"/>
        <v/>
      </c>
      <c r="DI47" s="97" t="str">
        <f t="shared" si="53"/>
        <v/>
      </c>
      <c r="DN47" s="97" t="str">
        <f t="shared" si="54"/>
        <v/>
      </c>
      <c r="DS47" s="97" t="str">
        <f t="shared" si="55"/>
        <v/>
      </c>
      <c r="DX47" s="97" t="str">
        <f t="shared" si="56"/>
        <v/>
      </c>
      <c r="EC47" s="97" t="str">
        <f t="shared" si="57"/>
        <v/>
      </c>
      <c r="EH47" s="97" t="str">
        <f t="shared" si="58"/>
        <v/>
      </c>
      <c r="EM47" s="97" t="str">
        <f t="shared" si="59"/>
        <v/>
      </c>
      <c r="ER47" s="97" t="str">
        <f t="shared" si="60"/>
        <v/>
      </c>
      <c r="ES47" t="s">
        <v>36</v>
      </c>
      <c r="ET47">
        <v>90</v>
      </c>
      <c r="EU47">
        <v>0</v>
      </c>
      <c r="EV47">
        <v>0</v>
      </c>
      <c r="EW47" s="97">
        <f t="shared" si="61"/>
        <v>90</v>
      </c>
      <c r="EX47" t="s">
        <v>35</v>
      </c>
      <c r="EY47">
        <v>97</v>
      </c>
      <c r="EZ47">
        <v>10</v>
      </c>
      <c r="FA47">
        <v>0</v>
      </c>
      <c r="FB47" s="97">
        <f t="shared" si="62"/>
        <v>97.5</v>
      </c>
      <c r="FC47" t="s">
        <v>35</v>
      </c>
      <c r="FD47">
        <v>115</v>
      </c>
      <c r="FE47">
        <v>0</v>
      </c>
      <c r="FF47">
        <v>0</v>
      </c>
      <c r="FG47" s="97">
        <f t="shared" si="63"/>
        <v>115</v>
      </c>
      <c r="FL47" s="97" t="str">
        <f t="shared" si="64"/>
        <v/>
      </c>
      <c r="FQ47" s="97" t="str">
        <f t="shared" si="65"/>
        <v/>
      </c>
    </row>
    <row r="48" spans="1:173" x14ac:dyDescent="0.3">
      <c r="A48" s="2" t="s">
        <v>327</v>
      </c>
      <c r="B48" s="2" t="s">
        <v>561</v>
      </c>
      <c r="C48" s="2" t="str">
        <f t="shared" si="36"/>
        <v>£/</v>
      </c>
      <c r="D48" s="2"/>
      <c r="J48" s="3"/>
      <c r="K48" s="16" t="str">
        <f t="shared" si="37"/>
        <v/>
      </c>
      <c r="L48" s="3"/>
      <c r="T48" s="16" t="str">
        <f t="shared" si="38"/>
        <v/>
      </c>
      <c r="V48" s="3"/>
      <c r="W48" s="3"/>
      <c r="X48" s="3"/>
      <c r="Y48" s="3"/>
      <c r="Z48" s="3"/>
      <c r="AA48" s="3"/>
      <c r="AB48" s="3"/>
      <c r="AC48" s="3"/>
      <c r="AD48" s="16" t="str">
        <f t="shared" si="39"/>
        <v/>
      </c>
      <c r="AM48" s="16" t="str">
        <f t="shared" si="40"/>
        <v/>
      </c>
      <c r="AR48" s="97" t="str">
        <f t="shared" si="66"/>
        <v/>
      </c>
      <c r="AW48" s="97" t="str">
        <f t="shared" si="67"/>
        <v/>
      </c>
      <c r="AZ48" s="97" t="str">
        <f t="shared" si="41"/>
        <v/>
      </c>
      <c r="BF48" s="97" t="str">
        <f t="shared" si="42"/>
        <v/>
      </c>
      <c r="BK48" s="97" t="str">
        <f t="shared" si="43"/>
        <v/>
      </c>
      <c r="BP48" s="97" t="str">
        <f t="shared" si="44"/>
        <v/>
      </c>
      <c r="BU48" s="97" t="str">
        <f t="shared" si="45"/>
        <v/>
      </c>
      <c r="BZ48" s="97" t="str">
        <f t="shared" si="46"/>
        <v/>
      </c>
      <c r="CE48" s="97" t="str">
        <f t="shared" si="47"/>
        <v/>
      </c>
      <c r="CJ48" s="97" t="str">
        <f t="shared" si="48"/>
        <v/>
      </c>
      <c r="CO48" s="97" t="str">
        <f t="shared" si="49"/>
        <v/>
      </c>
      <c r="CT48" s="97" t="str">
        <f t="shared" si="50"/>
        <v/>
      </c>
      <c r="CY48" s="97" t="str">
        <f t="shared" si="51"/>
        <v/>
      </c>
      <c r="DD48" s="97" t="str">
        <f t="shared" si="52"/>
        <v/>
      </c>
      <c r="DI48" s="97" t="str">
        <f t="shared" si="53"/>
        <v/>
      </c>
      <c r="DN48" s="97" t="str">
        <f t="shared" si="54"/>
        <v/>
      </c>
      <c r="DS48" s="97" t="str">
        <f t="shared" si="55"/>
        <v/>
      </c>
      <c r="DX48" s="97" t="str">
        <f t="shared" si="56"/>
        <v/>
      </c>
      <c r="EC48" s="97" t="str">
        <f t="shared" si="57"/>
        <v/>
      </c>
      <c r="EH48" s="97" t="str">
        <f t="shared" si="58"/>
        <v/>
      </c>
      <c r="EM48" s="97" t="str">
        <f t="shared" si="59"/>
        <v/>
      </c>
      <c r="ER48" s="97" t="str">
        <f t="shared" si="60"/>
        <v/>
      </c>
      <c r="ES48" t="s">
        <v>36</v>
      </c>
      <c r="ET48">
        <v>105</v>
      </c>
      <c r="EU48">
        <v>0</v>
      </c>
      <c r="EV48">
        <v>0</v>
      </c>
      <c r="EW48" s="97">
        <f t="shared" si="61"/>
        <v>105</v>
      </c>
      <c r="EX48" t="s">
        <v>35</v>
      </c>
      <c r="EY48">
        <v>105</v>
      </c>
      <c r="EZ48">
        <v>0</v>
      </c>
      <c r="FA48">
        <v>0</v>
      </c>
      <c r="FB48" s="97">
        <f t="shared" si="62"/>
        <v>105</v>
      </c>
      <c r="FC48" t="s">
        <v>35</v>
      </c>
      <c r="FD48">
        <v>120</v>
      </c>
      <c r="FE48">
        <v>0</v>
      </c>
      <c r="FF48">
        <v>0</v>
      </c>
      <c r="FG48" s="97">
        <f t="shared" si="63"/>
        <v>120</v>
      </c>
      <c r="FL48" s="97" t="str">
        <f t="shared" si="64"/>
        <v/>
      </c>
      <c r="FQ48" s="97" t="str">
        <f t="shared" si="65"/>
        <v/>
      </c>
    </row>
    <row r="49" spans="1:173" x14ac:dyDescent="0.3">
      <c r="A49" s="2" t="s">
        <v>549</v>
      </c>
      <c r="B49" s="2"/>
      <c r="C49" s="2" t="str">
        <f t="shared" si="36"/>
        <v>£/</v>
      </c>
      <c r="D49" s="2"/>
      <c r="J49" s="3"/>
      <c r="K49" s="16" t="str">
        <f t="shared" si="37"/>
        <v/>
      </c>
      <c r="L49" s="3"/>
      <c r="T49" s="16" t="str">
        <f t="shared" si="38"/>
        <v/>
      </c>
      <c r="V49" s="3"/>
      <c r="W49" s="3"/>
      <c r="X49" s="3"/>
      <c r="Y49" s="3"/>
      <c r="Z49" s="3"/>
      <c r="AA49" s="3"/>
      <c r="AB49" s="3"/>
      <c r="AC49" s="3"/>
      <c r="AD49" s="16" t="str">
        <f t="shared" si="39"/>
        <v/>
      </c>
      <c r="AM49" s="16" t="str">
        <f t="shared" si="40"/>
        <v/>
      </c>
      <c r="AR49" s="97" t="str">
        <f t="shared" si="66"/>
        <v/>
      </c>
      <c r="AW49" s="97" t="str">
        <f t="shared" si="67"/>
        <v/>
      </c>
      <c r="AZ49" s="97" t="str">
        <f t="shared" si="41"/>
        <v/>
      </c>
      <c r="BF49" s="97" t="str">
        <f t="shared" si="42"/>
        <v/>
      </c>
      <c r="BK49" s="97" t="str">
        <f t="shared" si="43"/>
        <v/>
      </c>
      <c r="BP49" s="97" t="str">
        <f t="shared" si="44"/>
        <v/>
      </c>
      <c r="BU49" s="97" t="str">
        <f t="shared" si="45"/>
        <v/>
      </c>
      <c r="BZ49" s="97" t="str">
        <f t="shared" si="46"/>
        <v/>
      </c>
      <c r="CE49" s="97" t="str">
        <f t="shared" si="47"/>
        <v/>
      </c>
      <c r="CJ49" s="97" t="str">
        <f t="shared" si="48"/>
        <v/>
      </c>
      <c r="CO49" s="97" t="str">
        <f t="shared" si="49"/>
        <v/>
      </c>
      <c r="CT49" s="97" t="str">
        <f t="shared" si="50"/>
        <v/>
      </c>
      <c r="CY49" s="97" t="str">
        <f t="shared" si="51"/>
        <v/>
      </c>
      <c r="DD49" s="97" t="str">
        <f t="shared" si="52"/>
        <v/>
      </c>
      <c r="DI49" s="97" t="str">
        <f t="shared" si="53"/>
        <v/>
      </c>
      <c r="DN49" s="97" t="str">
        <f t="shared" si="54"/>
        <v/>
      </c>
      <c r="DS49" s="97" t="str">
        <f t="shared" si="55"/>
        <v/>
      </c>
      <c r="DX49" s="97" t="str">
        <f t="shared" si="56"/>
        <v/>
      </c>
      <c r="EC49" s="97" t="str">
        <f t="shared" si="57"/>
        <v/>
      </c>
      <c r="EH49" s="97" t="str">
        <f t="shared" si="58"/>
        <v/>
      </c>
      <c r="EM49" s="97" t="str">
        <f t="shared" si="59"/>
        <v/>
      </c>
      <c r="ER49" s="97" t="str">
        <f t="shared" si="60"/>
        <v/>
      </c>
      <c r="EW49" s="97" t="str">
        <f t="shared" si="61"/>
        <v/>
      </c>
      <c r="FB49" s="97" t="str">
        <f t="shared" si="62"/>
        <v/>
      </c>
      <c r="FG49" s="97" t="str">
        <f t="shared" si="63"/>
        <v/>
      </c>
      <c r="FL49" s="97" t="str">
        <f t="shared" si="64"/>
        <v/>
      </c>
      <c r="FQ49" s="97" t="str">
        <f t="shared" si="65"/>
        <v/>
      </c>
    </row>
    <row r="50" spans="1:173" x14ac:dyDescent="0.3">
      <c r="A50" s="2" t="s">
        <v>571</v>
      </c>
      <c r="B50" s="2" t="s">
        <v>347</v>
      </c>
      <c r="C50" s="2" t="str">
        <f t="shared" si="36"/>
        <v>£/</v>
      </c>
      <c r="D50" s="2"/>
      <c r="J50" s="3"/>
      <c r="K50" s="16" t="str">
        <f t="shared" si="37"/>
        <v/>
      </c>
      <c r="L50" s="3"/>
      <c r="T50" s="16" t="str">
        <f t="shared" si="38"/>
        <v/>
      </c>
      <c r="V50" s="3"/>
      <c r="W50" s="3"/>
      <c r="X50" s="3"/>
      <c r="Y50" s="3"/>
      <c r="Z50" s="3"/>
      <c r="AA50" s="3"/>
      <c r="AB50" s="3"/>
      <c r="AC50" s="3"/>
      <c r="AD50" s="16" t="str">
        <f t="shared" si="39"/>
        <v/>
      </c>
      <c r="AM50" s="16" t="str">
        <f t="shared" si="40"/>
        <v/>
      </c>
      <c r="AR50" s="97" t="str">
        <f t="shared" si="66"/>
        <v/>
      </c>
      <c r="AW50" s="97" t="str">
        <f t="shared" si="67"/>
        <v/>
      </c>
      <c r="AZ50" s="97" t="str">
        <f t="shared" si="41"/>
        <v/>
      </c>
      <c r="BF50" s="97" t="str">
        <f t="shared" si="42"/>
        <v/>
      </c>
      <c r="BK50" s="97" t="str">
        <f t="shared" si="43"/>
        <v/>
      </c>
      <c r="BP50" s="97" t="str">
        <f t="shared" si="44"/>
        <v/>
      </c>
      <c r="BU50" s="97" t="str">
        <f t="shared" si="45"/>
        <v/>
      </c>
      <c r="BZ50" s="97" t="str">
        <f t="shared" si="46"/>
        <v/>
      </c>
      <c r="CE50" s="97" t="str">
        <f t="shared" si="47"/>
        <v/>
      </c>
      <c r="CJ50" s="97" t="str">
        <f t="shared" si="48"/>
        <v/>
      </c>
      <c r="CO50" s="97" t="str">
        <f t="shared" si="49"/>
        <v/>
      </c>
      <c r="CT50" s="97" t="str">
        <f t="shared" si="50"/>
        <v/>
      </c>
      <c r="CY50" s="97" t="str">
        <f t="shared" si="51"/>
        <v/>
      </c>
      <c r="DD50" s="97" t="str">
        <f t="shared" si="52"/>
        <v/>
      </c>
      <c r="DI50" s="97" t="str">
        <f t="shared" si="53"/>
        <v/>
      </c>
      <c r="DN50" s="97" t="str">
        <f t="shared" si="54"/>
        <v/>
      </c>
      <c r="DS50" s="97" t="str">
        <f t="shared" si="55"/>
        <v/>
      </c>
      <c r="DX50" s="97" t="str">
        <f t="shared" si="56"/>
        <v/>
      </c>
      <c r="EC50" s="97" t="str">
        <f t="shared" si="57"/>
        <v/>
      </c>
      <c r="EH50" s="97" t="str">
        <f t="shared" si="58"/>
        <v/>
      </c>
      <c r="EM50" s="97" t="str">
        <f t="shared" si="59"/>
        <v/>
      </c>
      <c r="ER50" s="97" t="str">
        <f t="shared" si="60"/>
        <v/>
      </c>
      <c r="ES50" t="s">
        <v>35</v>
      </c>
      <c r="ET50">
        <v>47</v>
      </c>
      <c r="EU50">
        <v>10</v>
      </c>
      <c r="EV50">
        <v>0</v>
      </c>
      <c r="EW50" s="97">
        <f t="shared" si="61"/>
        <v>47.5</v>
      </c>
      <c r="EX50" t="s">
        <v>35</v>
      </c>
      <c r="EY50">
        <v>65</v>
      </c>
      <c r="EZ50">
        <v>0</v>
      </c>
      <c r="FA50">
        <v>0</v>
      </c>
      <c r="FB50" s="97">
        <f t="shared" si="62"/>
        <v>65</v>
      </c>
      <c r="FC50" t="s">
        <v>35</v>
      </c>
      <c r="FD50">
        <v>70</v>
      </c>
      <c r="FE50">
        <v>0</v>
      </c>
      <c r="FF50">
        <v>0</v>
      </c>
      <c r="FG50" s="97">
        <f t="shared" si="63"/>
        <v>70</v>
      </c>
      <c r="FL50" s="97" t="str">
        <f t="shared" si="64"/>
        <v/>
      </c>
      <c r="FQ50" s="97" t="str">
        <f t="shared" si="65"/>
        <v/>
      </c>
    </row>
    <row r="51" spans="1:173" x14ac:dyDescent="0.3">
      <c r="A51" s="2" t="s">
        <v>571</v>
      </c>
      <c r="B51" s="2" t="s">
        <v>567</v>
      </c>
      <c r="C51" s="2" t="str">
        <f t="shared" si="36"/>
        <v>£/</v>
      </c>
      <c r="D51" s="2"/>
      <c r="J51" s="3"/>
      <c r="K51" s="16" t="str">
        <f t="shared" si="37"/>
        <v/>
      </c>
      <c r="L51" s="3"/>
      <c r="T51" s="16" t="str">
        <f t="shared" si="38"/>
        <v/>
      </c>
      <c r="V51" s="3"/>
      <c r="W51" s="3"/>
      <c r="X51" s="3"/>
      <c r="Y51" s="3"/>
      <c r="Z51" s="3"/>
      <c r="AA51" s="3"/>
      <c r="AB51" s="3"/>
      <c r="AC51" s="3"/>
      <c r="AD51" s="16" t="str">
        <f t="shared" si="39"/>
        <v/>
      </c>
      <c r="AM51" s="16" t="str">
        <f t="shared" si="40"/>
        <v/>
      </c>
      <c r="AR51" s="97" t="str">
        <f t="shared" si="66"/>
        <v/>
      </c>
      <c r="AW51" s="97" t="str">
        <f t="shared" si="67"/>
        <v/>
      </c>
      <c r="AZ51" s="97" t="str">
        <f t="shared" si="41"/>
        <v/>
      </c>
      <c r="BF51" s="97" t="str">
        <f t="shared" si="42"/>
        <v/>
      </c>
      <c r="BK51" s="97" t="str">
        <f t="shared" si="43"/>
        <v/>
      </c>
      <c r="BP51" s="97" t="str">
        <f t="shared" si="44"/>
        <v/>
      </c>
      <c r="BU51" s="97" t="str">
        <f t="shared" si="45"/>
        <v/>
      </c>
      <c r="BZ51" s="97" t="str">
        <f t="shared" si="46"/>
        <v/>
      </c>
      <c r="CE51" s="97" t="str">
        <f t="shared" si="47"/>
        <v/>
      </c>
      <c r="CJ51" s="97" t="str">
        <f t="shared" si="48"/>
        <v/>
      </c>
      <c r="CO51" s="97" t="str">
        <f t="shared" si="49"/>
        <v/>
      </c>
      <c r="CT51" s="97" t="str">
        <f t="shared" si="50"/>
        <v/>
      </c>
      <c r="CY51" s="97" t="str">
        <f t="shared" si="51"/>
        <v/>
      </c>
      <c r="DD51" s="97" t="str">
        <f t="shared" si="52"/>
        <v/>
      </c>
      <c r="DI51" s="97" t="str">
        <f t="shared" si="53"/>
        <v/>
      </c>
      <c r="DN51" s="97" t="str">
        <f t="shared" si="54"/>
        <v/>
      </c>
      <c r="DS51" s="97" t="str">
        <f t="shared" si="55"/>
        <v/>
      </c>
      <c r="DX51" s="97" t="str">
        <f t="shared" si="56"/>
        <v/>
      </c>
      <c r="EC51" s="97" t="str">
        <f t="shared" si="57"/>
        <v/>
      </c>
      <c r="EH51" s="97" t="str">
        <f t="shared" si="58"/>
        <v/>
      </c>
      <c r="EM51" s="97" t="str">
        <f t="shared" si="59"/>
        <v/>
      </c>
      <c r="ER51" s="97" t="str">
        <f t="shared" si="60"/>
        <v/>
      </c>
      <c r="ES51" t="s">
        <v>35</v>
      </c>
      <c r="ET51">
        <v>47</v>
      </c>
      <c r="EU51">
        <v>10</v>
      </c>
      <c r="EV51">
        <v>0</v>
      </c>
      <c r="EW51" s="97">
        <f t="shared" si="61"/>
        <v>47.5</v>
      </c>
      <c r="FB51" s="97" t="str">
        <f t="shared" si="62"/>
        <v/>
      </c>
      <c r="FG51" s="97" t="str">
        <f t="shared" si="63"/>
        <v/>
      </c>
      <c r="FL51" s="97" t="str">
        <f t="shared" si="64"/>
        <v/>
      </c>
      <c r="FQ51" s="97" t="str">
        <f t="shared" si="65"/>
        <v/>
      </c>
    </row>
    <row r="52" spans="1:173" x14ac:dyDescent="0.3">
      <c r="A52" s="2" t="s">
        <v>539</v>
      </c>
      <c r="B52" s="2"/>
      <c r="C52" s="2" t="str">
        <f t="shared" si="36"/>
        <v>£/</v>
      </c>
      <c r="D52" s="2"/>
      <c r="J52" s="3"/>
      <c r="K52" s="16" t="str">
        <f t="shared" si="37"/>
        <v/>
      </c>
      <c r="L52" s="3"/>
      <c r="T52" s="16" t="str">
        <f t="shared" si="38"/>
        <v/>
      </c>
      <c r="V52" s="3"/>
      <c r="W52" s="3"/>
      <c r="X52" s="3"/>
      <c r="Y52" s="3"/>
      <c r="Z52" s="3"/>
      <c r="AA52" s="3"/>
      <c r="AB52" s="3"/>
      <c r="AC52" s="3"/>
      <c r="AD52" s="16" t="str">
        <f t="shared" si="39"/>
        <v/>
      </c>
      <c r="AM52" s="16" t="str">
        <f t="shared" si="40"/>
        <v/>
      </c>
      <c r="AR52" s="97" t="str">
        <f t="shared" si="66"/>
        <v/>
      </c>
      <c r="AW52" s="97" t="str">
        <f t="shared" si="67"/>
        <v/>
      </c>
      <c r="AZ52" s="97" t="str">
        <f t="shared" si="41"/>
        <v/>
      </c>
      <c r="BF52" s="97" t="str">
        <f t="shared" si="42"/>
        <v/>
      </c>
      <c r="BK52" s="97" t="str">
        <f t="shared" si="43"/>
        <v/>
      </c>
      <c r="BP52" s="97" t="str">
        <f t="shared" si="44"/>
        <v/>
      </c>
      <c r="BU52" s="97" t="str">
        <f t="shared" si="45"/>
        <v/>
      </c>
      <c r="BZ52" s="97" t="str">
        <f t="shared" si="46"/>
        <v/>
      </c>
      <c r="CE52" s="97" t="str">
        <f t="shared" si="47"/>
        <v/>
      </c>
      <c r="CJ52" s="97" t="str">
        <f t="shared" si="48"/>
        <v/>
      </c>
      <c r="CO52" s="97" t="str">
        <f t="shared" si="49"/>
        <v/>
      </c>
      <c r="CT52" s="97" t="str">
        <f t="shared" si="50"/>
        <v/>
      </c>
      <c r="CY52" s="97" t="str">
        <f t="shared" si="51"/>
        <v/>
      </c>
      <c r="DD52" s="97" t="str">
        <f t="shared" si="52"/>
        <v/>
      </c>
      <c r="DI52" s="97" t="str">
        <f t="shared" si="53"/>
        <v/>
      </c>
      <c r="DN52" s="97" t="str">
        <f t="shared" si="54"/>
        <v/>
      </c>
      <c r="DS52" s="97" t="str">
        <f t="shared" si="55"/>
        <v/>
      </c>
      <c r="DX52" s="97" t="str">
        <f t="shared" si="56"/>
        <v/>
      </c>
      <c r="EC52" s="97" t="str">
        <f t="shared" si="57"/>
        <v/>
      </c>
      <c r="EH52" s="97" t="str">
        <f t="shared" si="58"/>
        <v/>
      </c>
      <c r="EM52" s="97" t="str">
        <f t="shared" si="59"/>
        <v/>
      </c>
      <c r="ER52" s="97" t="str">
        <f t="shared" si="60"/>
        <v/>
      </c>
      <c r="EW52" s="97" t="str">
        <f t="shared" si="61"/>
        <v/>
      </c>
      <c r="FB52" s="97" t="str">
        <f t="shared" si="62"/>
        <v/>
      </c>
      <c r="FG52" s="97" t="str">
        <f t="shared" si="63"/>
        <v/>
      </c>
      <c r="FL52" s="97" t="str">
        <f t="shared" si="64"/>
        <v/>
      </c>
      <c r="FQ52" s="97" t="str">
        <f t="shared" si="65"/>
        <v/>
      </c>
    </row>
    <row r="53" spans="1:173" x14ac:dyDescent="0.3">
      <c r="A53" s="2" t="s">
        <v>539</v>
      </c>
      <c r="B53" s="2" t="s">
        <v>560</v>
      </c>
      <c r="C53" s="2" t="str">
        <f t="shared" si="36"/>
        <v>£/</v>
      </c>
      <c r="D53" s="2"/>
      <c r="J53" s="3"/>
      <c r="K53" s="16" t="str">
        <f t="shared" si="37"/>
        <v/>
      </c>
      <c r="L53" s="3"/>
      <c r="T53" s="16" t="str">
        <f t="shared" si="38"/>
        <v/>
      </c>
      <c r="V53" s="3"/>
      <c r="W53" s="3"/>
      <c r="X53" s="3"/>
      <c r="Y53" s="3"/>
      <c r="Z53" s="3"/>
      <c r="AA53" s="3"/>
      <c r="AB53" s="3"/>
      <c r="AC53" s="3"/>
      <c r="AD53" s="16" t="str">
        <f t="shared" si="39"/>
        <v/>
      </c>
      <c r="AM53" s="16" t="str">
        <f t="shared" si="40"/>
        <v/>
      </c>
      <c r="AR53" s="97" t="str">
        <f t="shared" si="66"/>
        <v/>
      </c>
      <c r="AW53" s="97" t="str">
        <f t="shared" si="67"/>
        <v/>
      </c>
      <c r="AZ53" s="97" t="str">
        <f t="shared" si="41"/>
        <v/>
      </c>
      <c r="BF53" s="97" t="str">
        <f t="shared" si="42"/>
        <v/>
      </c>
      <c r="BK53" s="97" t="str">
        <f t="shared" si="43"/>
        <v/>
      </c>
      <c r="BP53" s="97" t="str">
        <f t="shared" si="44"/>
        <v/>
      </c>
      <c r="BU53" s="97" t="str">
        <f t="shared" si="45"/>
        <v/>
      </c>
      <c r="BZ53" s="97" t="str">
        <f t="shared" si="46"/>
        <v/>
      </c>
      <c r="CE53" s="97" t="str">
        <f t="shared" si="47"/>
        <v/>
      </c>
      <c r="CJ53" s="97" t="str">
        <f t="shared" si="48"/>
        <v/>
      </c>
      <c r="CO53" s="97" t="str">
        <f t="shared" si="49"/>
        <v/>
      </c>
      <c r="CT53" s="97" t="str">
        <f t="shared" si="50"/>
        <v/>
      </c>
      <c r="CY53" s="97" t="str">
        <f t="shared" si="51"/>
        <v/>
      </c>
      <c r="DD53" s="97" t="str">
        <f t="shared" si="52"/>
        <v/>
      </c>
      <c r="DI53" s="97" t="str">
        <f t="shared" si="53"/>
        <v/>
      </c>
      <c r="DN53" s="97" t="str">
        <f t="shared" si="54"/>
        <v/>
      </c>
      <c r="DS53" s="97" t="str">
        <f t="shared" si="55"/>
        <v/>
      </c>
      <c r="DX53" s="97" t="str">
        <f t="shared" si="56"/>
        <v/>
      </c>
      <c r="EC53" s="97" t="str">
        <f t="shared" si="57"/>
        <v/>
      </c>
      <c r="EH53" s="97" t="str">
        <f t="shared" si="58"/>
        <v/>
      </c>
      <c r="EM53" s="97" t="str">
        <f t="shared" si="59"/>
        <v/>
      </c>
      <c r="ER53" s="97" t="str">
        <f t="shared" si="60"/>
        <v/>
      </c>
      <c r="ES53" t="s">
        <v>36</v>
      </c>
      <c r="ET53">
        <v>67</v>
      </c>
      <c r="EU53">
        <v>10</v>
      </c>
      <c r="EV53">
        <v>0</v>
      </c>
      <c r="EW53" s="97">
        <f t="shared" si="61"/>
        <v>67.5</v>
      </c>
      <c r="EX53" t="s">
        <v>36</v>
      </c>
      <c r="EY53">
        <v>70</v>
      </c>
      <c r="EZ53">
        <v>0</v>
      </c>
      <c r="FA53">
        <v>0</v>
      </c>
      <c r="FB53" s="97">
        <f t="shared" si="62"/>
        <v>70</v>
      </c>
      <c r="FC53" t="s">
        <v>36</v>
      </c>
      <c r="FD53">
        <v>85</v>
      </c>
      <c r="FE53">
        <v>0</v>
      </c>
      <c r="FF53">
        <v>0</v>
      </c>
      <c r="FG53" s="97">
        <f t="shared" si="63"/>
        <v>85</v>
      </c>
      <c r="FL53" s="97" t="str">
        <f t="shared" si="64"/>
        <v/>
      </c>
      <c r="FQ53" s="97" t="str">
        <f t="shared" si="65"/>
        <v/>
      </c>
    </row>
    <row r="54" spans="1:173" x14ac:dyDescent="0.3">
      <c r="A54" s="2" t="s">
        <v>539</v>
      </c>
      <c r="B54" s="2" t="s">
        <v>561</v>
      </c>
      <c r="C54" s="2" t="str">
        <f t="shared" si="36"/>
        <v>£/</v>
      </c>
      <c r="D54" s="2"/>
      <c r="J54" s="3"/>
      <c r="K54" s="16" t="str">
        <f t="shared" si="37"/>
        <v/>
      </c>
      <c r="L54" s="3"/>
      <c r="T54" s="16" t="str">
        <f t="shared" si="38"/>
        <v/>
      </c>
      <c r="V54" s="3"/>
      <c r="W54" s="3"/>
      <c r="X54" s="3"/>
      <c r="Y54" s="3"/>
      <c r="Z54" s="3"/>
      <c r="AA54" s="3"/>
      <c r="AB54" s="3"/>
      <c r="AC54" s="3"/>
      <c r="AD54" s="16" t="str">
        <f t="shared" si="39"/>
        <v/>
      </c>
      <c r="AM54" s="16" t="str">
        <f t="shared" si="40"/>
        <v/>
      </c>
      <c r="AR54" s="97" t="str">
        <f t="shared" si="66"/>
        <v/>
      </c>
      <c r="AW54" s="97" t="str">
        <f t="shared" si="67"/>
        <v/>
      </c>
      <c r="AZ54" s="97" t="str">
        <f t="shared" si="41"/>
        <v/>
      </c>
      <c r="BF54" s="97" t="str">
        <f t="shared" si="42"/>
        <v/>
      </c>
      <c r="BK54" s="97" t="str">
        <f t="shared" si="43"/>
        <v/>
      </c>
      <c r="BP54" s="97" t="str">
        <f t="shared" si="44"/>
        <v/>
      </c>
      <c r="BU54" s="97" t="str">
        <f t="shared" si="45"/>
        <v/>
      </c>
      <c r="BZ54" s="97" t="str">
        <f t="shared" si="46"/>
        <v/>
      </c>
      <c r="CE54" s="97" t="str">
        <f t="shared" si="47"/>
        <v/>
      </c>
      <c r="CJ54" s="97" t="str">
        <f t="shared" si="48"/>
        <v/>
      </c>
      <c r="CO54" s="97" t="str">
        <f t="shared" si="49"/>
        <v/>
      </c>
      <c r="CT54" s="97" t="str">
        <f t="shared" si="50"/>
        <v/>
      </c>
      <c r="CY54" s="97" t="str">
        <f t="shared" si="51"/>
        <v/>
      </c>
      <c r="DD54" s="97" t="str">
        <f t="shared" si="52"/>
        <v/>
      </c>
      <c r="DI54" s="97" t="str">
        <f t="shared" si="53"/>
        <v/>
      </c>
      <c r="DN54" s="97" t="str">
        <f t="shared" si="54"/>
        <v/>
      </c>
      <c r="DS54" s="97" t="str">
        <f t="shared" si="55"/>
        <v/>
      </c>
      <c r="DX54" s="97" t="str">
        <f t="shared" si="56"/>
        <v/>
      </c>
      <c r="EC54" s="97" t="str">
        <f t="shared" si="57"/>
        <v/>
      </c>
      <c r="EH54" s="97" t="str">
        <f t="shared" si="58"/>
        <v/>
      </c>
      <c r="EM54" s="97" t="str">
        <f t="shared" si="59"/>
        <v/>
      </c>
      <c r="ER54" s="97" t="str">
        <f t="shared" si="60"/>
        <v/>
      </c>
      <c r="ES54" t="s">
        <v>36</v>
      </c>
      <c r="ET54">
        <v>77</v>
      </c>
      <c r="EU54">
        <v>10</v>
      </c>
      <c r="EV54">
        <v>0</v>
      </c>
      <c r="EW54" s="97">
        <f t="shared" si="61"/>
        <v>77.5</v>
      </c>
      <c r="EX54" t="s">
        <v>36</v>
      </c>
      <c r="EY54">
        <v>77</v>
      </c>
      <c r="EZ54">
        <v>10</v>
      </c>
      <c r="FA54">
        <v>0</v>
      </c>
      <c r="FB54" s="97">
        <f t="shared" si="62"/>
        <v>77.5</v>
      </c>
      <c r="FC54" t="s">
        <v>36</v>
      </c>
      <c r="FD54">
        <v>90</v>
      </c>
      <c r="FE54">
        <v>0</v>
      </c>
      <c r="FF54">
        <v>0</v>
      </c>
      <c r="FG54" s="97">
        <f t="shared" si="63"/>
        <v>90</v>
      </c>
      <c r="FL54" s="97" t="str">
        <f t="shared" si="64"/>
        <v/>
      </c>
      <c r="FQ54" s="97" t="str">
        <f t="shared" si="65"/>
        <v/>
      </c>
    </row>
    <row r="55" spans="1:173" x14ac:dyDescent="0.3">
      <c r="A55" s="2" t="s">
        <v>572</v>
      </c>
      <c r="B55" s="2" t="s">
        <v>562</v>
      </c>
      <c r="C55" s="2" t="str">
        <f t="shared" si="36"/>
        <v>£/</v>
      </c>
      <c r="D55" s="2"/>
      <c r="J55" s="3"/>
      <c r="K55" s="16" t="str">
        <f t="shared" si="37"/>
        <v/>
      </c>
      <c r="L55" s="3"/>
      <c r="T55" s="16" t="str">
        <f t="shared" si="38"/>
        <v/>
      </c>
      <c r="V55" s="3"/>
      <c r="W55" s="3"/>
      <c r="X55" s="3"/>
      <c r="Y55" s="3"/>
      <c r="Z55" s="3"/>
      <c r="AA55" s="3"/>
      <c r="AB55" s="3"/>
      <c r="AC55" s="3"/>
      <c r="AD55" s="16" t="str">
        <f t="shared" si="39"/>
        <v/>
      </c>
      <c r="AM55" s="16" t="str">
        <f t="shared" si="40"/>
        <v/>
      </c>
      <c r="AR55" s="97" t="str">
        <f t="shared" si="66"/>
        <v/>
      </c>
      <c r="AW55" s="97" t="str">
        <f t="shared" si="67"/>
        <v/>
      </c>
      <c r="AZ55" s="97" t="str">
        <f t="shared" si="41"/>
        <v/>
      </c>
      <c r="BF55" s="97" t="str">
        <f t="shared" si="42"/>
        <v/>
      </c>
      <c r="BK55" s="97" t="str">
        <f t="shared" si="43"/>
        <v/>
      </c>
      <c r="BP55" s="97" t="str">
        <f t="shared" si="44"/>
        <v/>
      </c>
      <c r="BU55" s="97" t="str">
        <f t="shared" si="45"/>
        <v/>
      </c>
      <c r="BZ55" s="97" t="str">
        <f t="shared" si="46"/>
        <v/>
      </c>
      <c r="CE55" s="97" t="str">
        <f t="shared" si="47"/>
        <v/>
      </c>
      <c r="CJ55" s="97" t="str">
        <f t="shared" si="48"/>
        <v/>
      </c>
      <c r="CO55" s="97" t="str">
        <f t="shared" si="49"/>
        <v/>
      </c>
      <c r="CT55" s="97" t="str">
        <f t="shared" si="50"/>
        <v/>
      </c>
      <c r="CY55" s="97" t="str">
        <f t="shared" si="51"/>
        <v/>
      </c>
      <c r="DD55" s="97" t="str">
        <f t="shared" si="52"/>
        <v/>
      </c>
      <c r="DI55" s="97" t="str">
        <f t="shared" si="53"/>
        <v/>
      </c>
      <c r="DN55" s="97" t="str">
        <f t="shared" si="54"/>
        <v/>
      </c>
      <c r="DS55" s="97" t="str">
        <f t="shared" si="55"/>
        <v/>
      </c>
      <c r="DX55" s="97" t="str">
        <f t="shared" si="56"/>
        <v/>
      </c>
      <c r="EC55" s="97" t="str">
        <f t="shared" si="57"/>
        <v/>
      </c>
      <c r="EH55" s="97" t="str">
        <f t="shared" si="58"/>
        <v/>
      </c>
      <c r="EM55" s="97" t="str">
        <f t="shared" si="59"/>
        <v/>
      </c>
      <c r="ER55" s="97" t="str">
        <f t="shared" si="60"/>
        <v/>
      </c>
      <c r="EW55" s="97" t="str">
        <f t="shared" si="61"/>
        <v/>
      </c>
      <c r="EX55" t="s">
        <v>37</v>
      </c>
      <c r="EY55">
        <v>72</v>
      </c>
      <c r="EZ55">
        <v>10</v>
      </c>
      <c r="FA55">
        <v>0</v>
      </c>
      <c r="FB55" s="97">
        <f t="shared" si="62"/>
        <v>72.5</v>
      </c>
      <c r="FC55" t="s">
        <v>37</v>
      </c>
      <c r="FD55">
        <v>75</v>
      </c>
      <c r="FE55">
        <v>0</v>
      </c>
      <c r="FF55">
        <v>0</v>
      </c>
      <c r="FG55" s="97">
        <f t="shared" si="63"/>
        <v>75</v>
      </c>
      <c r="FL55" s="97" t="str">
        <f t="shared" si="64"/>
        <v/>
      </c>
      <c r="FQ55" s="97" t="str">
        <f t="shared" si="65"/>
        <v/>
      </c>
    </row>
    <row r="56" spans="1:173" x14ac:dyDescent="0.3">
      <c r="A56" s="2" t="s">
        <v>572</v>
      </c>
      <c r="B56" s="2" t="s">
        <v>345</v>
      </c>
      <c r="C56" s="2" t="str">
        <f t="shared" si="36"/>
        <v>£/</v>
      </c>
      <c r="D56" s="2"/>
      <c r="J56" s="3"/>
      <c r="K56" s="16" t="str">
        <f t="shared" si="37"/>
        <v/>
      </c>
      <c r="L56" s="3"/>
      <c r="T56" s="16" t="str">
        <f t="shared" si="38"/>
        <v/>
      </c>
      <c r="V56" s="3"/>
      <c r="W56" s="3"/>
      <c r="X56" s="3"/>
      <c r="Y56" s="3"/>
      <c r="Z56" s="3"/>
      <c r="AA56" s="3"/>
      <c r="AB56" s="3"/>
      <c r="AC56" s="3"/>
      <c r="AD56" s="16" t="str">
        <f t="shared" si="39"/>
        <v/>
      </c>
      <c r="AM56" s="16" t="str">
        <f t="shared" si="40"/>
        <v/>
      </c>
      <c r="AR56" s="97" t="str">
        <f t="shared" si="66"/>
        <v/>
      </c>
      <c r="AW56" s="97" t="str">
        <f t="shared" si="67"/>
        <v/>
      </c>
      <c r="AZ56" s="97" t="str">
        <f t="shared" si="41"/>
        <v/>
      </c>
      <c r="BF56" s="97" t="str">
        <f t="shared" si="42"/>
        <v/>
      </c>
      <c r="BK56" s="97" t="str">
        <f t="shared" si="43"/>
        <v/>
      </c>
      <c r="BP56" s="97" t="str">
        <f t="shared" si="44"/>
        <v/>
      </c>
      <c r="BU56" s="97" t="str">
        <f t="shared" si="45"/>
        <v/>
      </c>
      <c r="BZ56" s="97" t="str">
        <f t="shared" si="46"/>
        <v/>
      </c>
      <c r="CE56" s="97" t="str">
        <f t="shared" si="47"/>
        <v/>
      </c>
      <c r="CJ56" s="97" t="str">
        <f t="shared" si="48"/>
        <v/>
      </c>
      <c r="CO56" s="97" t="str">
        <f t="shared" si="49"/>
        <v/>
      </c>
      <c r="CT56" s="97" t="str">
        <f t="shared" si="50"/>
        <v/>
      </c>
      <c r="CY56" s="97" t="str">
        <f t="shared" si="51"/>
        <v/>
      </c>
      <c r="DD56" s="97" t="str">
        <f t="shared" si="52"/>
        <v/>
      </c>
      <c r="DI56" s="97" t="str">
        <f t="shared" si="53"/>
        <v/>
      </c>
      <c r="DN56" s="97" t="str">
        <f t="shared" si="54"/>
        <v/>
      </c>
      <c r="DS56" s="97" t="str">
        <f t="shared" si="55"/>
        <v/>
      </c>
      <c r="DX56" s="97" t="str">
        <f t="shared" si="56"/>
        <v/>
      </c>
      <c r="EC56" s="97" t="str">
        <f t="shared" si="57"/>
        <v/>
      </c>
      <c r="EH56" s="97" t="str">
        <f t="shared" si="58"/>
        <v/>
      </c>
      <c r="EM56" s="97" t="str">
        <f t="shared" si="59"/>
        <v/>
      </c>
      <c r="ER56" s="97" t="str">
        <f t="shared" si="60"/>
        <v/>
      </c>
      <c r="EW56" s="97" t="str">
        <f t="shared" si="61"/>
        <v/>
      </c>
      <c r="EX56" t="s">
        <v>37</v>
      </c>
      <c r="EY56">
        <v>65</v>
      </c>
      <c r="EZ56">
        <v>0</v>
      </c>
      <c r="FA56">
        <v>0</v>
      </c>
      <c r="FB56" s="97">
        <f t="shared" si="62"/>
        <v>65</v>
      </c>
      <c r="FC56" t="s">
        <v>37</v>
      </c>
      <c r="FD56">
        <v>65</v>
      </c>
      <c r="FE56">
        <v>0</v>
      </c>
      <c r="FF56">
        <v>0</v>
      </c>
      <c r="FG56" s="97">
        <f t="shared" si="63"/>
        <v>65</v>
      </c>
      <c r="FL56" s="97" t="str">
        <f t="shared" si="64"/>
        <v/>
      </c>
      <c r="FQ56" s="97" t="str">
        <f t="shared" si="65"/>
        <v/>
      </c>
    </row>
    <row r="57" spans="1:173" x14ac:dyDescent="0.3">
      <c r="A57" s="2" t="s">
        <v>45</v>
      </c>
      <c r="B57" s="2"/>
      <c r="C57" s="2" t="str">
        <f t="shared" si="36"/>
        <v>£/</v>
      </c>
      <c r="D57" s="2"/>
      <c r="J57" s="3"/>
      <c r="K57" s="16" t="str">
        <f t="shared" si="37"/>
        <v/>
      </c>
      <c r="L57" s="3"/>
      <c r="T57" s="16" t="str">
        <f t="shared" si="38"/>
        <v/>
      </c>
      <c r="V57" s="3"/>
      <c r="W57" s="3"/>
      <c r="X57" s="3"/>
      <c r="Y57" s="3"/>
      <c r="Z57" s="3"/>
      <c r="AA57" s="3"/>
      <c r="AB57" s="3"/>
      <c r="AC57" s="3"/>
      <c r="AD57" s="16" t="str">
        <f t="shared" si="39"/>
        <v/>
      </c>
      <c r="AM57" s="16" t="str">
        <f t="shared" si="40"/>
        <v/>
      </c>
      <c r="AR57" s="97" t="str">
        <f t="shared" si="66"/>
        <v/>
      </c>
      <c r="AW57" s="97" t="str">
        <f t="shared" si="67"/>
        <v/>
      </c>
      <c r="AZ57" s="97" t="str">
        <f t="shared" si="41"/>
        <v/>
      </c>
      <c r="BF57" s="97" t="str">
        <f t="shared" si="42"/>
        <v/>
      </c>
      <c r="BK57" s="97" t="str">
        <f t="shared" si="43"/>
        <v/>
      </c>
      <c r="BP57" s="97" t="str">
        <f t="shared" si="44"/>
        <v/>
      </c>
      <c r="BU57" s="97" t="str">
        <f t="shared" si="45"/>
        <v/>
      </c>
      <c r="BZ57" s="97" t="str">
        <f t="shared" si="46"/>
        <v/>
      </c>
      <c r="CE57" s="97" t="str">
        <f t="shared" si="47"/>
        <v/>
      </c>
      <c r="CJ57" s="97" t="str">
        <f t="shared" si="48"/>
        <v/>
      </c>
      <c r="CO57" s="97" t="str">
        <f t="shared" si="49"/>
        <v/>
      </c>
      <c r="CT57" s="97" t="str">
        <f t="shared" si="50"/>
        <v/>
      </c>
      <c r="CY57" s="97" t="str">
        <f t="shared" si="51"/>
        <v/>
      </c>
      <c r="DD57" s="97" t="str">
        <f t="shared" si="52"/>
        <v/>
      </c>
      <c r="DI57" s="97" t="str">
        <f t="shared" si="53"/>
        <v/>
      </c>
      <c r="DN57" s="97" t="str">
        <f t="shared" si="54"/>
        <v/>
      </c>
      <c r="DS57" s="97" t="str">
        <f t="shared" si="55"/>
        <v/>
      </c>
      <c r="DX57" s="97" t="str">
        <f t="shared" si="56"/>
        <v/>
      </c>
      <c r="EC57" s="97" t="str">
        <f t="shared" si="57"/>
        <v/>
      </c>
      <c r="EH57" s="97" t="str">
        <f t="shared" si="58"/>
        <v/>
      </c>
      <c r="EM57" s="97" t="str">
        <f t="shared" si="59"/>
        <v/>
      </c>
      <c r="ER57" s="97" t="str">
        <f t="shared" si="60"/>
        <v/>
      </c>
      <c r="EW57" s="97" t="str">
        <f t="shared" si="61"/>
        <v/>
      </c>
      <c r="FB57" s="97" t="str">
        <f t="shared" si="62"/>
        <v/>
      </c>
      <c r="FG57" s="97" t="str">
        <f t="shared" si="63"/>
        <v/>
      </c>
      <c r="FL57" s="97" t="str">
        <f t="shared" si="64"/>
        <v/>
      </c>
      <c r="FQ57" s="97" t="str">
        <f t="shared" si="65"/>
        <v/>
      </c>
    </row>
    <row r="58" spans="1:173" x14ac:dyDescent="0.3">
      <c r="A58" s="2" t="s">
        <v>45</v>
      </c>
      <c r="B58" s="2" t="s">
        <v>343</v>
      </c>
      <c r="C58" s="2" t="str">
        <f t="shared" si="36"/>
        <v>£/</v>
      </c>
      <c r="D58" s="2"/>
      <c r="K58" s="16" t="str">
        <f t="shared" si="37"/>
        <v/>
      </c>
      <c r="L58" s="3"/>
      <c r="T58" s="16" t="str">
        <f t="shared" si="38"/>
        <v/>
      </c>
      <c r="V58" s="3"/>
      <c r="W58" s="3"/>
      <c r="X58" s="3"/>
      <c r="Y58" s="3"/>
      <c r="Z58" s="3"/>
      <c r="AA58" s="3"/>
      <c r="AB58" s="3"/>
      <c r="AC58" s="3"/>
      <c r="AD58" s="16" t="str">
        <f t="shared" si="39"/>
        <v/>
      </c>
      <c r="AM58" s="16" t="str">
        <f t="shared" si="40"/>
        <v/>
      </c>
      <c r="AR58" s="97" t="str">
        <f t="shared" si="66"/>
        <v/>
      </c>
      <c r="AW58" s="97" t="str">
        <f t="shared" si="67"/>
        <v/>
      </c>
      <c r="AZ58" s="97" t="str">
        <f t="shared" si="41"/>
        <v/>
      </c>
      <c r="BF58" s="97" t="str">
        <f t="shared" si="42"/>
        <v/>
      </c>
      <c r="BG58" t="s">
        <v>46</v>
      </c>
      <c r="BH58">
        <v>0</v>
      </c>
      <c r="BI58">
        <v>17</v>
      </c>
      <c r="BJ58">
        <v>0</v>
      </c>
      <c r="BK58" s="97">
        <f t="shared" si="43"/>
        <v>0.85</v>
      </c>
      <c r="BP58" s="97" t="str">
        <f t="shared" si="44"/>
        <v/>
      </c>
      <c r="BU58" s="97" t="str">
        <f t="shared" si="45"/>
        <v/>
      </c>
      <c r="BZ58" s="97" t="str">
        <f t="shared" si="46"/>
        <v/>
      </c>
      <c r="CE58" s="97" t="str">
        <f t="shared" si="47"/>
        <v/>
      </c>
      <c r="CJ58" s="97" t="str">
        <f t="shared" si="48"/>
        <v/>
      </c>
      <c r="CO58" s="97" t="str">
        <f t="shared" si="49"/>
        <v/>
      </c>
      <c r="CT58" s="97" t="str">
        <f t="shared" si="50"/>
        <v/>
      </c>
      <c r="CU58" t="s">
        <v>44</v>
      </c>
      <c r="CV58">
        <v>1</v>
      </c>
      <c r="CW58">
        <v>8</v>
      </c>
      <c r="CX58">
        <v>0</v>
      </c>
      <c r="CY58" s="97">
        <f t="shared" si="51"/>
        <v>1.4</v>
      </c>
      <c r="CZ58" t="s">
        <v>44</v>
      </c>
      <c r="DA58">
        <v>1</v>
      </c>
      <c r="DB58">
        <v>6</v>
      </c>
      <c r="DC58">
        <v>4.8</v>
      </c>
      <c r="DD58" s="97">
        <f t="shared" si="52"/>
        <v>1.32</v>
      </c>
      <c r="DE58" t="s">
        <v>44</v>
      </c>
      <c r="DF58">
        <v>0</v>
      </c>
      <c r="DG58">
        <v>37</v>
      </c>
      <c r="DH58">
        <v>0</v>
      </c>
      <c r="DI58" s="97">
        <f t="shared" si="53"/>
        <v>1.85</v>
      </c>
      <c r="DN58" s="97" t="str">
        <f t="shared" si="54"/>
        <v/>
      </c>
      <c r="DS58" s="97" t="str">
        <f t="shared" si="55"/>
        <v/>
      </c>
      <c r="DT58" t="s">
        <v>44</v>
      </c>
      <c r="DU58">
        <v>0</v>
      </c>
      <c r="DV58">
        <v>37</v>
      </c>
      <c r="DW58">
        <v>0</v>
      </c>
      <c r="DX58" s="97">
        <f t="shared" si="56"/>
        <v>1.85</v>
      </c>
      <c r="EC58" s="97" t="str">
        <f t="shared" si="57"/>
        <v/>
      </c>
      <c r="EH58" s="97" t="str">
        <f t="shared" si="58"/>
        <v/>
      </c>
      <c r="EM58" s="97" t="str">
        <f t="shared" si="59"/>
        <v/>
      </c>
      <c r="ER58" s="97" t="str">
        <f t="shared" si="60"/>
        <v/>
      </c>
      <c r="EW58" s="97" t="str">
        <f t="shared" si="61"/>
        <v/>
      </c>
      <c r="FB58" s="97" t="str">
        <f t="shared" si="62"/>
        <v/>
      </c>
      <c r="FG58" s="97" t="str">
        <f t="shared" si="63"/>
        <v/>
      </c>
      <c r="FL58" s="97" t="str">
        <f t="shared" si="64"/>
        <v/>
      </c>
      <c r="FQ58" s="97" t="str">
        <f t="shared" si="65"/>
        <v/>
      </c>
    </row>
    <row r="59" spans="1:173" x14ac:dyDescent="0.3">
      <c r="A59" s="2" t="s">
        <v>45</v>
      </c>
      <c r="B59" s="2" t="s">
        <v>568</v>
      </c>
      <c r="C59" s="2" t="str">
        <f t="shared" si="36"/>
        <v>£/</v>
      </c>
      <c r="D59" s="2"/>
      <c r="K59" s="16" t="str">
        <f t="shared" si="37"/>
        <v/>
      </c>
      <c r="L59" s="3"/>
      <c r="T59" s="16" t="str">
        <f t="shared" si="38"/>
        <v/>
      </c>
      <c r="V59" s="3"/>
      <c r="W59" s="3"/>
      <c r="X59" s="3"/>
      <c r="Y59" s="3"/>
      <c r="Z59" s="3"/>
      <c r="AA59" s="3"/>
      <c r="AB59" s="3"/>
      <c r="AC59" s="3"/>
      <c r="AD59" s="16" t="str">
        <f t="shared" si="39"/>
        <v/>
      </c>
      <c r="AM59" s="16" t="str">
        <f t="shared" si="40"/>
        <v/>
      </c>
      <c r="AR59" s="97" t="str">
        <f t="shared" si="66"/>
        <v/>
      </c>
      <c r="AW59" s="97" t="str">
        <f t="shared" si="67"/>
        <v/>
      </c>
      <c r="AZ59" s="97" t="str">
        <f t="shared" si="41"/>
        <v/>
      </c>
      <c r="BF59" s="97" t="str">
        <f t="shared" si="42"/>
        <v/>
      </c>
      <c r="BK59" s="97" t="str">
        <f t="shared" si="43"/>
        <v/>
      </c>
      <c r="BP59" s="97" t="str">
        <f t="shared" si="44"/>
        <v/>
      </c>
      <c r="BU59" s="97" t="str">
        <f t="shared" si="45"/>
        <v/>
      </c>
      <c r="BZ59" s="97" t="str">
        <f t="shared" si="46"/>
        <v/>
      </c>
      <c r="CE59" s="97" t="str">
        <f t="shared" si="47"/>
        <v/>
      </c>
      <c r="CJ59" s="97" t="str">
        <f t="shared" si="48"/>
        <v/>
      </c>
      <c r="CO59" s="97" t="str">
        <f t="shared" si="49"/>
        <v/>
      </c>
      <c r="CT59" s="97" t="str">
        <f t="shared" si="50"/>
        <v/>
      </c>
      <c r="CY59" s="97" t="str">
        <f t="shared" si="51"/>
        <v/>
      </c>
      <c r="DD59" s="97" t="str">
        <f t="shared" si="52"/>
        <v/>
      </c>
      <c r="DI59" s="97" t="str">
        <f t="shared" si="53"/>
        <v/>
      </c>
      <c r="DN59" s="97" t="str">
        <f t="shared" si="54"/>
        <v/>
      </c>
      <c r="DS59" s="97" t="str">
        <f t="shared" si="55"/>
        <v/>
      </c>
      <c r="DX59" s="97" t="str">
        <f t="shared" si="56"/>
        <v/>
      </c>
      <c r="EC59" s="97" t="str">
        <f t="shared" si="57"/>
        <v/>
      </c>
      <c r="EH59" s="97" t="str">
        <f t="shared" si="58"/>
        <v/>
      </c>
      <c r="EM59" s="97" t="str">
        <f t="shared" si="59"/>
        <v/>
      </c>
      <c r="EN59" t="s">
        <v>44</v>
      </c>
      <c r="EO59">
        <v>1</v>
      </c>
      <c r="EP59">
        <v>13</v>
      </c>
      <c r="EQ59">
        <v>0</v>
      </c>
      <c r="ER59" s="97">
        <f t="shared" si="60"/>
        <v>1.65</v>
      </c>
      <c r="ES59" t="s">
        <v>44</v>
      </c>
      <c r="ET59">
        <v>1</v>
      </c>
      <c r="EU59">
        <v>10</v>
      </c>
      <c r="EV59">
        <v>0</v>
      </c>
      <c r="EW59" s="97">
        <f t="shared" si="61"/>
        <v>1.5</v>
      </c>
      <c r="EX59" t="s">
        <v>44</v>
      </c>
      <c r="EY59">
        <v>1</v>
      </c>
      <c r="EZ59">
        <v>6</v>
      </c>
      <c r="FA59">
        <v>0</v>
      </c>
      <c r="FB59" s="97">
        <f t="shared" si="62"/>
        <v>1.3</v>
      </c>
      <c r="FC59" t="s">
        <v>44</v>
      </c>
      <c r="FD59">
        <v>1</v>
      </c>
      <c r="FE59">
        <v>16</v>
      </c>
      <c r="FF59">
        <v>0</v>
      </c>
      <c r="FG59" s="97">
        <f t="shared" si="63"/>
        <v>1.8</v>
      </c>
      <c r="FH59" t="s">
        <v>44</v>
      </c>
      <c r="FI59">
        <v>1</v>
      </c>
      <c r="FJ59">
        <v>18</v>
      </c>
      <c r="FK59">
        <v>0</v>
      </c>
      <c r="FL59" s="97">
        <f t="shared" si="64"/>
        <v>1.9</v>
      </c>
      <c r="FM59" t="s">
        <v>44</v>
      </c>
      <c r="FN59">
        <v>2</v>
      </c>
      <c r="FO59">
        <v>13</v>
      </c>
      <c r="FP59">
        <v>0</v>
      </c>
      <c r="FQ59" s="97">
        <f t="shared" si="65"/>
        <v>2.65</v>
      </c>
    </row>
    <row r="60" spans="1:173" x14ac:dyDescent="0.3">
      <c r="A60" s="2" t="s">
        <v>45</v>
      </c>
      <c r="B60" s="2" t="s">
        <v>569</v>
      </c>
      <c r="C60" s="2" t="str">
        <f t="shared" si="36"/>
        <v>£/</v>
      </c>
      <c r="D60" s="2"/>
      <c r="K60" s="16" t="str">
        <f t="shared" si="37"/>
        <v/>
      </c>
      <c r="L60" s="3"/>
      <c r="T60" s="16" t="str">
        <f t="shared" si="38"/>
        <v/>
      </c>
      <c r="V60" s="3"/>
      <c r="W60" s="3"/>
      <c r="X60" s="3"/>
      <c r="Y60" s="3"/>
      <c r="Z60" s="3"/>
      <c r="AA60" s="3"/>
      <c r="AB60" s="3"/>
      <c r="AC60" s="3"/>
      <c r="AD60" s="16" t="str">
        <f t="shared" si="39"/>
        <v/>
      </c>
      <c r="AM60" s="16" t="str">
        <f t="shared" si="40"/>
        <v/>
      </c>
      <c r="AR60" s="97" t="str">
        <f t="shared" si="66"/>
        <v/>
      </c>
      <c r="AW60" s="97" t="str">
        <f t="shared" si="67"/>
        <v/>
      </c>
      <c r="AZ60" s="97" t="str">
        <f t="shared" si="41"/>
        <v/>
      </c>
      <c r="BF60" s="97" t="str">
        <f t="shared" si="42"/>
        <v/>
      </c>
      <c r="BK60" s="97" t="str">
        <f t="shared" si="43"/>
        <v/>
      </c>
      <c r="BP60" s="97" t="str">
        <f t="shared" si="44"/>
        <v/>
      </c>
      <c r="BU60" s="97" t="str">
        <f t="shared" si="45"/>
        <v/>
      </c>
      <c r="BZ60" s="97" t="str">
        <f t="shared" si="46"/>
        <v/>
      </c>
      <c r="CE60" s="97" t="str">
        <f t="shared" si="47"/>
        <v/>
      </c>
      <c r="CJ60" s="97" t="str">
        <f t="shared" si="48"/>
        <v/>
      </c>
      <c r="CO60" s="97" t="str">
        <f t="shared" si="49"/>
        <v/>
      </c>
      <c r="CT60" s="97" t="str">
        <f t="shared" si="50"/>
        <v/>
      </c>
      <c r="CY60" s="97" t="str">
        <f t="shared" si="51"/>
        <v/>
      </c>
      <c r="DD60" s="97" t="str">
        <f t="shared" si="52"/>
        <v/>
      </c>
      <c r="DI60" s="97" t="str">
        <f t="shared" si="53"/>
        <v/>
      </c>
      <c r="DN60" s="97" t="str">
        <f t="shared" si="54"/>
        <v/>
      </c>
      <c r="DS60" s="97" t="str">
        <f t="shared" si="55"/>
        <v/>
      </c>
      <c r="DX60" s="97" t="str">
        <f t="shared" si="56"/>
        <v/>
      </c>
      <c r="EC60" s="97" t="str">
        <f t="shared" si="57"/>
        <v/>
      </c>
      <c r="EH60" s="97" t="str">
        <f t="shared" si="58"/>
        <v/>
      </c>
      <c r="EM60" s="97" t="str">
        <f t="shared" si="59"/>
        <v/>
      </c>
      <c r="EN60" t="s">
        <v>44</v>
      </c>
      <c r="EO60">
        <v>1</v>
      </c>
      <c r="EP60">
        <v>5</v>
      </c>
      <c r="EQ60">
        <v>6</v>
      </c>
      <c r="ER60" s="97">
        <f t="shared" si="60"/>
        <v>1.2749999999999999</v>
      </c>
      <c r="EW60" s="97" t="str">
        <f t="shared" si="61"/>
        <v/>
      </c>
      <c r="FB60" s="97" t="str">
        <f t="shared" si="62"/>
        <v/>
      </c>
      <c r="FG60" s="97" t="str">
        <f t="shared" si="63"/>
        <v/>
      </c>
      <c r="FL60" s="97" t="str">
        <f t="shared" si="64"/>
        <v/>
      </c>
      <c r="FQ60" s="97" t="str">
        <f t="shared" si="65"/>
        <v/>
      </c>
    </row>
    <row r="61" spans="1:173" x14ac:dyDescent="0.3">
      <c r="A61" s="2" t="s">
        <v>45</v>
      </c>
      <c r="B61" s="2" t="s">
        <v>561</v>
      </c>
      <c r="C61" s="2" t="str">
        <f t="shared" si="36"/>
        <v>£/</v>
      </c>
      <c r="D61" s="2"/>
      <c r="K61" s="16" t="str">
        <f t="shared" si="37"/>
        <v/>
      </c>
      <c r="L61" s="3"/>
      <c r="T61" s="16" t="str">
        <f t="shared" si="38"/>
        <v/>
      </c>
      <c r="V61" s="3"/>
      <c r="W61" s="3"/>
      <c r="X61" s="3"/>
      <c r="Y61" s="3"/>
      <c r="Z61" s="3"/>
      <c r="AA61" s="3"/>
      <c r="AB61" s="3"/>
      <c r="AC61" s="3"/>
      <c r="AD61" s="16" t="str">
        <f t="shared" si="39"/>
        <v/>
      </c>
      <c r="AM61" s="16" t="str">
        <f t="shared" si="40"/>
        <v/>
      </c>
      <c r="AR61" s="97" t="str">
        <f t="shared" si="66"/>
        <v/>
      </c>
      <c r="AW61" s="97" t="str">
        <f t="shared" si="67"/>
        <v/>
      </c>
      <c r="AZ61" s="97" t="str">
        <f t="shared" si="41"/>
        <v/>
      </c>
      <c r="BF61" s="97" t="str">
        <f t="shared" si="42"/>
        <v/>
      </c>
      <c r="BG61" t="s">
        <v>46</v>
      </c>
      <c r="BH61">
        <v>0</v>
      </c>
      <c r="BI61">
        <v>5</v>
      </c>
      <c r="BJ61">
        <v>9</v>
      </c>
      <c r="BK61" s="97">
        <f t="shared" si="43"/>
        <v>0.28749999999999998</v>
      </c>
      <c r="BP61" s="97" t="str">
        <f t="shared" si="44"/>
        <v/>
      </c>
      <c r="BU61" s="97" t="str">
        <f t="shared" si="45"/>
        <v/>
      </c>
      <c r="BZ61" s="97" t="str">
        <f t="shared" si="46"/>
        <v/>
      </c>
      <c r="CE61" s="97" t="str">
        <f t="shared" si="47"/>
        <v/>
      </c>
      <c r="CJ61" s="97" t="str">
        <f t="shared" si="48"/>
        <v/>
      </c>
      <c r="CO61" s="97" t="str">
        <f t="shared" si="49"/>
        <v/>
      </c>
      <c r="CT61" s="97" t="str">
        <f t="shared" si="50"/>
        <v/>
      </c>
      <c r="CY61" s="97" t="str">
        <f t="shared" si="51"/>
        <v/>
      </c>
      <c r="DD61" s="97" t="str">
        <f t="shared" si="52"/>
        <v/>
      </c>
      <c r="DI61" s="97" t="str">
        <f t="shared" si="53"/>
        <v/>
      </c>
      <c r="DN61" s="97" t="str">
        <f t="shared" si="54"/>
        <v/>
      </c>
      <c r="DS61" s="97" t="str">
        <f t="shared" si="55"/>
        <v/>
      </c>
      <c r="DX61" s="97" t="str">
        <f t="shared" si="56"/>
        <v/>
      </c>
      <c r="EC61" s="97" t="str">
        <f t="shared" si="57"/>
        <v/>
      </c>
      <c r="EH61" s="97" t="str">
        <f t="shared" si="58"/>
        <v/>
      </c>
      <c r="EM61" s="97" t="str">
        <f t="shared" si="59"/>
        <v/>
      </c>
      <c r="ER61" s="97" t="str">
        <f t="shared" si="60"/>
        <v/>
      </c>
      <c r="EW61" s="97" t="str">
        <f t="shared" si="61"/>
        <v/>
      </c>
      <c r="FB61" s="97" t="str">
        <f t="shared" si="62"/>
        <v/>
      </c>
      <c r="FG61" s="97" t="str">
        <f t="shared" si="63"/>
        <v/>
      </c>
      <c r="FL61" s="97" t="str">
        <f t="shared" si="64"/>
        <v/>
      </c>
      <c r="FQ61" s="97" t="str">
        <f t="shared" si="65"/>
        <v/>
      </c>
    </row>
    <row r="62" spans="1:173" x14ac:dyDescent="0.3">
      <c r="A62" s="2" t="s">
        <v>45</v>
      </c>
      <c r="B62" s="2" t="s">
        <v>578</v>
      </c>
      <c r="C62" s="2" t="str">
        <f t="shared" ref="C62:C125" si="68">CONCATENATE($C$1,D62)</f>
        <v>£/</v>
      </c>
      <c r="D62" s="2"/>
      <c r="K62" s="16" t="str">
        <f t="shared" si="37"/>
        <v/>
      </c>
      <c r="L62" s="3"/>
      <c r="T62" s="16" t="str">
        <f t="shared" si="38"/>
        <v/>
      </c>
      <c r="V62" s="3"/>
      <c r="W62" s="3"/>
      <c r="X62" s="3"/>
      <c r="Y62" s="3"/>
      <c r="Z62" s="3"/>
      <c r="AA62" s="3"/>
      <c r="AB62" s="3"/>
      <c r="AC62" s="3"/>
      <c r="AD62" s="16" t="str">
        <f t="shared" si="39"/>
        <v/>
      </c>
      <c r="AM62" s="16" t="str">
        <f t="shared" si="40"/>
        <v/>
      </c>
      <c r="AR62" s="97" t="str">
        <f t="shared" si="66"/>
        <v/>
      </c>
      <c r="AW62" s="97" t="str">
        <f t="shared" si="67"/>
        <v/>
      </c>
      <c r="AZ62" s="97" t="str">
        <f t="shared" si="41"/>
        <v/>
      </c>
      <c r="BF62" s="97" t="str">
        <f t="shared" si="42"/>
        <v/>
      </c>
      <c r="BK62" s="97" t="str">
        <f t="shared" si="43"/>
        <v/>
      </c>
      <c r="BP62" s="97" t="str">
        <f t="shared" si="44"/>
        <v/>
      </c>
      <c r="BU62" s="97" t="str">
        <f t="shared" si="45"/>
        <v/>
      </c>
      <c r="BZ62" s="97" t="str">
        <f t="shared" si="46"/>
        <v/>
      </c>
      <c r="CE62" s="97" t="str">
        <f t="shared" si="47"/>
        <v/>
      </c>
      <c r="CJ62" s="97" t="str">
        <f t="shared" si="48"/>
        <v/>
      </c>
      <c r="CO62" s="97" t="str">
        <f t="shared" si="49"/>
        <v/>
      </c>
      <c r="CT62" s="97" t="str">
        <f t="shared" si="50"/>
        <v/>
      </c>
      <c r="CY62" s="97" t="str">
        <f t="shared" si="51"/>
        <v/>
      </c>
      <c r="DD62" s="97" t="str">
        <f t="shared" si="52"/>
        <v/>
      </c>
      <c r="DI62" s="97" t="str">
        <f t="shared" si="53"/>
        <v/>
      </c>
      <c r="DN62" s="97" t="str">
        <f t="shared" si="54"/>
        <v/>
      </c>
      <c r="DS62" s="97" t="str">
        <f t="shared" si="55"/>
        <v/>
      </c>
      <c r="DX62" s="97" t="str">
        <f t="shared" si="56"/>
        <v/>
      </c>
      <c r="EC62" s="97" t="str">
        <f t="shared" si="57"/>
        <v/>
      </c>
      <c r="EH62" s="97" t="str">
        <f t="shared" si="58"/>
        <v/>
      </c>
      <c r="EM62" s="97" t="str">
        <f t="shared" si="59"/>
        <v/>
      </c>
      <c r="EN62" t="s">
        <v>44</v>
      </c>
      <c r="EO62">
        <v>1</v>
      </c>
      <c r="EP62">
        <v>8</v>
      </c>
      <c r="EQ62">
        <v>6</v>
      </c>
      <c r="ER62" s="97">
        <f t="shared" si="60"/>
        <v>1.4249999999999998</v>
      </c>
      <c r="EW62" s="97" t="str">
        <f t="shared" si="61"/>
        <v/>
      </c>
      <c r="FB62" s="97" t="str">
        <f t="shared" si="62"/>
        <v/>
      </c>
      <c r="FG62" s="97" t="str">
        <f t="shared" si="63"/>
        <v/>
      </c>
      <c r="FH62" t="s">
        <v>44</v>
      </c>
      <c r="FI62">
        <v>1</v>
      </c>
      <c r="FJ62">
        <v>15</v>
      </c>
      <c r="FK62">
        <v>0</v>
      </c>
      <c r="FL62" s="97">
        <f t="shared" si="64"/>
        <v>1.75</v>
      </c>
      <c r="FQ62" s="97" t="str">
        <f t="shared" si="65"/>
        <v/>
      </c>
    </row>
    <row r="63" spans="1:173" x14ac:dyDescent="0.3">
      <c r="A63" s="2" t="s">
        <v>45</v>
      </c>
      <c r="B63" s="2" t="s">
        <v>579</v>
      </c>
      <c r="C63" s="2" t="str">
        <f t="shared" si="68"/>
        <v>£/</v>
      </c>
      <c r="D63" s="2"/>
      <c r="K63" s="16" t="str">
        <f t="shared" si="37"/>
        <v/>
      </c>
      <c r="L63" s="3"/>
      <c r="T63" s="16" t="str">
        <f t="shared" si="38"/>
        <v/>
      </c>
      <c r="V63" s="3"/>
      <c r="W63" s="3"/>
      <c r="X63" s="3"/>
      <c r="Y63" s="3"/>
      <c r="Z63" s="3"/>
      <c r="AA63" s="3"/>
      <c r="AB63" s="3"/>
      <c r="AC63" s="3"/>
      <c r="AD63" s="16" t="str">
        <f t="shared" si="39"/>
        <v/>
      </c>
      <c r="AM63" s="16" t="str">
        <f t="shared" si="40"/>
        <v/>
      </c>
      <c r="AR63" s="97" t="str">
        <f t="shared" si="66"/>
        <v/>
      </c>
      <c r="AW63" s="97" t="str">
        <f t="shared" si="67"/>
        <v/>
      </c>
      <c r="AZ63" s="97" t="str">
        <f t="shared" si="41"/>
        <v/>
      </c>
      <c r="BF63" s="97" t="str">
        <f t="shared" si="42"/>
        <v/>
      </c>
      <c r="BK63" s="97" t="str">
        <f t="shared" si="43"/>
        <v/>
      </c>
      <c r="BP63" s="97" t="str">
        <f t="shared" si="44"/>
        <v/>
      </c>
      <c r="BU63" s="97" t="str">
        <f t="shared" si="45"/>
        <v/>
      </c>
      <c r="BZ63" s="97" t="str">
        <f t="shared" si="46"/>
        <v/>
      </c>
      <c r="CE63" s="97" t="str">
        <f t="shared" si="47"/>
        <v/>
      </c>
      <c r="CJ63" s="97" t="str">
        <f t="shared" si="48"/>
        <v/>
      </c>
      <c r="CO63" s="97" t="str">
        <f t="shared" si="49"/>
        <v/>
      </c>
      <c r="CT63" s="97" t="str">
        <f t="shared" si="50"/>
        <v/>
      </c>
      <c r="CY63" s="97" t="str">
        <f t="shared" si="51"/>
        <v/>
      </c>
      <c r="DD63" s="97" t="str">
        <f t="shared" si="52"/>
        <v/>
      </c>
      <c r="DI63" s="97" t="str">
        <f t="shared" si="53"/>
        <v/>
      </c>
      <c r="DN63" s="97" t="str">
        <f t="shared" si="54"/>
        <v/>
      </c>
      <c r="DS63" s="97" t="str">
        <f t="shared" si="55"/>
        <v/>
      </c>
      <c r="DX63" s="97" t="str">
        <f t="shared" si="56"/>
        <v/>
      </c>
      <c r="EC63" s="97" t="str">
        <f t="shared" si="57"/>
        <v/>
      </c>
      <c r="EH63" s="97" t="str">
        <f t="shared" si="58"/>
        <v/>
      </c>
      <c r="EM63" s="97" t="str">
        <f t="shared" si="59"/>
        <v/>
      </c>
      <c r="EN63" t="s">
        <v>44</v>
      </c>
      <c r="EO63">
        <v>1</v>
      </c>
      <c r="EP63">
        <v>4</v>
      </c>
      <c r="EQ63">
        <v>0</v>
      </c>
      <c r="ER63" s="97">
        <f t="shared" si="60"/>
        <v>1.2</v>
      </c>
      <c r="ES63" t="s">
        <v>44</v>
      </c>
      <c r="ET63">
        <v>1</v>
      </c>
      <c r="EU63">
        <v>2</v>
      </c>
      <c r="EV63">
        <v>0</v>
      </c>
      <c r="EW63" s="97">
        <f t="shared" si="61"/>
        <v>1.1000000000000001</v>
      </c>
      <c r="FB63" s="97" t="str">
        <f t="shared" si="62"/>
        <v/>
      </c>
      <c r="FG63" s="97" t="str">
        <f t="shared" si="63"/>
        <v/>
      </c>
      <c r="FL63" s="97" t="str">
        <f t="shared" si="64"/>
        <v/>
      </c>
      <c r="FQ63" s="97" t="str">
        <f t="shared" si="65"/>
        <v/>
      </c>
    </row>
    <row r="64" spans="1:173" x14ac:dyDescent="0.3">
      <c r="A64" s="2" t="s">
        <v>47</v>
      </c>
      <c r="B64" s="2"/>
      <c r="C64" s="2" t="str">
        <f t="shared" si="68"/>
        <v>£/</v>
      </c>
      <c r="D64" s="2"/>
      <c r="K64" s="16" t="str">
        <f t="shared" si="37"/>
        <v/>
      </c>
      <c r="L64" s="3"/>
      <c r="T64" s="16" t="str">
        <f t="shared" si="38"/>
        <v/>
      </c>
      <c r="V64" s="3"/>
      <c r="W64" s="3"/>
      <c r="X64" s="3"/>
      <c r="Y64" s="3"/>
      <c r="Z64" s="3"/>
      <c r="AA64" s="3"/>
      <c r="AB64" s="3"/>
      <c r="AC64" s="3"/>
      <c r="AD64" s="16" t="str">
        <f t="shared" si="39"/>
        <v/>
      </c>
      <c r="AM64" s="16" t="str">
        <f t="shared" si="40"/>
        <v/>
      </c>
      <c r="AR64" s="97" t="str">
        <f t="shared" si="66"/>
        <v/>
      </c>
      <c r="AW64" s="97" t="str">
        <f t="shared" si="67"/>
        <v/>
      </c>
      <c r="AZ64" s="97" t="str">
        <f t="shared" si="41"/>
        <v/>
      </c>
      <c r="BF64" s="97" t="str">
        <f t="shared" si="42"/>
        <v/>
      </c>
      <c r="BK64" s="97" t="str">
        <f t="shared" si="43"/>
        <v/>
      </c>
      <c r="BP64" s="97" t="str">
        <f t="shared" si="44"/>
        <v/>
      </c>
      <c r="BU64" s="97" t="str">
        <f t="shared" si="45"/>
        <v/>
      </c>
      <c r="BZ64" s="97" t="str">
        <f t="shared" si="46"/>
        <v/>
      </c>
      <c r="CE64" s="97" t="str">
        <f t="shared" si="47"/>
        <v/>
      </c>
      <c r="CJ64" s="97" t="str">
        <f t="shared" si="48"/>
        <v/>
      </c>
      <c r="CO64" s="97" t="str">
        <f t="shared" si="49"/>
        <v/>
      </c>
      <c r="CT64" s="97" t="str">
        <f t="shared" si="50"/>
        <v/>
      </c>
      <c r="CY64" s="97" t="str">
        <f t="shared" si="51"/>
        <v/>
      </c>
      <c r="DD64" s="97" t="str">
        <f t="shared" si="52"/>
        <v/>
      </c>
      <c r="DE64" t="s">
        <v>44</v>
      </c>
      <c r="DF64">
        <v>0</v>
      </c>
      <c r="DG64">
        <v>34</v>
      </c>
      <c r="DH64">
        <v>0</v>
      </c>
      <c r="DI64" s="97">
        <f t="shared" si="53"/>
        <v>1.7</v>
      </c>
      <c r="DN64" s="97" t="str">
        <f t="shared" si="54"/>
        <v/>
      </c>
      <c r="DS64" s="97" t="str">
        <f t="shared" si="55"/>
        <v/>
      </c>
      <c r="DX64" s="97" t="str">
        <f t="shared" si="56"/>
        <v/>
      </c>
      <c r="EC64" s="97" t="str">
        <f t="shared" si="57"/>
        <v/>
      </c>
      <c r="EH64" s="97" t="str">
        <f t="shared" si="58"/>
        <v/>
      </c>
      <c r="EM64" s="97" t="str">
        <f t="shared" si="59"/>
        <v/>
      </c>
      <c r="ER64" s="97" t="str">
        <f t="shared" si="60"/>
        <v/>
      </c>
      <c r="EW64" s="97" t="str">
        <f t="shared" si="61"/>
        <v/>
      </c>
      <c r="FB64" s="97" t="str">
        <f t="shared" si="62"/>
        <v/>
      </c>
      <c r="FG64" s="97" t="str">
        <f t="shared" si="63"/>
        <v/>
      </c>
      <c r="FL64" s="97" t="str">
        <f t="shared" si="64"/>
        <v/>
      </c>
      <c r="FQ64" s="97" t="str">
        <f t="shared" si="65"/>
        <v/>
      </c>
    </row>
    <row r="65" spans="1:173" x14ac:dyDescent="0.3">
      <c r="A65" s="2" t="s">
        <v>47</v>
      </c>
      <c r="B65" s="2" t="s">
        <v>343</v>
      </c>
      <c r="C65" s="2" t="str">
        <f t="shared" si="68"/>
        <v>£/</v>
      </c>
      <c r="D65" s="2"/>
      <c r="K65" s="16" t="str">
        <f t="shared" si="37"/>
        <v/>
      </c>
      <c r="L65" s="3"/>
      <c r="T65" s="16" t="str">
        <f t="shared" si="38"/>
        <v/>
      </c>
      <c r="V65" s="3"/>
      <c r="W65" s="3"/>
      <c r="X65" s="3"/>
      <c r="Y65" s="3"/>
      <c r="Z65" s="3"/>
      <c r="AA65" s="3"/>
      <c r="AB65" s="3"/>
      <c r="AC65" s="3"/>
      <c r="AD65" s="16" t="str">
        <f t="shared" si="39"/>
        <v/>
      </c>
      <c r="AM65" s="16" t="str">
        <f t="shared" si="40"/>
        <v/>
      </c>
      <c r="AR65" s="97" t="str">
        <f t="shared" si="66"/>
        <v/>
      </c>
      <c r="AW65" s="97" t="str">
        <f t="shared" si="67"/>
        <v/>
      </c>
      <c r="AZ65" s="97" t="str">
        <f t="shared" si="41"/>
        <v/>
      </c>
      <c r="BF65" s="97" t="str">
        <f t="shared" si="42"/>
        <v/>
      </c>
      <c r="BK65" s="97" t="str">
        <f t="shared" si="43"/>
        <v/>
      </c>
      <c r="BP65" s="97" t="str">
        <f t="shared" si="44"/>
        <v/>
      </c>
      <c r="BU65" s="97" t="str">
        <f t="shared" si="45"/>
        <v/>
      </c>
      <c r="BZ65" s="97" t="str">
        <f t="shared" si="46"/>
        <v/>
      </c>
      <c r="CE65" s="97" t="str">
        <f t="shared" si="47"/>
        <v/>
      </c>
      <c r="CJ65" s="97" t="str">
        <f t="shared" si="48"/>
        <v/>
      </c>
      <c r="CO65" s="97" t="str">
        <f t="shared" si="49"/>
        <v/>
      </c>
      <c r="CT65" s="97" t="str">
        <f t="shared" si="50"/>
        <v/>
      </c>
      <c r="CY65" s="97" t="str">
        <f t="shared" si="51"/>
        <v/>
      </c>
      <c r="CZ65" t="s">
        <v>44</v>
      </c>
      <c r="DA65">
        <v>1</v>
      </c>
      <c r="DB65">
        <v>5</v>
      </c>
      <c r="DC65">
        <v>7.2</v>
      </c>
      <c r="DD65" s="97">
        <f t="shared" si="52"/>
        <v>1.28</v>
      </c>
      <c r="DI65" s="97" t="str">
        <f t="shared" si="53"/>
        <v/>
      </c>
      <c r="DN65" s="97" t="str">
        <f t="shared" si="54"/>
        <v/>
      </c>
      <c r="DS65" s="97" t="str">
        <f t="shared" si="55"/>
        <v/>
      </c>
      <c r="DT65" t="s">
        <v>44</v>
      </c>
      <c r="DU65">
        <v>0</v>
      </c>
      <c r="DV65">
        <v>32</v>
      </c>
      <c r="DW65">
        <v>0</v>
      </c>
      <c r="DX65" s="97">
        <f t="shared" si="56"/>
        <v>1.6</v>
      </c>
      <c r="EC65" s="97" t="str">
        <f t="shared" si="57"/>
        <v/>
      </c>
      <c r="EH65" s="97" t="str">
        <f t="shared" si="58"/>
        <v/>
      </c>
      <c r="EM65" s="97" t="str">
        <f t="shared" si="59"/>
        <v/>
      </c>
      <c r="ER65" s="97" t="str">
        <f t="shared" si="60"/>
        <v/>
      </c>
      <c r="EW65" s="97" t="str">
        <f t="shared" si="61"/>
        <v/>
      </c>
      <c r="FB65" s="97" t="str">
        <f t="shared" si="62"/>
        <v/>
      </c>
      <c r="FG65" s="97" t="str">
        <f t="shared" si="63"/>
        <v/>
      </c>
      <c r="FL65" s="97" t="str">
        <f t="shared" si="64"/>
        <v/>
      </c>
      <c r="FQ65" s="97" t="str">
        <f t="shared" si="65"/>
        <v/>
      </c>
    </row>
    <row r="66" spans="1:173" x14ac:dyDescent="0.3">
      <c r="A66" s="2" t="s">
        <v>47</v>
      </c>
      <c r="B66" s="2" t="s">
        <v>568</v>
      </c>
      <c r="C66" s="2" t="str">
        <f t="shared" si="68"/>
        <v>£/</v>
      </c>
      <c r="D66" s="2"/>
      <c r="K66" s="16" t="str">
        <f t="shared" si="37"/>
        <v/>
      </c>
      <c r="L66" s="3"/>
      <c r="T66" s="16" t="str">
        <f t="shared" si="38"/>
        <v/>
      </c>
      <c r="V66" s="3"/>
      <c r="W66" s="3"/>
      <c r="X66" s="3"/>
      <c r="Y66" s="3"/>
      <c r="Z66" s="3"/>
      <c r="AA66" s="3"/>
      <c r="AB66" s="3"/>
      <c r="AC66" s="3"/>
      <c r="AD66" s="16" t="str">
        <f t="shared" si="39"/>
        <v/>
      </c>
      <c r="AM66" s="16" t="str">
        <f t="shared" si="40"/>
        <v/>
      </c>
      <c r="AR66" s="97" t="str">
        <f t="shared" si="66"/>
        <v/>
      </c>
      <c r="AW66" s="97" t="str">
        <f t="shared" si="67"/>
        <v/>
      </c>
      <c r="AZ66" s="97" t="str">
        <f t="shared" si="41"/>
        <v/>
      </c>
      <c r="BF66" s="97" t="str">
        <f t="shared" si="42"/>
        <v/>
      </c>
      <c r="BK66" s="97" t="str">
        <f t="shared" si="43"/>
        <v/>
      </c>
      <c r="BP66" s="97" t="str">
        <f t="shared" si="44"/>
        <v/>
      </c>
      <c r="BU66" s="97" t="str">
        <f t="shared" si="45"/>
        <v/>
      </c>
      <c r="BZ66" s="97" t="str">
        <f t="shared" si="46"/>
        <v/>
      </c>
      <c r="CE66" s="97" t="str">
        <f t="shared" si="47"/>
        <v/>
      </c>
      <c r="CJ66" s="97" t="str">
        <f t="shared" si="48"/>
        <v/>
      </c>
      <c r="CO66" s="97" t="str">
        <f t="shared" si="49"/>
        <v/>
      </c>
      <c r="CT66" s="97" t="str">
        <f t="shared" si="50"/>
        <v/>
      </c>
      <c r="CY66" s="97" t="str">
        <f t="shared" si="51"/>
        <v/>
      </c>
      <c r="DD66" s="97" t="str">
        <f t="shared" si="52"/>
        <v/>
      </c>
      <c r="DI66" s="97" t="str">
        <f t="shared" si="53"/>
        <v/>
      </c>
      <c r="DN66" s="97" t="str">
        <f t="shared" si="54"/>
        <v/>
      </c>
      <c r="DS66" s="97" t="str">
        <f t="shared" si="55"/>
        <v/>
      </c>
      <c r="DX66" s="97" t="str">
        <f t="shared" si="56"/>
        <v/>
      </c>
      <c r="EC66" s="97" t="str">
        <f t="shared" si="57"/>
        <v/>
      </c>
      <c r="EH66" s="97" t="str">
        <f t="shared" si="58"/>
        <v/>
      </c>
      <c r="EM66" s="97" t="str">
        <f t="shared" si="59"/>
        <v/>
      </c>
      <c r="EN66" t="s">
        <v>44</v>
      </c>
      <c r="EO66">
        <v>1</v>
      </c>
      <c r="EP66">
        <v>9</v>
      </c>
      <c r="EQ66">
        <v>0</v>
      </c>
      <c r="ER66" s="97">
        <f t="shared" si="60"/>
        <v>1.45</v>
      </c>
      <c r="ES66" t="s">
        <v>44</v>
      </c>
      <c r="ET66">
        <v>1</v>
      </c>
      <c r="EU66">
        <v>8</v>
      </c>
      <c r="EV66">
        <v>0</v>
      </c>
      <c r="EW66" s="97">
        <f t="shared" si="61"/>
        <v>1.4</v>
      </c>
      <c r="EX66" t="s">
        <v>44</v>
      </c>
      <c r="EY66">
        <v>1</v>
      </c>
      <c r="EZ66">
        <v>7</v>
      </c>
      <c r="FA66">
        <v>0</v>
      </c>
      <c r="FB66" s="97">
        <f t="shared" si="62"/>
        <v>1.35</v>
      </c>
      <c r="FC66" t="s">
        <v>44</v>
      </c>
      <c r="FD66">
        <v>1</v>
      </c>
      <c r="FE66">
        <v>14</v>
      </c>
      <c r="FF66">
        <v>0</v>
      </c>
      <c r="FG66" s="97">
        <f t="shared" si="63"/>
        <v>1.7</v>
      </c>
      <c r="FH66" t="s">
        <v>44</v>
      </c>
      <c r="FI66">
        <v>2</v>
      </c>
      <c r="FJ66">
        <v>0</v>
      </c>
      <c r="FK66">
        <v>0</v>
      </c>
      <c r="FL66" s="97">
        <f t="shared" si="64"/>
        <v>2</v>
      </c>
      <c r="FM66" t="s">
        <v>44</v>
      </c>
      <c r="FN66">
        <v>2</v>
      </c>
      <c r="FO66">
        <v>18</v>
      </c>
      <c r="FP66">
        <v>0</v>
      </c>
      <c r="FQ66" s="97">
        <f t="shared" si="65"/>
        <v>2.9</v>
      </c>
    </row>
    <row r="67" spans="1:173" x14ac:dyDescent="0.3">
      <c r="A67" s="2" t="s">
        <v>47</v>
      </c>
      <c r="B67" s="20" t="s">
        <v>570</v>
      </c>
      <c r="C67" s="2" t="str">
        <f t="shared" si="68"/>
        <v>£/</v>
      </c>
      <c r="K67" s="16" t="str">
        <f t="shared" si="37"/>
        <v/>
      </c>
      <c r="T67" s="16" t="str">
        <f t="shared" si="38"/>
        <v/>
      </c>
      <c r="AD67" s="16" t="str">
        <f t="shared" si="39"/>
        <v/>
      </c>
      <c r="AM67" s="16" t="str">
        <f t="shared" si="40"/>
        <v/>
      </c>
      <c r="AR67" s="97" t="str">
        <f t="shared" si="66"/>
        <v/>
      </c>
      <c r="AW67" s="97" t="str">
        <f t="shared" si="67"/>
        <v/>
      </c>
      <c r="AZ67" s="97" t="str">
        <f t="shared" si="41"/>
        <v/>
      </c>
      <c r="BF67" s="97" t="str">
        <f t="shared" si="42"/>
        <v/>
      </c>
      <c r="BK67" s="97" t="str">
        <f t="shared" si="43"/>
        <v/>
      </c>
      <c r="BP67" s="97" t="str">
        <f t="shared" si="44"/>
        <v/>
      </c>
      <c r="BU67" s="97" t="str">
        <f t="shared" si="45"/>
        <v/>
      </c>
      <c r="BZ67" s="97" t="str">
        <f t="shared" si="46"/>
        <v/>
      </c>
      <c r="CE67" s="97" t="str">
        <f t="shared" si="47"/>
        <v/>
      </c>
      <c r="CJ67" s="97" t="str">
        <f t="shared" si="48"/>
        <v/>
      </c>
      <c r="CO67" s="97" t="str">
        <f t="shared" si="49"/>
        <v/>
      </c>
      <c r="CT67" s="97" t="str">
        <f t="shared" si="50"/>
        <v/>
      </c>
      <c r="CY67" s="97" t="str">
        <f t="shared" si="51"/>
        <v/>
      </c>
      <c r="DD67" s="97" t="str">
        <f t="shared" si="52"/>
        <v/>
      </c>
      <c r="DI67" s="97" t="str">
        <f t="shared" si="53"/>
        <v/>
      </c>
      <c r="DN67" s="97" t="str">
        <f t="shared" si="54"/>
        <v/>
      </c>
      <c r="DS67" s="97" t="str">
        <f t="shared" si="55"/>
        <v/>
      </c>
      <c r="DX67" s="97" t="str">
        <f t="shared" si="56"/>
        <v/>
      </c>
      <c r="EC67" s="97" t="str">
        <f t="shared" si="57"/>
        <v/>
      </c>
      <c r="EH67" s="97" t="str">
        <f t="shared" si="58"/>
        <v/>
      </c>
      <c r="EM67" s="97" t="str">
        <f t="shared" si="59"/>
        <v/>
      </c>
      <c r="EN67" t="s">
        <v>44</v>
      </c>
      <c r="EO67">
        <v>1</v>
      </c>
      <c r="EP67">
        <v>7</v>
      </c>
      <c r="EQ67">
        <v>6</v>
      </c>
      <c r="ER67" s="97">
        <f t="shared" si="60"/>
        <v>1.375</v>
      </c>
      <c r="ES67" t="s">
        <v>44</v>
      </c>
      <c r="ET67">
        <v>1</v>
      </c>
      <c r="EU67">
        <v>5</v>
      </c>
      <c r="EV67">
        <v>0</v>
      </c>
      <c r="EW67" s="97">
        <f t="shared" si="61"/>
        <v>1.25</v>
      </c>
      <c r="EX67" t="s">
        <v>44</v>
      </c>
      <c r="EY67">
        <v>1</v>
      </c>
      <c r="EZ67">
        <v>5</v>
      </c>
      <c r="FA67">
        <v>0</v>
      </c>
      <c r="FB67" s="97">
        <f t="shared" si="62"/>
        <v>1.25</v>
      </c>
      <c r="FC67" t="s">
        <v>44</v>
      </c>
      <c r="FD67">
        <v>1</v>
      </c>
      <c r="FE67">
        <v>12</v>
      </c>
      <c r="FF67">
        <v>0</v>
      </c>
      <c r="FG67" s="97">
        <f t="shared" si="63"/>
        <v>1.6</v>
      </c>
      <c r="FH67" t="s">
        <v>44</v>
      </c>
      <c r="FI67">
        <v>1</v>
      </c>
      <c r="FJ67">
        <v>15</v>
      </c>
      <c r="FK67">
        <v>0</v>
      </c>
      <c r="FL67" s="97">
        <f t="shared" si="64"/>
        <v>1.75</v>
      </c>
      <c r="FM67" t="s">
        <v>44</v>
      </c>
      <c r="FN67">
        <v>2</v>
      </c>
      <c r="FO67">
        <v>12</v>
      </c>
      <c r="FP67">
        <v>0</v>
      </c>
      <c r="FQ67" s="97">
        <f t="shared" si="65"/>
        <v>2.6</v>
      </c>
    </row>
    <row r="68" spans="1:173" x14ac:dyDescent="0.3">
      <c r="A68" s="2" t="s">
        <v>47</v>
      </c>
      <c r="B68" s="2" t="s">
        <v>561</v>
      </c>
      <c r="C68" s="2" t="str">
        <f t="shared" si="68"/>
        <v>£/</v>
      </c>
      <c r="D68" s="2"/>
      <c r="K68" s="16" t="str">
        <f t="shared" ref="K68:K99" si="69">IF((((F68+I68)/2)/$F$207)+(((G68+J68)/2)/$H$207)=0,"",((((F68+I68)/2)/$F$207)+(((G68+J68)/2)/$H$207)))</f>
        <v/>
      </c>
      <c r="L68" s="3"/>
      <c r="T68" s="16" t="str">
        <f t="shared" ref="T68:T99" si="70">IF(((M68+Q68)/2)+(((N68+R68)/2)/$F$207)+(((O68+S68)/2)/$H$207)=0,"",((M68+Q68)/2)+(((N68+R68)/2)/$F$207)+(((O68+S68)/2)/$H$207))</f>
        <v/>
      </c>
      <c r="V68" s="3"/>
      <c r="W68" s="3"/>
      <c r="X68" s="3"/>
      <c r="Y68" s="3"/>
      <c r="Z68" s="3"/>
      <c r="AA68" s="3"/>
      <c r="AB68" s="3"/>
      <c r="AC68" s="3"/>
      <c r="AD68" s="16" t="str">
        <f t="shared" ref="AD68:AD99" si="71">IF(((W68+AA68)/2)+(((X68+AB68)/2)/$F$207)+(((Y68+AC68)/2)/$H$207)=0,"",((W68+AA68)/2)+(((X68+AB68)/2)/$F$207)+(((Y68+AC68)/2)/$H$207))</f>
        <v/>
      </c>
      <c r="AM68" s="16" t="str">
        <f t="shared" ref="AM68:AM99" si="72">IF(((AF68+AJ68)/2)+(((AG68+AK68)/2)/$F$207)+(((AH68+AL68)/2)/$H$207)=0,"",((AF68+AJ68)/2)+(((AG68+AK68)/2)/$F$207)+(((AH68+AL68)/2)/$H$207))</f>
        <v/>
      </c>
      <c r="AR68" s="97" t="str">
        <f t="shared" si="66"/>
        <v/>
      </c>
      <c r="AW68" s="97" t="str">
        <f t="shared" si="67"/>
        <v/>
      </c>
      <c r="AZ68" s="97" t="str">
        <f t="shared" ref="AZ68:AZ99" si="73">IF((((AY68))/$F$209)=0,"",(((AY68))/$F$209))</f>
        <v/>
      </c>
      <c r="BF68" s="97" t="str">
        <f t="shared" ref="BF68:BF69" si="74">IF((((BC68+BE68)/2)/$F$211)=0,"",(((BC68+BE68)/2)/$F$211))</f>
        <v/>
      </c>
      <c r="BK68" s="97" t="str">
        <f t="shared" ref="BK68:BK99" si="75">IF(BH68+(BI68/$F$207)+(BJ68/$H$207)=0,"",BH68+(BI68/$F$207)+(BJ68/$H$207))</f>
        <v/>
      </c>
      <c r="BP68" s="97" t="str">
        <f t="shared" ref="BP68:BP99" si="76">IF(BM68+(BN68/$F$207)+(BO68/$H$207)=0,"",BM68+(BN68/$F$207)+(BO68/$H$207))</f>
        <v/>
      </c>
      <c r="BU68" s="97" t="str">
        <f t="shared" ref="BU68:BU99" si="77">IF(BR68+(BS68/$F$207)+(BT68/$H$207)=0,"",BR68+(BS68/$F$207)+(BT68/$H$207))</f>
        <v/>
      </c>
      <c r="BV68" t="s">
        <v>44</v>
      </c>
      <c r="BW68">
        <v>0</v>
      </c>
      <c r="BX68">
        <v>13</v>
      </c>
      <c r="BY68">
        <v>7</v>
      </c>
      <c r="BZ68" s="97">
        <f t="shared" ref="BZ68:BZ99" si="78">IF(BW68+(BX68/$F$207)+(BY68/$H$207)=0,"",BW68+(BX68/$F$207)+(BY68/$H$207))</f>
        <v>0.6791666666666667</v>
      </c>
      <c r="CE68" s="97" t="str">
        <f t="shared" ref="CE68:CE99" si="79">IF(CB68+(CC68/$F$207)+(CD68/$H$207)=0,"",CB68+(CC68/$F$207)+(CD68/$H$207))</f>
        <v/>
      </c>
      <c r="CJ68" s="97" t="str">
        <f t="shared" ref="CJ68:CJ99" si="80">IF(CG68+(CH68/$F$207)+(CI68/$H$207)=0,"",CG68+(CH68/$F$207)+(CI68/$H$207))</f>
        <v/>
      </c>
      <c r="CO68" s="97" t="str">
        <f t="shared" ref="CO68:CO99" si="81">IF(CL68+(CM68/$F$207)+(CN68/$H$207)=0,"",CL68+(CM68/$F$207)+(CN68/$H$207))</f>
        <v/>
      </c>
      <c r="CT68" s="97" t="str">
        <f t="shared" ref="CT68:CT99" si="82">IF(CQ68+(CR68/$F$207)+(CS68/$H$207)=0,"",CQ68+(CR68/$F$207)+(CS68/$H$207))</f>
        <v/>
      </c>
      <c r="CY68" s="97" t="str">
        <f t="shared" ref="CY68:CY99" si="83">IF(CV68+(CW68/$F$207)+(CX68/$H$207)=0,"",CV68+(CW68/$F$207)+(CX68/$H$207))</f>
        <v/>
      </c>
      <c r="CZ68" t="s">
        <v>44</v>
      </c>
      <c r="DA68">
        <v>1</v>
      </c>
      <c r="DB68">
        <v>8</v>
      </c>
      <c r="DC68">
        <v>9.6</v>
      </c>
      <c r="DD68" s="97">
        <f t="shared" ref="DD68:DD99" si="84">IF(DA68+(DB68/$F$207)+(DC68/$H$207)=0,"",DA68+(DB68/$F$207)+(DC68/$H$207))</f>
        <v>1.44</v>
      </c>
      <c r="DI68" s="97" t="str">
        <f t="shared" ref="DI68:DI99" si="85">IF(DF68+(DG68/$F$207)+(DH68/$H$207)=0,"",DF68+(DG68/$F$207)+(DH68/$H$207))</f>
        <v/>
      </c>
      <c r="DN68" s="97" t="str">
        <f t="shared" ref="DN68:DN99" si="86">IF(DK68+(DL68/$F$207)+(DM68/$H$207)=0,"",DK68+(DL68/$F$207)+(DM68/$H$207))</f>
        <v/>
      </c>
      <c r="DS68" s="97" t="str">
        <f t="shared" ref="DS68:DS99" si="87">IF(DP68+(DQ68/$F$207)+(DR68/$H$207)=0,"",DP68+(DQ68/$F$207)+(DR68/$H$207))</f>
        <v/>
      </c>
      <c r="DX68" s="97" t="str">
        <f t="shared" ref="DX68:DX99" si="88">IF(DU68+(DV68/$F$207)+(DW68/$H$207)=0,"",DU68+(DV68/$F$207)+(DW68/$H$207))</f>
        <v/>
      </c>
      <c r="EC68" s="97" t="str">
        <f t="shared" ref="EC68:EC99" si="89">IF(DZ68+(EA68/$F$207)+(EB68/$H$207)=0,"",DZ68+(EA68/$F$207)+(EB68/$H$207))</f>
        <v/>
      </c>
      <c r="EH68" s="97" t="str">
        <f t="shared" ref="EH68:EH99" si="90">IF(EE68+(EF68/$F$207)+(EG68/$H$207)=0,"",EE68+(EF68/$F$207)+(EG68/$H$207))</f>
        <v/>
      </c>
      <c r="EM68" s="97" t="str">
        <f t="shared" ref="EM68:EM99" si="91">IF(EJ68+(EK68/$F$207)+(EL68/$H$207)=0,"",EJ68+(EK68/$F$207)+(EL68/$H$207))</f>
        <v/>
      </c>
      <c r="ER68" s="97" t="str">
        <f t="shared" ref="ER68:ER99" si="92">IF(EO68+(EP68/$F$207)+(EQ68/$H$207)=0,"",EO68+(EP68/$F$207)+(EQ68/$H$207))</f>
        <v/>
      </c>
      <c r="EW68" s="97" t="str">
        <f t="shared" ref="EW68:EW99" si="93">IF(ET68+(EU68/$F$207)+(EV68/$H$207)=0,"",ET68+(EU68/$F$207)+(EV68/$H$207))</f>
        <v/>
      </c>
      <c r="FB68" s="97" t="str">
        <f t="shared" ref="FB68:FB99" si="94">IF(EY68+(EZ68/$F$207)+(FA68/$H$207)=0,"",EY68+(EZ68/$F$207)+(FA68/$H$207))</f>
        <v/>
      </c>
      <c r="FG68" s="97" t="str">
        <f t="shared" ref="FG68:FG99" si="95">IF(FD68+(FE68/$F$207)+(FF68/$H$207)=0,"",FD68+(FE68/$F$207)+(FF68/$H$207))</f>
        <v/>
      </c>
      <c r="FL68" s="97" t="str">
        <f t="shared" ref="FL68:FL99" si="96">IF(FI68+(FJ68/$F$207)+(FK68/$H$207)=0,"",FI68+(FJ68/$F$207)+(FK68/$H$207))</f>
        <v/>
      </c>
      <c r="FQ68" s="97" t="str">
        <f t="shared" ref="FQ68:FQ99" si="97">IF(FN68+(FO68/$F$207)+(FP68/$H$207)=0,"",FN68+(FO68/$F$207)+(FP68/$H$207))</f>
        <v/>
      </c>
    </row>
    <row r="69" spans="1:173" x14ac:dyDescent="0.3">
      <c r="A69" s="2" t="s">
        <v>47</v>
      </c>
      <c r="B69" s="2" t="s">
        <v>578</v>
      </c>
      <c r="C69" s="2" t="str">
        <f t="shared" si="68"/>
        <v>£/</v>
      </c>
      <c r="D69" s="2"/>
      <c r="K69" s="16" t="str">
        <f t="shared" si="69"/>
        <v/>
      </c>
      <c r="L69" s="3"/>
      <c r="T69" s="16" t="str">
        <f t="shared" si="70"/>
        <v/>
      </c>
      <c r="V69" s="3"/>
      <c r="W69" s="3"/>
      <c r="X69" s="3"/>
      <c r="Y69" s="3"/>
      <c r="Z69" s="3"/>
      <c r="AA69" s="3"/>
      <c r="AB69" s="3"/>
      <c r="AC69" s="3"/>
      <c r="AD69" s="16" t="str">
        <f t="shared" si="71"/>
        <v/>
      </c>
      <c r="AM69" s="16" t="str">
        <f t="shared" si="72"/>
        <v/>
      </c>
      <c r="AR69" s="97" t="str">
        <f t="shared" ref="AR69:AR100" si="98">IF((((AO69+AQ69)/2)/$F$208)=0,"",(((AO69+AQ69)/2)/$F$208))</f>
        <v/>
      </c>
      <c r="AW69" s="97" t="str">
        <f t="shared" ref="AW69:AW100" si="99">IF((((AT69+AV69)/2)/$F$208)=0,"",(((AT69+AV69)/2)/$F$208))</f>
        <v/>
      </c>
      <c r="AZ69" s="97" t="str">
        <f t="shared" si="73"/>
        <v/>
      </c>
      <c r="BF69" s="97" t="str">
        <f t="shared" si="74"/>
        <v/>
      </c>
      <c r="BK69" s="97" t="str">
        <f t="shared" si="75"/>
        <v/>
      </c>
      <c r="BP69" s="97" t="str">
        <f t="shared" si="76"/>
        <v/>
      </c>
      <c r="BU69" s="97" t="str">
        <f t="shared" si="77"/>
        <v/>
      </c>
      <c r="BZ69" s="97" t="str">
        <f t="shared" si="78"/>
        <v/>
      </c>
      <c r="CE69" s="97" t="str">
        <f t="shared" si="79"/>
        <v/>
      </c>
      <c r="CJ69" s="97" t="str">
        <f t="shared" si="80"/>
        <v/>
      </c>
      <c r="CO69" s="97" t="str">
        <f t="shared" si="81"/>
        <v/>
      </c>
      <c r="CT69" s="97" t="str">
        <f t="shared" si="82"/>
        <v/>
      </c>
      <c r="CY69" s="97" t="str">
        <f t="shared" si="83"/>
        <v/>
      </c>
      <c r="DD69" s="97" t="str">
        <f t="shared" si="84"/>
        <v/>
      </c>
      <c r="DI69" s="97" t="str">
        <f t="shared" si="85"/>
        <v/>
      </c>
      <c r="DN69" s="97" t="str">
        <f t="shared" si="86"/>
        <v/>
      </c>
      <c r="DS69" s="97" t="str">
        <f t="shared" si="87"/>
        <v/>
      </c>
      <c r="DX69" s="97" t="str">
        <f t="shared" si="88"/>
        <v/>
      </c>
      <c r="EC69" s="97" t="str">
        <f t="shared" si="89"/>
        <v/>
      </c>
      <c r="EH69" s="97" t="str">
        <f t="shared" si="90"/>
        <v/>
      </c>
      <c r="EM69" s="97" t="str">
        <f t="shared" si="91"/>
        <v/>
      </c>
      <c r="EN69" t="s">
        <v>44</v>
      </c>
      <c r="EO69">
        <v>1</v>
      </c>
      <c r="EP69">
        <v>7</v>
      </c>
      <c r="EQ69">
        <v>0</v>
      </c>
      <c r="ER69" s="97">
        <f t="shared" si="92"/>
        <v>1.35</v>
      </c>
      <c r="ES69" t="s">
        <v>44</v>
      </c>
      <c r="ET69">
        <v>1</v>
      </c>
      <c r="EU69">
        <v>7</v>
      </c>
      <c r="EV69">
        <v>0</v>
      </c>
      <c r="EW69" s="97">
        <f t="shared" si="93"/>
        <v>1.35</v>
      </c>
      <c r="EX69" t="s">
        <v>44</v>
      </c>
      <c r="EY69">
        <v>1</v>
      </c>
      <c r="EZ69">
        <v>8</v>
      </c>
      <c r="FA69">
        <v>0</v>
      </c>
      <c r="FB69" s="97">
        <f t="shared" si="94"/>
        <v>1.4</v>
      </c>
      <c r="FC69" t="s">
        <v>44</v>
      </c>
      <c r="FD69">
        <v>1</v>
      </c>
      <c r="FE69">
        <v>18</v>
      </c>
      <c r="FF69">
        <v>0</v>
      </c>
      <c r="FG69" s="97">
        <f t="shared" si="95"/>
        <v>1.9</v>
      </c>
      <c r="FH69" t="s">
        <v>44</v>
      </c>
      <c r="FI69">
        <v>2</v>
      </c>
      <c r="FJ69">
        <v>0</v>
      </c>
      <c r="FK69">
        <v>0</v>
      </c>
      <c r="FL69" s="97">
        <f t="shared" si="96"/>
        <v>2</v>
      </c>
      <c r="FM69" t="s">
        <v>44</v>
      </c>
      <c r="FN69">
        <v>2</v>
      </c>
      <c r="FO69">
        <v>10</v>
      </c>
      <c r="FP69">
        <v>0</v>
      </c>
      <c r="FQ69" s="97">
        <f t="shared" si="97"/>
        <v>2.5</v>
      </c>
    </row>
    <row r="70" spans="1:173" x14ac:dyDescent="0.3">
      <c r="A70" s="19" t="s">
        <v>573</v>
      </c>
      <c r="B70" s="19" t="s">
        <v>575</v>
      </c>
      <c r="C70" s="2" t="str">
        <f t="shared" si="68"/>
        <v>£/</v>
      </c>
      <c r="D70" s="8"/>
      <c r="E70" t="s">
        <v>48</v>
      </c>
      <c r="F70">
        <v>14</v>
      </c>
      <c r="G70">
        <v>3.5</v>
      </c>
      <c r="I70">
        <v>17</v>
      </c>
      <c r="J70">
        <v>5</v>
      </c>
      <c r="K70" s="16">
        <f t="shared" si="69"/>
        <v>0.79270833333333335</v>
      </c>
      <c r="L70" t="s">
        <v>48</v>
      </c>
      <c r="M70">
        <v>0</v>
      </c>
      <c r="N70">
        <v>13</v>
      </c>
      <c r="O70">
        <v>9.75</v>
      </c>
      <c r="Q70">
        <v>0</v>
      </c>
      <c r="R70">
        <v>13</v>
      </c>
      <c r="S70">
        <v>11.5</v>
      </c>
      <c r="T70" s="16">
        <f t="shared" si="70"/>
        <v>0.69427083333333339</v>
      </c>
      <c r="U70" s="3" t="s">
        <v>49</v>
      </c>
      <c r="V70" s="3" t="s">
        <v>48</v>
      </c>
      <c r="W70" s="3">
        <v>0</v>
      </c>
      <c r="X70" s="3">
        <v>12</v>
      </c>
      <c r="Y70" s="3">
        <v>8.25</v>
      </c>
      <c r="Z70" s="3"/>
      <c r="AA70" s="3">
        <v>0</v>
      </c>
      <c r="AB70" s="3">
        <v>13</v>
      </c>
      <c r="AC70" s="3">
        <v>1</v>
      </c>
      <c r="AD70" s="16">
        <f t="shared" si="71"/>
        <v>0.64427083333333335</v>
      </c>
      <c r="AE70" s="3" t="s">
        <v>50</v>
      </c>
      <c r="AF70" s="3">
        <v>0</v>
      </c>
      <c r="AG70" s="3">
        <v>9</v>
      </c>
      <c r="AH70" s="3">
        <v>6.29</v>
      </c>
      <c r="AJ70">
        <v>0</v>
      </c>
      <c r="AK70">
        <v>9</v>
      </c>
      <c r="AL70">
        <v>8.19</v>
      </c>
      <c r="AM70" s="16">
        <f t="shared" si="72"/>
        <v>0.48016666666666669</v>
      </c>
      <c r="AR70" s="97" t="str">
        <f t="shared" si="98"/>
        <v/>
      </c>
      <c r="AW70" s="97" t="str">
        <f t="shared" si="99"/>
        <v/>
      </c>
      <c r="AZ70" s="97" t="str">
        <f t="shared" si="73"/>
        <v/>
      </c>
      <c r="BA70" s="1">
        <v>3</v>
      </c>
      <c r="BB70" t="s">
        <v>48</v>
      </c>
      <c r="BC70">
        <v>55</v>
      </c>
      <c r="BF70" s="97">
        <f>IF((((BC70+BE70))/$F$211)=0,"",(((BC70+BE70))/$F$211))</f>
        <v>0.40892193308550184</v>
      </c>
      <c r="BK70" s="97" t="str">
        <f t="shared" si="75"/>
        <v/>
      </c>
      <c r="BP70" s="97" t="str">
        <f t="shared" si="76"/>
        <v/>
      </c>
      <c r="BQ70" t="s">
        <v>36</v>
      </c>
      <c r="BR70">
        <v>0</v>
      </c>
      <c r="BS70">
        <v>9</v>
      </c>
      <c r="BT70">
        <v>6</v>
      </c>
      <c r="BU70" s="97">
        <f t="shared" si="77"/>
        <v>0.47500000000000003</v>
      </c>
      <c r="BV70">
        <f>(114/240)/30*1016.05</f>
        <v>16.087458333333331</v>
      </c>
      <c r="BZ70" s="97" t="str">
        <f t="shared" si="78"/>
        <v/>
      </c>
      <c r="CE70" s="97" t="str">
        <f t="shared" si="79"/>
        <v/>
      </c>
      <c r="CJ70" s="97" t="str">
        <f t="shared" si="80"/>
        <v/>
      </c>
      <c r="CO70" s="97" t="str">
        <f t="shared" si="81"/>
        <v/>
      </c>
      <c r="CT70" s="97" t="str">
        <f t="shared" si="82"/>
        <v/>
      </c>
      <c r="CY70" s="97" t="str">
        <f t="shared" si="83"/>
        <v/>
      </c>
      <c r="DD70" s="97" t="str">
        <f t="shared" si="84"/>
        <v/>
      </c>
      <c r="DI70" s="97" t="str">
        <f t="shared" si="85"/>
        <v/>
      </c>
      <c r="DN70" s="97" t="str">
        <f t="shared" si="86"/>
        <v/>
      </c>
      <c r="DS70" s="97" t="str">
        <f t="shared" si="87"/>
        <v/>
      </c>
      <c r="DX70" s="97" t="str">
        <f t="shared" si="88"/>
        <v/>
      </c>
      <c r="EC70" s="97" t="str">
        <f t="shared" si="89"/>
        <v/>
      </c>
      <c r="EH70" s="97" t="str">
        <f t="shared" si="90"/>
        <v/>
      </c>
      <c r="EM70" s="97" t="str">
        <f t="shared" si="91"/>
        <v/>
      </c>
      <c r="ER70" s="97" t="str">
        <f t="shared" si="92"/>
        <v/>
      </c>
      <c r="EW70" s="97" t="str">
        <f t="shared" si="93"/>
        <v/>
      </c>
      <c r="FB70" s="97" t="str">
        <f t="shared" si="94"/>
        <v/>
      </c>
      <c r="FG70" s="97" t="str">
        <f t="shared" si="95"/>
        <v/>
      </c>
      <c r="FL70" s="97" t="str">
        <f t="shared" si="96"/>
        <v/>
      </c>
      <c r="FQ70" s="97" t="str">
        <f t="shared" si="97"/>
        <v/>
      </c>
    </row>
    <row r="71" spans="1:173" x14ac:dyDescent="0.3">
      <c r="A71" s="19" t="s">
        <v>573</v>
      </c>
      <c r="B71" s="19" t="s">
        <v>576</v>
      </c>
      <c r="C71" s="2" t="str">
        <f t="shared" si="68"/>
        <v>£/</v>
      </c>
      <c r="D71" s="18"/>
      <c r="K71" s="16" t="str">
        <f t="shared" si="69"/>
        <v/>
      </c>
      <c r="T71" s="16" t="str">
        <f t="shared" si="70"/>
        <v/>
      </c>
      <c r="U71" s="3"/>
      <c r="V71" s="3"/>
      <c r="W71" s="3"/>
      <c r="X71" s="3"/>
      <c r="Y71" s="3"/>
      <c r="Z71" s="3"/>
      <c r="AA71" s="3"/>
      <c r="AB71" s="3"/>
      <c r="AC71" s="3"/>
      <c r="AD71" s="16" t="str">
        <f t="shared" si="71"/>
        <v/>
      </c>
      <c r="AE71" s="3"/>
      <c r="AF71" s="3"/>
      <c r="AG71" s="3"/>
      <c r="AH71" s="3"/>
      <c r="AM71" s="16" t="str">
        <f t="shared" si="72"/>
        <v/>
      </c>
      <c r="AR71" s="97" t="str">
        <f t="shared" si="98"/>
        <v/>
      </c>
      <c r="AW71" s="97" t="str">
        <f t="shared" si="99"/>
        <v/>
      </c>
      <c r="AZ71" s="97" t="str">
        <f t="shared" si="73"/>
        <v/>
      </c>
      <c r="BF71" s="97" t="str">
        <f t="shared" ref="BF71:BF102" si="100">IF((((BC71+BE71)/2)/$F$211)=0,"",(((BC71+BE71)/2)/$F$211))</f>
        <v/>
      </c>
      <c r="BK71" s="97" t="str">
        <f t="shared" si="75"/>
        <v/>
      </c>
      <c r="BL71" t="s">
        <v>36</v>
      </c>
      <c r="BM71">
        <v>0</v>
      </c>
      <c r="BN71">
        <v>4</v>
      </c>
      <c r="BO71">
        <v>3</v>
      </c>
      <c r="BP71" s="97">
        <f t="shared" si="76"/>
        <v>0.21250000000000002</v>
      </c>
      <c r="BQ71" t="s">
        <v>36</v>
      </c>
      <c r="BR71">
        <v>0</v>
      </c>
      <c r="BS71">
        <v>4</v>
      </c>
      <c r="BT71">
        <v>10</v>
      </c>
      <c r="BU71" s="97">
        <f t="shared" si="77"/>
        <v>0.24166666666666667</v>
      </c>
      <c r="BV71">
        <f>(58/240)/30*1016.05</f>
        <v>8.1848472222222224</v>
      </c>
      <c r="BZ71" s="97" t="str">
        <f t="shared" si="78"/>
        <v/>
      </c>
      <c r="CE71" s="97" t="str">
        <f t="shared" si="79"/>
        <v/>
      </c>
      <c r="CJ71" s="97" t="str">
        <f t="shared" si="80"/>
        <v/>
      </c>
      <c r="CO71" s="97" t="str">
        <f t="shared" si="81"/>
        <v/>
      </c>
      <c r="CT71" s="97" t="str">
        <f t="shared" si="82"/>
        <v/>
      </c>
      <c r="CY71" s="97" t="str">
        <f t="shared" si="83"/>
        <v/>
      </c>
      <c r="DD71" s="97" t="str">
        <f t="shared" si="84"/>
        <v/>
      </c>
      <c r="DI71" s="97" t="str">
        <f t="shared" si="85"/>
        <v/>
      </c>
      <c r="DN71" s="97" t="str">
        <f t="shared" si="86"/>
        <v/>
      </c>
      <c r="DS71" s="97" t="str">
        <f t="shared" si="87"/>
        <v/>
      </c>
      <c r="DX71" s="97" t="str">
        <f t="shared" si="88"/>
        <v/>
      </c>
      <c r="EC71" s="97" t="str">
        <f t="shared" si="89"/>
        <v/>
      </c>
      <c r="EH71" s="97" t="str">
        <f t="shared" si="90"/>
        <v/>
      </c>
      <c r="EM71" s="97" t="str">
        <f t="shared" si="91"/>
        <v/>
      </c>
      <c r="ER71" s="97" t="str">
        <f t="shared" si="92"/>
        <v/>
      </c>
      <c r="EW71" s="97" t="str">
        <f t="shared" si="93"/>
        <v/>
      </c>
      <c r="FB71" s="97" t="str">
        <f t="shared" si="94"/>
        <v/>
      </c>
      <c r="FG71" s="97" t="str">
        <f t="shared" si="95"/>
        <v/>
      </c>
      <c r="FL71" s="97" t="str">
        <f t="shared" si="96"/>
        <v/>
      </c>
      <c r="FQ71" s="97" t="str">
        <f t="shared" si="97"/>
        <v/>
      </c>
    </row>
    <row r="72" spans="1:173" x14ac:dyDescent="0.3">
      <c r="A72" s="19" t="s">
        <v>573</v>
      </c>
      <c r="B72" s="19" t="s">
        <v>577</v>
      </c>
      <c r="C72" s="2" t="str">
        <f t="shared" si="68"/>
        <v>£/</v>
      </c>
      <c r="D72" s="18"/>
      <c r="K72" s="16" t="str">
        <f t="shared" si="69"/>
        <v/>
      </c>
      <c r="T72" s="16" t="str">
        <f t="shared" si="70"/>
        <v/>
      </c>
      <c r="U72" s="3"/>
      <c r="V72" s="3"/>
      <c r="W72" s="3"/>
      <c r="X72" s="3"/>
      <c r="Y72" s="3"/>
      <c r="Z72" s="3"/>
      <c r="AA72" s="3"/>
      <c r="AB72" s="3"/>
      <c r="AC72" s="3"/>
      <c r="AD72" s="16" t="str">
        <f t="shared" si="71"/>
        <v/>
      </c>
      <c r="AE72" s="3"/>
      <c r="AF72" s="3"/>
      <c r="AG72" s="3"/>
      <c r="AH72" s="3"/>
      <c r="AM72" s="16" t="str">
        <f t="shared" si="72"/>
        <v/>
      </c>
      <c r="AR72" s="97" t="str">
        <f t="shared" si="98"/>
        <v/>
      </c>
      <c r="AW72" s="97" t="str">
        <f t="shared" si="99"/>
        <v/>
      </c>
      <c r="AZ72" s="97" t="str">
        <f t="shared" si="73"/>
        <v/>
      </c>
      <c r="BF72" s="97" t="str">
        <f t="shared" si="100"/>
        <v/>
      </c>
      <c r="BK72" s="97" t="str">
        <f t="shared" si="75"/>
        <v/>
      </c>
      <c r="BP72" s="97" t="str">
        <f t="shared" si="76"/>
        <v/>
      </c>
      <c r="BU72" s="97" t="str">
        <f t="shared" si="77"/>
        <v/>
      </c>
      <c r="BZ72" s="97" t="str">
        <f t="shared" si="78"/>
        <v/>
      </c>
      <c r="CE72" s="97" t="str">
        <f t="shared" si="79"/>
        <v/>
      </c>
      <c r="CJ72" s="97" t="str">
        <f t="shared" si="80"/>
        <v/>
      </c>
      <c r="CO72" s="97" t="str">
        <f t="shared" si="81"/>
        <v/>
      </c>
      <c r="CT72" s="97" t="str">
        <f t="shared" si="82"/>
        <v/>
      </c>
      <c r="CY72" s="97" t="str">
        <f t="shared" si="83"/>
        <v/>
      </c>
      <c r="CZ72" t="s">
        <v>36</v>
      </c>
      <c r="DA72">
        <v>0</v>
      </c>
      <c r="DB72">
        <v>3</v>
      </c>
      <c r="DC72">
        <v>0.72</v>
      </c>
      <c r="DD72" s="97">
        <f t="shared" si="84"/>
        <v>0.153</v>
      </c>
      <c r="DE72" t="s">
        <v>36</v>
      </c>
      <c r="DF72">
        <v>0</v>
      </c>
      <c r="DG72">
        <v>2</v>
      </c>
      <c r="DH72">
        <v>11</v>
      </c>
      <c r="DI72" s="97">
        <f t="shared" si="85"/>
        <v>0.14583333333333334</v>
      </c>
      <c r="DJ72" t="s">
        <v>36</v>
      </c>
      <c r="DK72">
        <v>0</v>
      </c>
      <c r="DL72">
        <v>7</v>
      </c>
      <c r="DM72">
        <v>2.4</v>
      </c>
      <c r="DN72" s="97">
        <f t="shared" si="86"/>
        <v>0.36</v>
      </c>
      <c r="DO72" t="s">
        <v>36</v>
      </c>
      <c r="DP72">
        <v>0</v>
      </c>
      <c r="DQ72">
        <v>6</v>
      </c>
      <c r="DR72">
        <v>2</v>
      </c>
      <c r="DS72" s="97">
        <f t="shared" si="87"/>
        <v>0.30833333333333335</v>
      </c>
      <c r="DT72" t="s">
        <v>36</v>
      </c>
      <c r="DU72">
        <v>0</v>
      </c>
      <c r="DV72">
        <v>4</v>
      </c>
      <c r="DW72">
        <v>4</v>
      </c>
      <c r="DX72" s="97">
        <f t="shared" si="88"/>
        <v>0.21666666666666667</v>
      </c>
      <c r="EC72" s="97" t="str">
        <f t="shared" si="89"/>
        <v/>
      </c>
      <c r="EH72" s="97" t="str">
        <f t="shared" si="90"/>
        <v/>
      </c>
      <c r="EM72" s="97" t="str">
        <f t="shared" si="91"/>
        <v/>
      </c>
      <c r="ER72" s="97" t="str">
        <f t="shared" si="92"/>
        <v/>
      </c>
      <c r="EW72" s="97" t="str">
        <f t="shared" si="93"/>
        <v/>
      </c>
      <c r="FB72" s="97" t="str">
        <f t="shared" si="94"/>
        <v/>
      </c>
      <c r="FG72" s="97" t="str">
        <f t="shared" si="95"/>
        <v/>
      </c>
      <c r="FL72" s="97" t="str">
        <f t="shared" si="96"/>
        <v/>
      </c>
      <c r="FQ72" s="97" t="str">
        <f t="shared" si="97"/>
        <v/>
      </c>
    </row>
    <row r="73" spans="1:173" x14ac:dyDescent="0.3">
      <c r="A73" s="7" t="s">
        <v>319</v>
      </c>
      <c r="C73" s="2" t="str">
        <f t="shared" si="68"/>
        <v>£/</v>
      </c>
      <c r="K73" s="16" t="str">
        <f t="shared" si="69"/>
        <v/>
      </c>
      <c r="T73" s="16" t="str">
        <f t="shared" si="70"/>
        <v/>
      </c>
      <c r="AD73" s="16" t="str">
        <f t="shared" si="71"/>
        <v/>
      </c>
      <c r="AM73" s="16" t="str">
        <f t="shared" si="72"/>
        <v/>
      </c>
      <c r="AR73" s="97" t="str">
        <f t="shared" si="98"/>
        <v/>
      </c>
      <c r="AW73" s="97" t="str">
        <f t="shared" si="99"/>
        <v/>
      </c>
      <c r="AZ73" s="97" t="str">
        <f t="shared" si="73"/>
        <v/>
      </c>
      <c r="BF73" s="97" t="str">
        <f t="shared" si="100"/>
        <v/>
      </c>
      <c r="BK73" s="97" t="str">
        <f t="shared" si="75"/>
        <v/>
      </c>
      <c r="BP73" s="97" t="str">
        <f t="shared" si="76"/>
        <v/>
      </c>
      <c r="BU73" s="97" t="str">
        <f t="shared" si="77"/>
        <v/>
      </c>
      <c r="BZ73" s="97" t="str">
        <f t="shared" si="78"/>
        <v/>
      </c>
      <c r="CE73" s="97" t="str">
        <f t="shared" si="79"/>
        <v/>
      </c>
      <c r="CJ73" s="97" t="str">
        <f t="shared" si="80"/>
        <v/>
      </c>
      <c r="CO73" s="97" t="str">
        <f t="shared" si="81"/>
        <v/>
      </c>
      <c r="CP73" t="s">
        <v>46</v>
      </c>
      <c r="CQ73">
        <v>2</v>
      </c>
      <c r="CR73">
        <v>0</v>
      </c>
      <c r="CS73">
        <v>0</v>
      </c>
      <c r="CT73" s="97">
        <f t="shared" si="82"/>
        <v>2</v>
      </c>
      <c r="CY73" s="97" t="str">
        <f t="shared" si="83"/>
        <v/>
      </c>
      <c r="DD73" s="97" t="str">
        <f t="shared" si="84"/>
        <v/>
      </c>
      <c r="DI73" s="97" t="str">
        <f t="shared" si="85"/>
        <v/>
      </c>
      <c r="DN73" s="97" t="str">
        <f t="shared" si="86"/>
        <v/>
      </c>
      <c r="DS73" s="97" t="str">
        <f t="shared" si="87"/>
        <v/>
      </c>
      <c r="DX73" s="97" t="str">
        <f t="shared" si="88"/>
        <v/>
      </c>
      <c r="EC73" s="97" t="str">
        <f t="shared" si="89"/>
        <v/>
      </c>
      <c r="EH73" s="97" t="str">
        <f t="shared" si="90"/>
        <v/>
      </c>
      <c r="EM73" s="97" t="str">
        <f t="shared" si="91"/>
        <v/>
      </c>
      <c r="ER73" s="97" t="str">
        <f t="shared" si="92"/>
        <v/>
      </c>
      <c r="EW73" s="97" t="str">
        <f t="shared" si="93"/>
        <v/>
      </c>
      <c r="FB73" s="97" t="str">
        <f t="shared" si="94"/>
        <v/>
      </c>
      <c r="FG73" s="97" t="str">
        <f t="shared" si="95"/>
        <v/>
      </c>
      <c r="FL73" s="97" t="str">
        <f t="shared" si="96"/>
        <v/>
      </c>
      <c r="FQ73" s="97" t="str">
        <f t="shared" si="97"/>
        <v/>
      </c>
    </row>
    <row r="74" spans="1:173" x14ac:dyDescent="0.3">
      <c r="A74" s="7" t="s">
        <v>319</v>
      </c>
      <c r="B74" s="20" t="s">
        <v>580</v>
      </c>
      <c r="C74" s="2" t="str">
        <f t="shared" si="68"/>
        <v>£/</v>
      </c>
      <c r="K74" s="16" t="str">
        <f t="shared" si="69"/>
        <v/>
      </c>
      <c r="T74" s="16" t="str">
        <f t="shared" si="70"/>
        <v/>
      </c>
      <c r="AD74" s="16" t="str">
        <f t="shared" si="71"/>
        <v/>
      </c>
      <c r="AM74" s="16" t="str">
        <f t="shared" si="72"/>
        <v/>
      </c>
      <c r="AR74" s="97" t="str">
        <f t="shared" si="98"/>
        <v/>
      </c>
      <c r="AW74" s="97" t="str">
        <f t="shared" si="99"/>
        <v/>
      </c>
      <c r="AZ74" s="97" t="str">
        <f t="shared" si="73"/>
        <v/>
      </c>
      <c r="BF74" s="97" t="str">
        <f t="shared" si="100"/>
        <v/>
      </c>
      <c r="BK74" s="97" t="str">
        <f t="shared" si="75"/>
        <v/>
      </c>
      <c r="BP74" s="97" t="str">
        <f t="shared" si="76"/>
        <v/>
      </c>
      <c r="BU74" s="97" t="str">
        <f t="shared" si="77"/>
        <v/>
      </c>
      <c r="BZ74" s="97" t="str">
        <f t="shared" si="78"/>
        <v/>
      </c>
      <c r="CE74" s="97" t="str">
        <f t="shared" si="79"/>
        <v/>
      </c>
      <c r="CJ74" s="97" t="str">
        <f t="shared" si="80"/>
        <v/>
      </c>
      <c r="CO74" s="97" t="str">
        <f t="shared" si="81"/>
        <v/>
      </c>
      <c r="CT74" s="97" t="str">
        <f t="shared" si="82"/>
        <v/>
      </c>
      <c r="CY74" s="97" t="str">
        <f t="shared" si="83"/>
        <v/>
      </c>
      <c r="DD74" s="97" t="str">
        <f t="shared" si="84"/>
        <v/>
      </c>
      <c r="DI74" s="97" t="str">
        <f t="shared" si="85"/>
        <v/>
      </c>
      <c r="DN74" s="97" t="str">
        <f t="shared" si="86"/>
        <v/>
      </c>
      <c r="DS74" s="97" t="str">
        <f t="shared" si="87"/>
        <v/>
      </c>
      <c r="DX74" s="97" t="str">
        <f t="shared" si="88"/>
        <v/>
      </c>
      <c r="EC74" s="97" t="str">
        <f t="shared" si="89"/>
        <v/>
      </c>
      <c r="EH74" s="97" t="str">
        <f t="shared" si="90"/>
        <v/>
      </c>
      <c r="EM74" s="97" t="str">
        <f t="shared" si="91"/>
        <v/>
      </c>
      <c r="ER74" s="97" t="str">
        <f t="shared" si="92"/>
        <v/>
      </c>
      <c r="ES74" t="s">
        <v>44</v>
      </c>
      <c r="ET74">
        <v>1</v>
      </c>
      <c r="EU74">
        <v>10</v>
      </c>
      <c r="EV74">
        <v>0</v>
      </c>
      <c r="EW74" s="97">
        <f t="shared" si="93"/>
        <v>1.5</v>
      </c>
      <c r="FB74" s="97" t="str">
        <f t="shared" si="94"/>
        <v/>
      </c>
      <c r="FG74" s="97" t="str">
        <f t="shared" si="95"/>
        <v/>
      </c>
      <c r="FL74" s="97" t="str">
        <f t="shared" si="96"/>
        <v/>
      </c>
      <c r="FQ74" s="97" t="str">
        <f t="shared" si="97"/>
        <v/>
      </c>
    </row>
    <row r="75" spans="1:173" x14ac:dyDescent="0.3">
      <c r="A75" s="7" t="s">
        <v>319</v>
      </c>
      <c r="B75" s="20" t="s">
        <v>579</v>
      </c>
      <c r="C75" s="2" t="str">
        <f t="shared" si="68"/>
        <v>£/</v>
      </c>
      <c r="K75" s="16" t="str">
        <f t="shared" si="69"/>
        <v/>
      </c>
      <c r="T75" s="16" t="str">
        <f t="shared" si="70"/>
        <v/>
      </c>
      <c r="AD75" s="16" t="str">
        <f t="shared" si="71"/>
        <v/>
      </c>
      <c r="AM75" s="16" t="str">
        <f t="shared" si="72"/>
        <v/>
      </c>
      <c r="AR75" s="97" t="str">
        <f t="shared" si="98"/>
        <v/>
      </c>
      <c r="AW75" s="97" t="str">
        <f t="shared" si="99"/>
        <v/>
      </c>
      <c r="AZ75" s="97" t="str">
        <f t="shared" si="73"/>
        <v/>
      </c>
      <c r="BF75" s="97" t="str">
        <f t="shared" si="100"/>
        <v/>
      </c>
      <c r="BK75" s="97" t="str">
        <f t="shared" si="75"/>
        <v/>
      </c>
      <c r="BP75" s="97" t="str">
        <f t="shared" si="76"/>
        <v/>
      </c>
      <c r="BU75" s="97" t="str">
        <f t="shared" si="77"/>
        <v/>
      </c>
      <c r="BZ75" s="97" t="str">
        <f t="shared" si="78"/>
        <v/>
      </c>
      <c r="CE75" s="97" t="str">
        <f t="shared" si="79"/>
        <v/>
      </c>
      <c r="CJ75" s="97" t="str">
        <f t="shared" si="80"/>
        <v/>
      </c>
      <c r="CO75" s="97" t="str">
        <f t="shared" si="81"/>
        <v/>
      </c>
      <c r="CT75" s="97" t="str">
        <f t="shared" si="82"/>
        <v/>
      </c>
      <c r="CY75" s="97" t="str">
        <f t="shared" si="83"/>
        <v/>
      </c>
      <c r="DD75" s="97" t="str">
        <f t="shared" si="84"/>
        <v/>
      </c>
      <c r="DI75" s="97" t="str">
        <f t="shared" si="85"/>
        <v/>
      </c>
      <c r="DN75" s="97" t="str">
        <f t="shared" si="86"/>
        <v/>
      </c>
      <c r="DS75" s="97" t="str">
        <f t="shared" si="87"/>
        <v/>
      </c>
      <c r="DX75" s="97" t="str">
        <f t="shared" si="88"/>
        <v/>
      </c>
      <c r="EC75" s="97" t="str">
        <f t="shared" si="89"/>
        <v/>
      </c>
      <c r="EH75" s="97" t="str">
        <f t="shared" si="90"/>
        <v/>
      </c>
      <c r="EM75" s="97" t="str">
        <f t="shared" si="91"/>
        <v/>
      </c>
      <c r="ER75" s="97" t="str">
        <f t="shared" si="92"/>
        <v/>
      </c>
      <c r="EW75" s="97" t="str">
        <f t="shared" si="93"/>
        <v/>
      </c>
      <c r="EX75" t="s">
        <v>44</v>
      </c>
      <c r="EY75">
        <v>1</v>
      </c>
      <c r="EZ75">
        <v>1</v>
      </c>
      <c r="FA75">
        <v>0</v>
      </c>
      <c r="FB75" s="97">
        <f t="shared" si="94"/>
        <v>1.05</v>
      </c>
      <c r="FC75" t="s">
        <v>44</v>
      </c>
      <c r="FD75">
        <v>1</v>
      </c>
      <c r="FE75">
        <v>6</v>
      </c>
      <c r="FF75">
        <v>0</v>
      </c>
      <c r="FG75" s="97">
        <f t="shared" si="95"/>
        <v>1.3</v>
      </c>
      <c r="FL75" s="97" t="str">
        <f t="shared" si="96"/>
        <v/>
      </c>
      <c r="FQ75" s="97" t="str">
        <f t="shared" si="97"/>
        <v/>
      </c>
    </row>
    <row r="76" spans="1:173" x14ac:dyDescent="0.3">
      <c r="A76" s="7" t="s">
        <v>319</v>
      </c>
      <c r="B76" s="20" t="s">
        <v>579</v>
      </c>
      <c r="C76" s="2" t="str">
        <f t="shared" si="68"/>
        <v>£/</v>
      </c>
      <c r="K76" s="16" t="str">
        <f t="shared" si="69"/>
        <v/>
      </c>
      <c r="T76" s="16" t="str">
        <f t="shared" si="70"/>
        <v/>
      </c>
      <c r="AD76" s="16" t="str">
        <f t="shared" si="71"/>
        <v/>
      </c>
      <c r="AM76" s="16" t="str">
        <f t="shared" si="72"/>
        <v/>
      </c>
      <c r="AR76" s="97" t="str">
        <f t="shared" si="98"/>
        <v/>
      </c>
      <c r="AW76" s="97" t="str">
        <f t="shared" si="99"/>
        <v/>
      </c>
      <c r="AZ76" s="97" t="str">
        <f t="shared" si="73"/>
        <v/>
      </c>
      <c r="BF76" s="97" t="str">
        <f t="shared" si="100"/>
        <v/>
      </c>
      <c r="BK76" s="97" t="str">
        <f t="shared" si="75"/>
        <v/>
      </c>
      <c r="BP76" s="97" t="str">
        <f t="shared" si="76"/>
        <v/>
      </c>
      <c r="BU76" s="97" t="str">
        <f t="shared" si="77"/>
        <v/>
      </c>
      <c r="BZ76" s="97" t="str">
        <f t="shared" si="78"/>
        <v/>
      </c>
      <c r="CE76" s="97" t="str">
        <f t="shared" si="79"/>
        <v/>
      </c>
      <c r="CJ76" s="97" t="str">
        <f t="shared" si="80"/>
        <v/>
      </c>
      <c r="CO76" s="97" t="str">
        <f t="shared" si="81"/>
        <v/>
      </c>
      <c r="CT76" s="97" t="str">
        <f t="shared" si="82"/>
        <v/>
      </c>
      <c r="CY76" s="97" t="str">
        <f t="shared" si="83"/>
        <v/>
      </c>
      <c r="DD76" s="97" t="str">
        <f t="shared" si="84"/>
        <v/>
      </c>
      <c r="DI76" s="97" t="str">
        <f t="shared" si="85"/>
        <v/>
      </c>
      <c r="DN76" s="97" t="str">
        <f t="shared" si="86"/>
        <v/>
      </c>
      <c r="DS76" s="97" t="str">
        <f t="shared" si="87"/>
        <v/>
      </c>
      <c r="DX76" s="97" t="str">
        <f t="shared" si="88"/>
        <v/>
      </c>
      <c r="EC76" s="97" t="str">
        <f t="shared" si="89"/>
        <v/>
      </c>
      <c r="EH76" s="97" t="str">
        <f t="shared" si="90"/>
        <v/>
      </c>
      <c r="EM76" s="97" t="str">
        <f t="shared" si="91"/>
        <v/>
      </c>
      <c r="ER76" s="97" t="str">
        <f t="shared" si="92"/>
        <v/>
      </c>
      <c r="EW76" s="97" t="str">
        <f t="shared" si="93"/>
        <v/>
      </c>
      <c r="FB76" s="97" t="str">
        <f t="shared" si="94"/>
        <v/>
      </c>
      <c r="FG76" s="97" t="str">
        <f t="shared" si="95"/>
        <v/>
      </c>
      <c r="FH76" t="s">
        <v>44</v>
      </c>
      <c r="FI76">
        <v>1</v>
      </c>
      <c r="FJ76">
        <v>10</v>
      </c>
      <c r="FK76">
        <v>0</v>
      </c>
      <c r="FL76" s="97">
        <f t="shared" si="96"/>
        <v>1.5</v>
      </c>
      <c r="FM76" t="s">
        <v>44</v>
      </c>
      <c r="FN76">
        <v>1</v>
      </c>
      <c r="FO76">
        <v>15</v>
      </c>
      <c r="FP76">
        <v>0</v>
      </c>
      <c r="FQ76" s="97">
        <f t="shared" si="97"/>
        <v>1.75</v>
      </c>
    </row>
    <row r="77" spans="1:173" x14ac:dyDescent="0.3">
      <c r="A77" s="8" t="s">
        <v>52</v>
      </c>
      <c r="B77" s="8"/>
      <c r="C77" s="2" t="str">
        <f t="shared" si="68"/>
        <v>£/</v>
      </c>
      <c r="D77" s="8"/>
      <c r="K77" s="16" t="str">
        <f t="shared" si="69"/>
        <v/>
      </c>
      <c r="T77" s="16" t="str">
        <f t="shared" si="70"/>
        <v/>
      </c>
      <c r="U77" s="3"/>
      <c r="V77" s="3"/>
      <c r="W77" s="3"/>
      <c r="X77" s="3"/>
      <c r="Y77" s="3"/>
      <c r="Z77" s="3"/>
      <c r="AA77" s="3"/>
      <c r="AB77" s="3"/>
      <c r="AC77" s="3"/>
      <c r="AD77" s="16" t="str">
        <f t="shared" si="71"/>
        <v/>
      </c>
      <c r="AE77" s="3"/>
      <c r="AM77" s="16" t="str">
        <f t="shared" si="72"/>
        <v/>
      </c>
      <c r="AR77" s="97" t="str">
        <f t="shared" si="98"/>
        <v/>
      </c>
      <c r="AW77" s="97" t="str">
        <f t="shared" si="99"/>
        <v/>
      </c>
      <c r="AZ77" s="97" t="str">
        <f t="shared" si="73"/>
        <v/>
      </c>
      <c r="BF77" s="97" t="str">
        <f t="shared" si="100"/>
        <v/>
      </c>
      <c r="BK77" s="97" t="str">
        <f t="shared" si="75"/>
        <v/>
      </c>
      <c r="BP77" s="97" t="str">
        <f t="shared" si="76"/>
        <v/>
      </c>
      <c r="BU77" s="97" t="str">
        <f t="shared" si="77"/>
        <v/>
      </c>
      <c r="BZ77" s="97" t="str">
        <f t="shared" si="78"/>
        <v/>
      </c>
      <c r="CE77" s="97" t="str">
        <f t="shared" si="79"/>
        <v/>
      </c>
      <c r="CJ77" s="97" t="str">
        <f t="shared" si="80"/>
        <v/>
      </c>
      <c r="CO77" s="97" t="str">
        <f t="shared" si="81"/>
        <v/>
      </c>
      <c r="CP77" t="s">
        <v>46</v>
      </c>
      <c r="CQ77">
        <v>3</v>
      </c>
      <c r="CR77">
        <v>12</v>
      </c>
      <c r="CS77">
        <v>0</v>
      </c>
      <c r="CT77" s="97">
        <f t="shared" si="82"/>
        <v>3.6</v>
      </c>
      <c r="CY77" s="97" t="str">
        <f t="shared" si="83"/>
        <v/>
      </c>
      <c r="DD77" s="97" t="str">
        <f t="shared" si="84"/>
        <v/>
      </c>
      <c r="DI77" s="97" t="str">
        <f t="shared" si="85"/>
        <v/>
      </c>
      <c r="DN77" s="97" t="str">
        <f t="shared" si="86"/>
        <v/>
      </c>
      <c r="DS77" s="97" t="str">
        <f t="shared" si="87"/>
        <v/>
      </c>
      <c r="DX77" s="97" t="str">
        <f t="shared" si="88"/>
        <v/>
      </c>
      <c r="EC77" s="97" t="str">
        <f t="shared" si="89"/>
        <v/>
      </c>
      <c r="EH77" s="97" t="str">
        <f t="shared" si="90"/>
        <v/>
      </c>
      <c r="EM77" s="97" t="str">
        <f t="shared" si="91"/>
        <v/>
      </c>
      <c r="ER77" s="97" t="str">
        <f t="shared" si="92"/>
        <v/>
      </c>
      <c r="EW77" s="97" t="str">
        <f t="shared" si="93"/>
        <v/>
      </c>
      <c r="FB77" s="97" t="str">
        <f t="shared" si="94"/>
        <v/>
      </c>
      <c r="FG77" s="97" t="str">
        <f t="shared" si="95"/>
        <v/>
      </c>
      <c r="FL77" s="97" t="str">
        <f t="shared" si="96"/>
        <v/>
      </c>
      <c r="FQ77" s="97" t="str">
        <f t="shared" si="97"/>
        <v/>
      </c>
    </row>
    <row r="78" spans="1:173" x14ac:dyDescent="0.3">
      <c r="A78" s="19" t="s">
        <v>574</v>
      </c>
      <c r="B78" s="19" t="s">
        <v>581</v>
      </c>
      <c r="C78" s="2" t="str">
        <f t="shared" si="68"/>
        <v>£/</v>
      </c>
      <c r="D78" s="8"/>
      <c r="K78" s="16" t="str">
        <f t="shared" si="69"/>
        <v/>
      </c>
      <c r="T78" s="16" t="str">
        <f t="shared" si="70"/>
        <v/>
      </c>
      <c r="U78" s="3"/>
      <c r="V78" s="3"/>
      <c r="W78" s="3"/>
      <c r="X78" s="3"/>
      <c r="Y78" s="3"/>
      <c r="Z78" s="3"/>
      <c r="AA78" s="3"/>
      <c r="AB78" s="3"/>
      <c r="AC78" s="3"/>
      <c r="AD78" s="16" t="str">
        <f t="shared" si="71"/>
        <v/>
      </c>
      <c r="AE78" s="3"/>
      <c r="AM78" s="16" t="str">
        <f t="shared" si="72"/>
        <v/>
      </c>
      <c r="AR78" s="97" t="str">
        <f t="shared" si="98"/>
        <v/>
      </c>
      <c r="AW78" s="97" t="str">
        <f t="shared" si="99"/>
        <v/>
      </c>
      <c r="AZ78" s="97" t="str">
        <f t="shared" si="73"/>
        <v/>
      </c>
      <c r="BF78" s="97" t="str">
        <f t="shared" si="100"/>
        <v/>
      </c>
      <c r="BK78" s="97" t="str">
        <f t="shared" si="75"/>
        <v/>
      </c>
      <c r="BP78" s="97" t="str">
        <f t="shared" si="76"/>
        <v/>
      </c>
      <c r="BU78" s="97" t="str">
        <f t="shared" si="77"/>
        <v/>
      </c>
      <c r="BZ78" s="97" t="str">
        <f t="shared" si="78"/>
        <v/>
      </c>
      <c r="CE78" s="97" t="str">
        <f t="shared" si="79"/>
        <v/>
      </c>
      <c r="CJ78" s="97" t="str">
        <f t="shared" si="80"/>
        <v/>
      </c>
      <c r="CO78" s="97" t="str">
        <f t="shared" si="81"/>
        <v/>
      </c>
      <c r="CT78" s="97" t="str">
        <f t="shared" si="82"/>
        <v/>
      </c>
      <c r="CY78" s="97" t="str">
        <f t="shared" si="83"/>
        <v/>
      </c>
      <c r="DD78" s="97" t="str">
        <f t="shared" si="84"/>
        <v/>
      </c>
      <c r="DI78" s="97" t="str">
        <f t="shared" si="85"/>
        <v/>
      </c>
      <c r="DN78" s="97" t="str">
        <f t="shared" si="86"/>
        <v/>
      </c>
      <c r="DS78" s="97" t="str">
        <f t="shared" si="87"/>
        <v/>
      </c>
      <c r="DX78" s="97" t="str">
        <f t="shared" si="88"/>
        <v/>
      </c>
      <c r="EC78" s="97" t="str">
        <f t="shared" si="89"/>
        <v/>
      </c>
      <c r="EH78" s="97" t="str">
        <f t="shared" si="90"/>
        <v/>
      </c>
      <c r="EM78" s="97" t="str">
        <f t="shared" si="91"/>
        <v/>
      </c>
      <c r="ER78" s="97" t="str">
        <f t="shared" si="92"/>
        <v/>
      </c>
      <c r="ES78" t="s">
        <v>44</v>
      </c>
      <c r="ET78">
        <v>1</v>
      </c>
      <c r="EU78">
        <v>15</v>
      </c>
      <c r="EV78">
        <v>0</v>
      </c>
      <c r="EW78" s="97">
        <f t="shared" si="93"/>
        <v>1.75</v>
      </c>
      <c r="EX78" t="s">
        <v>44</v>
      </c>
      <c r="EY78">
        <v>1</v>
      </c>
      <c r="EZ78">
        <v>17</v>
      </c>
      <c r="FA78">
        <v>0</v>
      </c>
      <c r="FB78" s="97">
        <f t="shared" si="94"/>
        <v>1.85</v>
      </c>
      <c r="FC78" t="s">
        <v>44</v>
      </c>
      <c r="FD78">
        <v>2</v>
      </c>
      <c r="FE78">
        <v>0</v>
      </c>
      <c r="FF78">
        <v>0</v>
      </c>
      <c r="FG78" s="97">
        <f t="shared" si="95"/>
        <v>2</v>
      </c>
      <c r="FH78" t="s">
        <v>44</v>
      </c>
      <c r="FI78">
        <v>2</v>
      </c>
      <c r="FJ78">
        <v>5</v>
      </c>
      <c r="FK78">
        <v>0</v>
      </c>
      <c r="FL78" s="97">
        <f t="shared" si="96"/>
        <v>2.25</v>
      </c>
      <c r="FM78" t="s">
        <v>44</v>
      </c>
      <c r="FN78">
        <v>2</v>
      </c>
      <c r="FO78">
        <v>5</v>
      </c>
      <c r="FP78">
        <v>0</v>
      </c>
      <c r="FQ78" s="97">
        <f t="shared" si="97"/>
        <v>2.25</v>
      </c>
    </row>
    <row r="79" spans="1:173" x14ac:dyDescent="0.3">
      <c r="A79" s="19" t="s">
        <v>582</v>
      </c>
      <c r="B79" s="19" t="s">
        <v>581</v>
      </c>
      <c r="C79" s="2" t="str">
        <f t="shared" si="68"/>
        <v>£/</v>
      </c>
      <c r="D79" s="8"/>
      <c r="K79" s="16" t="str">
        <f t="shared" si="69"/>
        <v/>
      </c>
      <c r="T79" s="16" t="str">
        <f t="shared" si="70"/>
        <v/>
      </c>
      <c r="U79" s="3"/>
      <c r="V79" s="3"/>
      <c r="W79" s="3"/>
      <c r="X79" s="3"/>
      <c r="Y79" s="3"/>
      <c r="Z79" s="3"/>
      <c r="AA79" s="3"/>
      <c r="AB79" s="3"/>
      <c r="AC79" s="3"/>
      <c r="AD79" s="16" t="str">
        <f t="shared" si="71"/>
        <v/>
      </c>
      <c r="AE79" s="3"/>
      <c r="AM79" s="16" t="str">
        <f t="shared" si="72"/>
        <v/>
      </c>
      <c r="AR79" s="97" t="str">
        <f t="shared" si="98"/>
        <v/>
      </c>
      <c r="AW79" s="97" t="str">
        <f t="shared" si="99"/>
        <v/>
      </c>
      <c r="AZ79" s="97" t="str">
        <f t="shared" si="73"/>
        <v/>
      </c>
      <c r="BF79" s="97" t="str">
        <f t="shared" si="100"/>
        <v/>
      </c>
      <c r="BK79" s="97" t="str">
        <f t="shared" si="75"/>
        <v/>
      </c>
      <c r="BP79" s="97" t="str">
        <f t="shared" si="76"/>
        <v/>
      </c>
      <c r="BU79" s="97" t="str">
        <f t="shared" si="77"/>
        <v/>
      </c>
      <c r="BZ79" s="97" t="str">
        <f t="shared" si="78"/>
        <v/>
      </c>
      <c r="CE79" s="97" t="str">
        <f t="shared" si="79"/>
        <v/>
      </c>
      <c r="CJ79" s="97" t="str">
        <f t="shared" si="80"/>
        <v/>
      </c>
      <c r="CO79" s="97" t="str">
        <f t="shared" si="81"/>
        <v/>
      </c>
      <c r="CT79" s="97" t="str">
        <f t="shared" si="82"/>
        <v/>
      </c>
      <c r="CY79" s="97" t="str">
        <f t="shared" si="83"/>
        <v/>
      </c>
      <c r="DD79" s="97" t="str">
        <f t="shared" si="84"/>
        <v/>
      </c>
      <c r="DI79" s="97" t="str">
        <f t="shared" si="85"/>
        <v/>
      </c>
      <c r="DN79" s="97" t="str">
        <f t="shared" si="86"/>
        <v/>
      </c>
      <c r="DS79" s="97" t="str">
        <f t="shared" si="87"/>
        <v/>
      </c>
      <c r="DX79" s="97" t="str">
        <f t="shared" si="88"/>
        <v/>
      </c>
      <c r="EC79" s="97" t="str">
        <f t="shared" si="89"/>
        <v/>
      </c>
      <c r="EH79" s="97" t="str">
        <f t="shared" si="90"/>
        <v/>
      </c>
      <c r="EM79" s="97" t="str">
        <f t="shared" si="91"/>
        <v/>
      </c>
      <c r="ER79" s="97" t="str">
        <f t="shared" si="92"/>
        <v/>
      </c>
      <c r="EW79" s="97" t="str">
        <f t="shared" si="93"/>
        <v/>
      </c>
      <c r="EX79" t="s">
        <v>44</v>
      </c>
      <c r="EY79">
        <v>1</v>
      </c>
      <c r="EZ79">
        <v>18</v>
      </c>
      <c r="FA79">
        <v>0</v>
      </c>
      <c r="FB79" s="97">
        <f t="shared" si="94"/>
        <v>1.9</v>
      </c>
      <c r="FC79" t="s">
        <v>44</v>
      </c>
      <c r="FD79">
        <v>2</v>
      </c>
      <c r="FE79">
        <v>10</v>
      </c>
      <c r="FF79">
        <v>0</v>
      </c>
      <c r="FG79" s="97">
        <f t="shared" si="95"/>
        <v>2.5</v>
      </c>
      <c r="FL79" s="97" t="str">
        <f t="shared" si="96"/>
        <v/>
      </c>
      <c r="FM79" t="s">
        <v>44</v>
      </c>
      <c r="FN79">
        <v>3</v>
      </c>
      <c r="FO79">
        <v>0</v>
      </c>
      <c r="FP79">
        <v>0</v>
      </c>
      <c r="FQ79" s="97">
        <f t="shared" si="97"/>
        <v>3</v>
      </c>
    </row>
    <row r="80" spans="1:173" x14ac:dyDescent="0.3">
      <c r="A80" s="19" t="s">
        <v>582</v>
      </c>
      <c r="B80" s="19" t="s">
        <v>560</v>
      </c>
      <c r="C80" s="2" t="str">
        <f t="shared" si="68"/>
        <v>£/</v>
      </c>
      <c r="D80" s="8"/>
      <c r="K80" s="16" t="str">
        <f t="shared" si="69"/>
        <v/>
      </c>
      <c r="T80" s="16" t="str">
        <f t="shared" si="70"/>
        <v/>
      </c>
      <c r="U80" s="3"/>
      <c r="V80" s="3"/>
      <c r="W80" s="3"/>
      <c r="X80" s="3"/>
      <c r="Y80" s="3"/>
      <c r="Z80" s="3"/>
      <c r="AA80" s="3"/>
      <c r="AB80" s="3"/>
      <c r="AC80" s="3"/>
      <c r="AD80" s="16" t="str">
        <f t="shared" si="71"/>
        <v/>
      </c>
      <c r="AE80" s="3"/>
      <c r="AM80" s="16" t="str">
        <f t="shared" si="72"/>
        <v/>
      </c>
      <c r="AR80" s="97" t="str">
        <f t="shared" si="98"/>
        <v/>
      </c>
      <c r="AW80" s="97" t="str">
        <f t="shared" si="99"/>
        <v/>
      </c>
      <c r="AZ80" s="97" t="str">
        <f t="shared" si="73"/>
        <v/>
      </c>
      <c r="BF80" s="97" t="str">
        <f t="shared" si="100"/>
        <v/>
      </c>
      <c r="BK80" s="97" t="str">
        <f t="shared" si="75"/>
        <v/>
      </c>
      <c r="BP80" s="97" t="str">
        <f t="shared" si="76"/>
        <v/>
      </c>
      <c r="BU80" s="97" t="str">
        <f t="shared" si="77"/>
        <v/>
      </c>
      <c r="BZ80" s="97" t="str">
        <f t="shared" si="78"/>
        <v/>
      </c>
      <c r="CE80" s="97" t="str">
        <f t="shared" si="79"/>
        <v/>
      </c>
      <c r="CJ80" s="97" t="str">
        <f t="shared" si="80"/>
        <v/>
      </c>
      <c r="CO80" s="97" t="str">
        <f t="shared" si="81"/>
        <v/>
      </c>
      <c r="CT80" s="97" t="str">
        <f t="shared" si="82"/>
        <v/>
      </c>
      <c r="CY80" s="97" t="str">
        <f t="shared" si="83"/>
        <v/>
      </c>
      <c r="DD80" s="97" t="str">
        <f t="shared" si="84"/>
        <v/>
      </c>
      <c r="DI80" s="97" t="str">
        <f t="shared" si="85"/>
        <v/>
      </c>
      <c r="DN80" s="97" t="str">
        <f t="shared" si="86"/>
        <v/>
      </c>
      <c r="DS80" s="97" t="str">
        <f t="shared" si="87"/>
        <v/>
      </c>
      <c r="DX80" s="97" t="str">
        <f t="shared" si="88"/>
        <v/>
      </c>
      <c r="EC80" s="97" t="str">
        <f t="shared" si="89"/>
        <v/>
      </c>
      <c r="EH80" s="97" t="str">
        <f t="shared" si="90"/>
        <v/>
      </c>
      <c r="EM80" s="97" t="str">
        <f t="shared" si="91"/>
        <v/>
      </c>
      <c r="ER80" s="97" t="str">
        <f t="shared" si="92"/>
        <v/>
      </c>
      <c r="EW80" s="97" t="str">
        <f t="shared" si="93"/>
        <v/>
      </c>
      <c r="FB80" s="97" t="str">
        <f t="shared" si="94"/>
        <v/>
      </c>
      <c r="FC80" t="s">
        <v>44</v>
      </c>
      <c r="FD80">
        <v>2</v>
      </c>
      <c r="FE80">
        <v>5</v>
      </c>
      <c r="FF80">
        <v>0</v>
      </c>
      <c r="FG80" s="97">
        <f t="shared" si="95"/>
        <v>2.25</v>
      </c>
      <c r="FL80" s="97" t="str">
        <f t="shared" si="96"/>
        <v/>
      </c>
      <c r="FQ80" s="97" t="str">
        <f t="shared" si="97"/>
        <v/>
      </c>
    </row>
    <row r="81" spans="1:173" x14ac:dyDescent="0.3">
      <c r="A81" s="2" t="s">
        <v>168</v>
      </c>
      <c r="B81" s="19" t="s">
        <v>560</v>
      </c>
      <c r="C81" s="2" t="str">
        <f t="shared" si="68"/>
        <v>£/</v>
      </c>
      <c r="D81" s="2"/>
      <c r="K81" s="16" t="str">
        <f t="shared" si="69"/>
        <v/>
      </c>
      <c r="T81" s="16" t="str">
        <f t="shared" si="70"/>
        <v/>
      </c>
      <c r="U81" s="3"/>
      <c r="V81" s="3"/>
      <c r="W81" s="3"/>
      <c r="X81" s="3"/>
      <c r="Y81" s="3"/>
      <c r="Z81" s="3"/>
      <c r="AA81" s="3"/>
      <c r="AB81" s="3"/>
      <c r="AC81" s="3"/>
      <c r="AD81" s="16" t="str">
        <f t="shared" si="71"/>
        <v/>
      </c>
      <c r="AM81" s="16" t="str">
        <f t="shared" si="72"/>
        <v/>
      </c>
      <c r="AR81" s="97" t="str">
        <f t="shared" si="98"/>
        <v/>
      </c>
      <c r="AW81" s="97" t="str">
        <f t="shared" si="99"/>
        <v/>
      </c>
      <c r="AZ81" s="97" t="str">
        <f t="shared" si="73"/>
        <v/>
      </c>
      <c r="BF81" s="97" t="str">
        <f t="shared" si="100"/>
        <v/>
      </c>
      <c r="BK81" s="97" t="str">
        <f t="shared" si="75"/>
        <v/>
      </c>
      <c r="BP81" s="97" t="str">
        <f t="shared" si="76"/>
        <v/>
      </c>
      <c r="BU81" s="97" t="str">
        <f t="shared" si="77"/>
        <v/>
      </c>
      <c r="BZ81" s="97" t="str">
        <f t="shared" si="78"/>
        <v/>
      </c>
      <c r="CE81" s="97" t="str">
        <f t="shared" si="79"/>
        <v/>
      </c>
      <c r="CJ81" s="97" t="str">
        <f t="shared" si="80"/>
        <v/>
      </c>
      <c r="CO81" s="97" t="str">
        <f t="shared" si="81"/>
        <v/>
      </c>
      <c r="CT81" s="97" t="str">
        <f t="shared" si="82"/>
        <v/>
      </c>
      <c r="CY81" s="97" t="str">
        <f t="shared" si="83"/>
        <v/>
      </c>
      <c r="DD81" s="97" t="str">
        <f t="shared" si="84"/>
        <v/>
      </c>
      <c r="DI81" s="97" t="str">
        <f t="shared" si="85"/>
        <v/>
      </c>
      <c r="DN81" s="97" t="str">
        <f t="shared" si="86"/>
        <v/>
      </c>
      <c r="DS81" s="97" t="str">
        <f t="shared" si="87"/>
        <v/>
      </c>
      <c r="DX81" s="97" t="str">
        <f t="shared" si="88"/>
        <v/>
      </c>
      <c r="EC81" s="97" t="str">
        <f t="shared" si="89"/>
        <v/>
      </c>
      <c r="EH81" s="97" t="str">
        <f t="shared" si="90"/>
        <v/>
      </c>
      <c r="EM81" s="97" t="str">
        <f t="shared" si="91"/>
        <v/>
      </c>
      <c r="ER81" s="97" t="str">
        <f t="shared" si="92"/>
        <v/>
      </c>
      <c r="ES81" t="s">
        <v>44</v>
      </c>
      <c r="ET81">
        <v>73</v>
      </c>
      <c r="EU81">
        <v>0</v>
      </c>
      <c r="EV81">
        <v>0</v>
      </c>
      <c r="EW81" s="97">
        <f t="shared" si="93"/>
        <v>73</v>
      </c>
      <c r="EX81" t="s">
        <v>44</v>
      </c>
      <c r="EY81">
        <v>62</v>
      </c>
      <c r="EZ81">
        <v>10</v>
      </c>
      <c r="FA81">
        <v>0</v>
      </c>
      <c r="FB81" s="97">
        <f t="shared" si="94"/>
        <v>62.5</v>
      </c>
      <c r="FC81" t="s">
        <v>44</v>
      </c>
      <c r="FD81">
        <v>55</v>
      </c>
      <c r="FE81">
        <v>0</v>
      </c>
      <c r="FF81">
        <v>0</v>
      </c>
      <c r="FG81" s="97">
        <f t="shared" si="95"/>
        <v>55</v>
      </c>
      <c r="FH81" t="s">
        <v>44</v>
      </c>
      <c r="FI81">
        <v>65</v>
      </c>
      <c r="FJ81">
        <v>0</v>
      </c>
      <c r="FK81">
        <v>0</v>
      </c>
      <c r="FL81" s="97">
        <f t="shared" si="96"/>
        <v>65</v>
      </c>
      <c r="FQ81" s="97" t="str">
        <f t="shared" si="97"/>
        <v/>
      </c>
    </row>
    <row r="82" spans="1:173" x14ac:dyDescent="0.3">
      <c r="A82" s="2" t="s">
        <v>168</v>
      </c>
      <c r="B82" s="2" t="s">
        <v>581</v>
      </c>
      <c r="C82" s="2" t="str">
        <f t="shared" si="68"/>
        <v>£/</v>
      </c>
      <c r="D82" s="2"/>
      <c r="K82" s="16" t="str">
        <f t="shared" si="69"/>
        <v/>
      </c>
      <c r="T82" s="16" t="str">
        <f t="shared" si="70"/>
        <v/>
      </c>
      <c r="U82" s="3"/>
      <c r="V82" s="3"/>
      <c r="W82" s="3"/>
      <c r="X82" s="3"/>
      <c r="Y82" s="3"/>
      <c r="Z82" s="3"/>
      <c r="AA82" s="3"/>
      <c r="AB82" s="3"/>
      <c r="AC82" s="3"/>
      <c r="AD82" s="16" t="str">
        <f t="shared" si="71"/>
        <v/>
      </c>
      <c r="AM82" s="16" t="str">
        <f t="shared" si="72"/>
        <v/>
      </c>
      <c r="AR82" s="97" t="str">
        <f t="shared" si="98"/>
        <v/>
      </c>
      <c r="AW82" s="97" t="str">
        <f t="shared" si="99"/>
        <v/>
      </c>
      <c r="AX82" t="s">
        <v>53</v>
      </c>
      <c r="AY82">
        <v>14.625</v>
      </c>
      <c r="AZ82" s="97">
        <f t="shared" si="73"/>
        <v>0.10893854748603352</v>
      </c>
      <c r="BF82" s="97" t="str">
        <f t="shared" si="100"/>
        <v/>
      </c>
      <c r="BK82" s="97" t="str">
        <f t="shared" si="75"/>
        <v/>
      </c>
      <c r="BP82" s="97" t="str">
        <f t="shared" si="76"/>
        <v/>
      </c>
      <c r="BU82" s="97" t="str">
        <f t="shared" si="77"/>
        <v/>
      </c>
      <c r="BZ82" s="97" t="str">
        <f t="shared" si="78"/>
        <v/>
      </c>
      <c r="CE82" s="97" t="str">
        <f t="shared" si="79"/>
        <v/>
      </c>
      <c r="CJ82" s="97" t="str">
        <f t="shared" si="80"/>
        <v/>
      </c>
      <c r="CO82" s="97" t="str">
        <f t="shared" si="81"/>
        <v/>
      </c>
      <c r="CT82" s="97" t="str">
        <f t="shared" si="82"/>
        <v/>
      </c>
      <c r="CY82" s="97" t="str">
        <f t="shared" si="83"/>
        <v/>
      </c>
      <c r="DD82" s="97" t="str">
        <f t="shared" si="84"/>
        <v/>
      </c>
      <c r="DI82" s="97" t="str">
        <f t="shared" si="85"/>
        <v/>
      </c>
      <c r="DN82" s="97" t="str">
        <f t="shared" si="86"/>
        <v/>
      </c>
      <c r="DS82" s="97" t="str">
        <f t="shared" si="87"/>
        <v/>
      </c>
      <c r="DX82" s="97" t="str">
        <f t="shared" si="88"/>
        <v/>
      </c>
      <c r="EC82" s="97" t="str">
        <f t="shared" si="89"/>
        <v/>
      </c>
      <c r="EH82" s="97" t="str">
        <f t="shared" si="90"/>
        <v/>
      </c>
      <c r="EM82" s="97" t="str">
        <f t="shared" si="91"/>
        <v/>
      </c>
      <c r="ER82" s="97" t="str">
        <f t="shared" si="92"/>
        <v/>
      </c>
      <c r="ES82" t="s">
        <v>44</v>
      </c>
      <c r="ET82">
        <v>75</v>
      </c>
      <c r="EU82">
        <v>0</v>
      </c>
      <c r="EV82">
        <v>0</v>
      </c>
      <c r="EW82" s="97">
        <f t="shared" si="93"/>
        <v>75</v>
      </c>
      <c r="EX82" t="s">
        <v>44</v>
      </c>
      <c r="EY82">
        <v>67</v>
      </c>
      <c r="EZ82">
        <v>10</v>
      </c>
      <c r="FA82">
        <v>0</v>
      </c>
      <c r="FB82" s="97">
        <f t="shared" si="94"/>
        <v>67.5</v>
      </c>
      <c r="FC82" t="s">
        <v>44</v>
      </c>
      <c r="FD82">
        <v>60</v>
      </c>
      <c r="FE82">
        <v>0</v>
      </c>
      <c r="FF82">
        <v>0</v>
      </c>
      <c r="FG82" s="97">
        <f t="shared" si="95"/>
        <v>60</v>
      </c>
      <c r="FH82" t="s">
        <v>44</v>
      </c>
      <c r="FI82">
        <v>70</v>
      </c>
      <c r="FJ82">
        <v>0</v>
      </c>
      <c r="FK82">
        <v>0</v>
      </c>
      <c r="FL82" s="97">
        <f t="shared" si="96"/>
        <v>70</v>
      </c>
      <c r="FQ82" s="97" t="str">
        <f t="shared" si="97"/>
        <v/>
      </c>
    </row>
    <row r="83" spans="1:173" x14ac:dyDescent="0.3">
      <c r="A83" s="2" t="s">
        <v>54</v>
      </c>
      <c r="B83" s="2"/>
      <c r="C83" s="2" t="str">
        <f t="shared" si="68"/>
        <v>£/</v>
      </c>
      <c r="D83" s="2"/>
      <c r="E83" t="s">
        <v>22</v>
      </c>
      <c r="F83">
        <v>0</v>
      </c>
      <c r="G83">
        <v>9.5</v>
      </c>
      <c r="I83">
        <v>0</v>
      </c>
      <c r="J83">
        <v>11</v>
      </c>
      <c r="K83" s="16">
        <f t="shared" si="69"/>
        <v>4.2708333333333334E-2</v>
      </c>
      <c r="T83" s="16" t="str">
        <f t="shared" si="70"/>
        <v/>
      </c>
      <c r="AD83" s="16" t="str">
        <f t="shared" si="71"/>
        <v/>
      </c>
      <c r="AM83" s="16" t="str">
        <f t="shared" si="72"/>
        <v/>
      </c>
      <c r="AR83" s="97" t="str">
        <f t="shared" si="98"/>
        <v/>
      </c>
      <c r="AW83" s="97" t="str">
        <f t="shared" si="99"/>
        <v/>
      </c>
      <c r="AZ83" s="97" t="str">
        <f t="shared" si="73"/>
        <v/>
      </c>
      <c r="BF83" s="97" t="str">
        <f t="shared" si="100"/>
        <v/>
      </c>
      <c r="BK83" s="97" t="str">
        <f t="shared" si="75"/>
        <v/>
      </c>
      <c r="BP83" s="97" t="str">
        <f t="shared" si="76"/>
        <v/>
      </c>
      <c r="BU83" s="97" t="str">
        <f t="shared" si="77"/>
        <v/>
      </c>
      <c r="BZ83" s="97" t="str">
        <f t="shared" si="78"/>
        <v/>
      </c>
      <c r="CE83" s="97" t="str">
        <f t="shared" si="79"/>
        <v/>
      </c>
      <c r="CJ83" s="97" t="str">
        <f t="shared" si="80"/>
        <v/>
      </c>
      <c r="CO83" s="97" t="str">
        <f t="shared" si="81"/>
        <v/>
      </c>
      <c r="CT83" s="97" t="str">
        <f t="shared" si="82"/>
        <v/>
      </c>
      <c r="CY83" s="97" t="str">
        <f t="shared" si="83"/>
        <v/>
      </c>
      <c r="DD83" s="97" t="str">
        <f t="shared" si="84"/>
        <v/>
      </c>
      <c r="DI83" s="97" t="str">
        <f t="shared" si="85"/>
        <v/>
      </c>
      <c r="DN83" s="97" t="str">
        <f t="shared" si="86"/>
        <v/>
      </c>
      <c r="DS83" s="97" t="str">
        <f t="shared" si="87"/>
        <v/>
      </c>
      <c r="DX83" s="97" t="str">
        <f t="shared" si="88"/>
        <v/>
      </c>
      <c r="EC83" s="97" t="str">
        <f t="shared" si="89"/>
        <v/>
      </c>
      <c r="EH83" s="97" t="str">
        <f t="shared" si="90"/>
        <v/>
      </c>
      <c r="EM83" s="97" t="str">
        <f t="shared" si="91"/>
        <v/>
      </c>
      <c r="ER83" s="97" t="str">
        <f t="shared" si="92"/>
        <v/>
      </c>
      <c r="EW83" s="97" t="str">
        <f t="shared" si="93"/>
        <v/>
      </c>
      <c r="FB83" s="97" t="str">
        <f t="shared" si="94"/>
        <v/>
      </c>
      <c r="FG83" s="97" t="str">
        <f t="shared" si="95"/>
        <v/>
      </c>
      <c r="FL83" s="97" t="str">
        <f t="shared" si="96"/>
        <v/>
      </c>
      <c r="FQ83" s="97" t="str">
        <f t="shared" si="97"/>
        <v/>
      </c>
    </row>
    <row r="84" spans="1:173" x14ac:dyDescent="0.3">
      <c r="A84" s="2" t="s">
        <v>54</v>
      </c>
      <c r="B84" s="2"/>
      <c r="C84" s="2" t="str">
        <f t="shared" si="68"/>
        <v>£/</v>
      </c>
      <c r="D84" s="2"/>
      <c r="K84" s="16" t="str">
        <f t="shared" si="69"/>
        <v/>
      </c>
      <c r="L84" t="s">
        <v>22</v>
      </c>
      <c r="M84">
        <v>0</v>
      </c>
      <c r="N84">
        <v>0</v>
      </c>
      <c r="O84">
        <v>11</v>
      </c>
      <c r="Q84">
        <v>0</v>
      </c>
      <c r="R84">
        <v>0</v>
      </c>
      <c r="S84">
        <v>11.25</v>
      </c>
      <c r="T84" s="16">
        <f t="shared" si="70"/>
        <v>4.6354166666666669E-2</v>
      </c>
      <c r="U84" s="3" t="s">
        <v>27</v>
      </c>
      <c r="V84" s="3" t="s">
        <v>22</v>
      </c>
      <c r="W84" s="3">
        <v>0</v>
      </c>
      <c r="X84" s="3">
        <v>1</v>
      </c>
      <c r="Y84" s="3">
        <v>0.5</v>
      </c>
      <c r="Z84" s="3"/>
      <c r="AA84" s="3">
        <v>0</v>
      </c>
      <c r="AB84" s="3">
        <v>1</v>
      </c>
      <c r="AC84" s="3">
        <v>1.25</v>
      </c>
      <c r="AD84" s="16">
        <f t="shared" si="71"/>
        <v>5.3645833333333337E-2</v>
      </c>
      <c r="AM84" s="16" t="str">
        <f t="shared" si="72"/>
        <v/>
      </c>
      <c r="AR84" s="97" t="str">
        <f t="shared" si="98"/>
        <v/>
      </c>
      <c r="AW84" s="97" t="str">
        <f t="shared" si="99"/>
        <v/>
      </c>
      <c r="AZ84" s="97" t="str">
        <f t="shared" si="73"/>
        <v/>
      </c>
      <c r="BF84" s="97" t="str">
        <f t="shared" si="100"/>
        <v/>
      </c>
      <c r="BK84" s="97" t="str">
        <f t="shared" si="75"/>
        <v/>
      </c>
      <c r="BP84" s="97" t="str">
        <f t="shared" si="76"/>
        <v/>
      </c>
      <c r="BU84" s="97" t="str">
        <f t="shared" si="77"/>
        <v/>
      </c>
      <c r="BZ84" s="97" t="str">
        <f t="shared" si="78"/>
        <v/>
      </c>
      <c r="CE84" s="97" t="str">
        <f t="shared" si="79"/>
        <v/>
      </c>
      <c r="CJ84" s="97" t="str">
        <f t="shared" si="80"/>
        <v/>
      </c>
      <c r="CO84" s="97" t="str">
        <f t="shared" si="81"/>
        <v/>
      </c>
      <c r="CT84" s="97" t="str">
        <f t="shared" si="82"/>
        <v/>
      </c>
      <c r="CY84" s="97" t="str">
        <f t="shared" si="83"/>
        <v/>
      </c>
      <c r="DD84" s="97" t="str">
        <f t="shared" si="84"/>
        <v/>
      </c>
      <c r="DI84" s="97" t="str">
        <f t="shared" si="85"/>
        <v/>
      </c>
      <c r="DN84" s="97" t="str">
        <f t="shared" si="86"/>
        <v/>
      </c>
      <c r="DS84" s="97" t="str">
        <f t="shared" si="87"/>
        <v/>
      </c>
      <c r="DX84" s="97" t="str">
        <f t="shared" si="88"/>
        <v/>
      </c>
      <c r="EC84" s="97" t="str">
        <f t="shared" si="89"/>
        <v/>
      </c>
      <c r="EH84" s="97" t="str">
        <f t="shared" si="90"/>
        <v/>
      </c>
      <c r="EM84" s="97" t="str">
        <f t="shared" si="91"/>
        <v/>
      </c>
      <c r="ER84" s="97" t="str">
        <f t="shared" si="92"/>
        <v/>
      </c>
      <c r="EW84" s="97" t="str">
        <f t="shared" si="93"/>
        <v/>
      </c>
      <c r="FB84" s="97" t="str">
        <f t="shared" si="94"/>
        <v/>
      </c>
      <c r="FG84" s="97" t="str">
        <f t="shared" si="95"/>
        <v/>
      </c>
      <c r="FL84" s="97" t="str">
        <f t="shared" si="96"/>
        <v/>
      </c>
      <c r="FQ84" s="97" t="str">
        <f t="shared" si="97"/>
        <v/>
      </c>
    </row>
    <row r="85" spans="1:173" x14ac:dyDescent="0.3">
      <c r="A85" s="2" t="s">
        <v>583</v>
      </c>
      <c r="B85" s="2"/>
      <c r="C85" s="2" t="str">
        <f t="shared" si="68"/>
        <v>£/</v>
      </c>
      <c r="D85" s="2"/>
      <c r="E85" t="s">
        <v>22</v>
      </c>
      <c r="F85">
        <v>0</v>
      </c>
      <c r="G85">
        <v>9</v>
      </c>
      <c r="I85">
        <v>0</v>
      </c>
      <c r="J85">
        <v>10.5</v>
      </c>
      <c r="K85" s="16">
        <f t="shared" si="69"/>
        <v>4.0625000000000001E-2</v>
      </c>
      <c r="L85" t="s">
        <v>22</v>
      </c>
      <c r="M85">
        <v>0</v>
      </c>
      <c r="N85">
        <v>0</v>
      </c>
      <c r="O85">
        <v>10.5</v>
      </c>
      <c r="Q85">
        <v>0</v>
      </c>
      <c r="R85">
        <v>0</v>
      </c>
      <c r="S85">
        <v>10.75</v>
      </c>
      <c r="T85" s="16">
        <f t="shared" si="70"/>
        <v>4.4270833333333336E-2</v>
      </c>
      <c r="U85" s="3" t="s">
        <v>27</v>
      </c>
      <c r="V85" s="3" t="s">
        <v>22</v>
      </c>
      <c r="W85" s="3">
        <v>0</v>
      </c>
      <c r="X85" s="3">
        <v>0</v>
      </c>
      <c r="Y85" s="3">
        <v>11.75</v>
      </c>
      <c r="Z85" s="3"/>
      <c r="AA85" s="3">
        <v>0</v>
      </c>
      <c r="AB85" s="3">
        <v>1</v>
      </c>
      <c r="AC85" s="3">
        <v>1</v>
      </c>
      <c r="AD85" s="16">
        <f t="shared" si="71"/>
        <v>5.1562499999999997E-2</v>
      </c>
      <c r="AM85" s="16" t="str">
        <f t="shared" si="72"/>
        <v/>
      </c>
      <c r="AR85" s="97" t="str">
        <f t="shared" si="98"/>
        <v/>
      </c>
      <c r="AW85" s="97" t="str">
        <f t="shared" si="99"/>
        <v/>
      </c>
      <c r="AZ85" s="97" t="str">
        <f t="shared" si="73"/>
        <v/>
      </c>
      <c r="BF85" s="97" t="str">
        <f t="shared" si="100"/>
        <v/>
      </c>
      <c r="BK85" s="97" t="str">
        <f t="shared" si="75"/>
        <v/>
      </c>
      <c r="BP85" s="97" t="str">
        <f t="shared" si="76"/>
        <v/>
      </c>
      <c r="BU85" s="97" t="str">
        <f t="shared" si="77"/>
        <v/>
      </c>
      <c r="BZ85" s="97" t="str">
        <f t="shared" si="78"/>
        <v/>
      </c>
      <c r="CE85" s="97" t="str">
        <f t="shared" si="79"/>
        <v/>
      </c>
      <c r="CJ85" s="97" t="str">
        <f t="shared" si="80"/>
        <v/>
      </c>
      <c r="CO85" s="97" t="str">
        <f t="shared" si="81"/>
        <v/>
      </c>
      <c r="CT85" s="97" t="str">
        <f t="shared" si="82"/>
        <v/>
      </c>
      <c r="CY85" s="97" t="str">
        <f t="shared" si="83"/>
        <v/>
      </c>
      <c r="CZ85" t="s">
        <v>44</v>
      </c>
      <c r="DA85">
        <v>70</v>
      </c>
      <c r="DB85">
        <v>0</v>
      </c>
      <c r="DC85">
        <v>0</v>
      </c>
      <c r="DD85" s="97">
        <f t="shared" si="84"/>
        <v>70</v>
      </c>
      <c r="DI85" s="97" t="str">
        <f t="shared" si="85"/>
        <v/>
      </c>
      <c r="DN85" s="97" t="str">
        <f t="shared" si="86"/>
        <v/>
      </c>
      <c r="DS85" s="97" t="str">
        <f t="shared" si="87"/>
        <v/>
      </c>
      <c r="DX85" s="97" t="str">
        <f t="shared" si="88"/>
        <v/>
      </c>
      <c r="EC85" s="97" t="str">
        <f t="shared" si="89"/>
        <v/>
      </c>
      <c r="EH85" s="97" t="str">
        <f t="shared" si="90"/>
        <v/>
      </c>
      <c r="EM85" s="97" t="str">
        <f t="shared" si="91"/>
        <v/>
      </c>
      <c r="ER85" s="97" t="str">
        <f t="shared" si="92"/>
        <v/>
      </c>
      <c r="EW85" s="97" t="str">
        <f t="shared" si="93"/>
        <v/>
      </c>
      <c r="FB85" s="97" t="str">
        <f t="shared" si="94"/>
        <v/>
      </c>
      <c r="FG85" s="97" t="str">
        <f t="shared" si="95"/>
        <v/>
      </c>
      <c r="FL85" s="97" t="str">
        <f t="shared" si="96"/>
        <v/>
      </c>
      <c r="FQ85" s="97" t="str">
        <f t="shared" si="97"/>
        <v/>
      </c>
    </row>
    <row r="86" spans="1:173" x14ac:dyDescent="0.3">
      <c r="A86" s="2" t="s">
        <v>584</v>
      </c>
      <c r="B86" s="2" t="s">
        <v>581</v>
      </c>
      <c r="C86" s="2" t="str">
        <f t="shared" si="68"/>
        <v>£/</v>
      </c>
      <c r="D86" s="2"/>
      <c r="K86" s="16" t="str">
        <f t="shared" si="69"/>
        <v/>
      </c>
      <c r="T86" s="16" t="str">
        <f t="shared" si="70"/>
        <v/>
      </c>
      <c r="U86" s="3"/>
      <c r="V86" s="3"/>
      <c r="W86" s="3"/>
      <c r="X86" s="3"/>
      <c r="Y86" s="3"/>
      <c r="Z86" s="3"/>
      <c r="AA86" s="3"/>
      <c r="AB86" s="3"/>
      <c r="AC86" s="3"/>
      <c r="AD86" s="16" t="str">
        <f t="shared" si="71"/>
        <v/>
      </c>
      <c r="AM86" s="16" t="str">
        <f t="shared" si="72"/>
        <v/>
      </c>
      <c r="AR86" s="97" t="str">
        <f t="shared" si="98"/>
        <v/>
      </c>
      <c r="AW86" s="97" t="str">
        <f t="shared" si="99"/>
        <v/>
      </c>
      <c r="AZ86" s="97" t="str">
        <f t="shared" si="73"/>
        <v/>
      </c>
      <c r="BF86" s="97" t="str">
        <f t="shared" si="100"/>
        <v/>
      </c>
      <c r="BK86" s="97" t="str">
        <f t="shared" si="75"/>
        <v/>
      </c>
      <c r="BP86" s="97" t="str">
        <f t="shared" si="76"/>
        <v/>
      </c>
      <c r="BU86" s="97" t="str">
        <f t="shared" si="77"/>
        <v/>
      </c>
      <c r="BZ86" s="97" t="str">
        <f t="shared" si="78"/>
        <v/>
      </c>
      <c r="CE86" s="97" t="str">
        <f t="shared" si="79"/>
        <v/>
      </c>
      <c r="CJ86" s="97" t="str">
        <f t="shared" si="80"/>
        <v/>
      </c>
      <c r="CO86" s="97" t="str">
        <f t="shared" si="81"/>
        <v/>
      </c>
      <c r="CT86" s="97" t="str">
        <f t="shared" si="82"/>
        <v/>
      </c>
      <c r="CY86" s="97" t="str">
        <f t="shared" si="83"/>
        <v/>
      </c>
      <c r="DD86" s="97" t="str">
        <f t="shared" si="84"/>
        <v/>
      </c>
      <c r="DI86" s="97" t="str">
        <f t="shared" si="85"/>
        <v/>
      </c>
      <c r="DN86" s="97" t="str">
        <f t="shared" si="86"/>
        <v/>
      </c>
      <c r="DS86" s="97" t="str">
        <f t="shared" si="87"/>
        <v/>
      </c>
      <c r="DX86" s="97" t="str">
        <f t="shared" si="88"/>
        <v/>
      </c>
      <c r="EC86" s="97" t="str">
        <f t="shared" si="89"/>
        <v/>
      </c>
      <c r="EH86" s="97" t="str">
        <f t="shared" si="90"/>
        <v/>
      </c>
      <c r="EM86" s="97" t="str">
        <f t="shared" si="91"/>
        <v/>
      </c>
      <c r="ER86" s="97" t="str">
        <f t="shared" si="92"/>
        <v/>
      </c>
      <c r="EW86" s="97" t="str">
        <f t="shared" si="93"/>
        <v/>
      </c>
      <c r="EX86" t="s">
        <v>44</v>
      </c>
      <c r="EY86">
        <v>13</v>
      </c>
      <c r="EZ86">
        <v>0</v>
      </c>
      <c r="FA86">
        <v>0</v>
      </c>
      <c r="FB86" s="97">
        <f t="shared" si="94"/>
        <v>13</v>
      </c>
      <c r="FC86" t="s">
        <v>44</v>
      </c>
      <c r="FD86">
        <v>12</v>
      </c>
      <c r="FE86">
        <v>0</v>
      </c>
      <c r="FF86">
        <v>0</v>
      </c>
      <c r="FG86" s="97">
        <f t="shared" si="95"/>
        <v>12</v>
      </c>
      <c r="FH86" t="s">
        <v>44</v>
      </c>
      <c r="FI86">
        <v>12</v>
      </c>
      <c r="FJ86">
        <v>10</v>
      </c>
      <c r="FK86">
        <v>0</v>
      </c>
      <c r="FL86" s="97">
        <f t="shared" si="96"/>
        <v>12.5</v>
      </c>
      <c r="FM86" t="s">
        <v>44</v>
      </c>
      <c r="FN86">
        <v>11</v>
      </c>
      <c r="FO86">
        <v>10</v>
      </c>
      <c r="FP86">
        <v>0</v>
      </c>
      <c r="FQ86" s="97">
        <f t="shared" si="97"/>
        <v>11.5</v>
      </c>
    </row>
    <row r="87" spans="1:173" x14ac:dyDescent="0.3">
      <c r="A87" s="2" t="s">
        <v>584</v>
      </c>
      <c r="B87" s="2" t="s">
        <v>345</v>
      </c>
      <c r="C87" s="2" t="str">
        <f t="shared" si="68"/>
        <v>£/</v>
      </c>
      <c r="D87" s="2"/>
      <c r="K87" s="16" t="str">
        <f t="shared" si="69"/>
        <v/>
      </c>
      <c r="T87" s="16" t="str">
        <f t="shared" si="70"/>
        <v/>
      </c>
      <c r="U87" s="3"/>
      <c r="V87" s="3"/>
      <c r="W87" s="3"/>
      <c r="X87" s="3"/>
      <c r="Y87" s="3"/>
      <c r="Z87" s="3"/>
      <c r="AA87" s="3"/>
      <c r="AB87" s="3"/>
      <c r="AC87" s="3"/>
      <c r="AD87" s="16" t="str">
        <f t="shared" si="71"/>
        <v/>
      </c>
      <c r="AM87" s="16" t="str">
        <f t="shared" si="72"/>
        <v/>
      </c>
      <c r="AR87" s="97" t="str">
        <f t="shared" si="98"/>
        <v/>
      </c>
      <c r="AW87" s="97" t="str">
        <f t="shared" si="99"/>
        <v/>
      </c>
      <c r="AZ87" s="97" t="str">
        <f t="shared" si="73"/>
        <v/>
      </c>
      <c r="BF87" s="97" t="str">
        <f t="shared" si="100"/>
        <v/>
      </c>
      <c r="BK87" s="97" t="str">
        <f t="shared" si="75"/>
        <v/>
      </c>
      <c r="BP87" s="97" t="str">
        <f t="shared" si="76"/>
        <v/>
      </c>
      <c r="BU87" s="97" t="str">
        <f t="shared" si="77"/>
        <v/>
      </c>
      <c r="BZ87" s="97" t="str">
        <f t="shared" si="78"/>
        <v/>
      </c>
      <c r="CE87" s="97" t="str">
        <f t="shared" si="79"/>
        <v/>
      </c>
      <c r="CJ87" s="97" t="str">
        <f t="shared" si="80"/>
        <v/>
      </c>
      <c r="CO87" s="97" t="str">
        <f t="shared" si="81"/>
        <v/>
      </c>
      <c r="CT87" s="97" t="str">
        <f t="shared" si="82"/>
        <v/>
      </c>
      <c r="CY87" s="97" t="str">
        <f t="shared" si="83"/>
        <v/>
      </c>
      <c r="DD87" s="97" t="str">
        <f t="shared" si="84"/>
        <v/>
      </c>
      <c r="DI87" s="97" t="str">
        <f t="shared" si="85"/>
        <v/>
      </c>
      <c r="DN87" s="97" t="str">
        <f t="shared" si="86"/>
        <v/>
      </c>
      <c r="DS87" s="97" t="str">
        <f t="shared" si="87"/>
        <v/>
      </c>
      <c r="DX87" s="97" t="str">
        <f t="shared" si="88"/>
        <v/>
      </c>
      <c r="EC87" s="97" t="str">
        <f t="shared" si="89"/>
        <v/>
      </c>
      <c r="EH87" s="97" t="str">
        <f t="shared" si="90"/>
        <v/>
      </c>
      <c r="EM87" s="97" t="str">
        <f t="shared" si="91"/>
        <v/>
      </c>
      <c r="ER87" s="97" t="str">
        <f t="shared" si="92"/>
        <v/>
      </c>
      <c r="EW87" s="97" t="str">
        <f t="shared" si="93"/>
        <v/>
      </c>
      <c r="EX87" t="s">
        <v>44</v>
      </c>
      <c r="EY87">
        <v>11</v>
      </c>
      <c r="EZ87">
        <v>0</v>
      </c>
      <c r="FA87">
        <v>0</v>
      </c>
      <c r="FB87" s="97">
        <f t="shared" si="94"/>
        <v>11</v>
      </c>
      <c r="FC87" t="s">
        <v>44</v>
      </c>
      <c r="FD87">
        <v>11</v>
      </c>
      <c r="FE87">
        <v>0</v>
      </c>
      <c r="FF87">
        <v>0</v>
      </c>
      <c r="FG87" s="97">
        <f t="shared" si="95"/>
        <v>11</v>
      </c>
      <c r="FH87" t="s">
        <v>44</v>
      </c>
      <c r="FI87">
        <v>11</v>
      </c>
      <c r="FJ87">
        <v>5</v>
      </c>
      <c r="FK87">
        <v>0</v>
      </c>
      <c r="FL87" s="97">
        <f t="shared" si="96"/>
        <v>11.25</v>
      </c>
      <c r="FM87" t="s">
        <v>44</v>
      </c>
      <c r="FN87">
        <v>11</v>
      </c>
      <c r="FO87">
        <v>0</v>
      </c>
      <c r="FP87">
        <v>0</v>
      </c>
      <c r="FQ87" s="97">
        <f t="shared" si="97"/>
        <v>11</v>
      </c>
    </row>
    <row r="88" spans="1:173" x14ac:dyDescent="0.3">
      <c r="A88" s="19" t="s">
        <v>599</v>
      </c>
      <c r="B88" s="2" t="s">
        <v>345</v>
      </c>
      <c r="C88" s="2" t="str">
        <f t="shared" si="68"/>
        <v>£/</v>
      </c>
      <c r="D88" s="8"/>
      <c r="K88" s="16" t="str">
        <f t="shared" si="69"/>
        <v/>
      </c>
      <c r="T88" s="16" t="str">
        <f t="shared" si="70"/>
        <v/>
      </c>
      <c r="U88" s="3"/>
      <c r="V88" s="3"/>
      <c r="W88" s="3"/>
      <c r="X88" s="3"/>
      <c r="Y88" s="3"/>
      <c r="Z88" s="3"/>
      <c r="AA88" s="3"/>
      <c r="AB88" s="3"/>
      <c r="AC88" s="3"/>
      <c r="AD88" s="16" t="str">
        <f t="shared" si="71"/>
        <v/>
      </c>
      <c r="AE88" s="3"/>
      <c r="AM88" s="16" t="str">
        <f t="shared" si="72"/>
        <v/>
      </c>
      <c r="AR88" s="97" t="str">
        <f t="shared" si="98"/>
        <v/>
      </c>
      <c r="AW88" s="97" t="str">
        <f t="shared" si="99"/>
        <v/>
      </c>
      <c r="AZ88" s="97" t="str">
        <f t="shared" si="73"/>
        <v/>
      </c>
      <c r="BF88" s="97" t="str">
        <f t="shared" si="100"/>
        <v/>
      </c>
      <c r="BK88" s="97" t="str">
        <f t="shared" si="75"/>
        <v/>
      </c>
      <c r="BP88" s="97" t="str">
        <f t="shared" si="76"/>
        <v/>
      </c>
      <c r="BU88" s="97" t="str">
        <f t="shared" si="77"/>
        <v/>
      </c>
      <c r="BZ88" s="97" t="str">
        <f t="shared" si="78"/>
        <v/>
      </c>
      <c r="CE88" s="97" t="str">
        <f t="shared" si="79"/>
        <v/>
      </c>
      <c r="CJ88" s="97" t="str">
        <f t="shared" si="80"/>
        <v/>
      </c>
      <c r="CO88" s="97" t="str">
        <f t="shared" si="81"/>
        <v/>
      </c>
      <c r="CT88" s="97" t="str">
        <f t="shared" si="82"/>
        <v/>
      </c>
      <c r="CY88" s="97" t="str">
        <f t="shared" si="83"/>
        <v/>
      </c>
      <c r="DD88" s="97" t="str">
        <f t="shared" si="84"/>
        <v/>
      </c>
      <c r="DI88" s="97" t="str">
        <f t="shared" si="85"/>
        <v/>
      </c>
      <c r="DN88" s="97" t="str">
        <f t="shared" si="86"/>
        <v/>
      </c>
      <c r="DS88" s="97" t="str">
        <f t="shared" si="87"/>
        <v/>
      </c>
      <c r="DX88" s="97" t="str">
        <f t="shared" si="88"/>
        <v/>
      </c>
      <c r="EC88" s="97" t="str">
        <f t="shared" si="89"/>
        <v/>
      </c>
      <c r="EH88" s="97" t="str">
        <f t="shared" si="90"/>
        <v/>
      </c>
      <c r="EM88" s="97" t="str">
        <f t="shared" si="91"/>
        <v/>
      </c>
      <c r="EN88" t="s">
        <v>44</v>
      </c>
      <c r="EO88">
        <v>5</v>
      </c>
      <c r="EP88">
        <v>0</v>
      </c>
      <c r="EQ88">
        <v>0</v>
      </c>
      <c r="ER88" s="97">
        <f t="shared" si="92"/>
        <v>5</v>
      </c>
      <c r="ES88" t="s">
        <v>44</v>
      </c>
      <c r="ET88">
        <v>5</v>
      </c>
      <c r="EU88">
        <v>10</v>
      </c>
      <c r="EW88" s="97">
        <f t="shared" si="93"/>
        <v>5.5</v>
      </c>
      <c r="FB88" s="97" t="str">
        <f t="shared" si="94"/>
        <v/>
      </c>
      <c r="FG88" s="97" t="str">
        <f t="shared" si="95"/>
        <v/>
      </c>
      <c r="FL88" s="97" t="str">
        <f t="shared" si="96"/>
        <v/>
      </c>
      <c r="FQ88" s="97" t="str">
        <f t="shared" si="97"/>
        <v/>
      </c>
    </row>
    <row r="89" spans="1:173" x14ac:dyDescent="0.3">
      <c r="A89" s="2" t="s">
        <v>599</v>
      </c>
      <c r="B89" s="2" t="s">
        <v>561</v>
      </c>
      <c r="C89" s="2" t="str">
        <f t="shared" si="68"/>
        <v>£/</v>
      </c>
      <c r="D89" s="2"/>
      <c r="K89" s="16" t="str">
        <f t="shared" si="69"/>
        <v/>
      </c>
      <c r="T89" s="16" t="str">
        <f t="shared" si="70"/>
        <v/>
      </c>
      <c r="U89" s="3"/>
      <c r="V89" s="3"/>
      <c r="W89" s="3"/>
      <c r="X89" s="3"/>
      <c r="Y89" s="3"/>
      <c r="Z89" s="3"/>
      <c r="AA89" s="3"/>
      <c r="AB89" s="3"/>
      <c r="AC89" s="3"/>
      <c r="AD89" s="16" t="str">
        <f t="shared" si="71"/>
        <v/>
      </c>
      <c r="AM89" s="16" t="str">
        <f t="shared" si="72"/>
        <v/>
      </c>
      <c r="AR89" s="97" t="str">
        <f t="shared" si="98"/>
        <v/>
      </c>
      <c r="AW89" s="97" t="str">
        <f t="shared" si="99"/>
        <v/>
      </c>
      <c r="AZ89" s="97" t="str">
        <f t="shared" si="73"/>
        <v/>
      </c>
      <c r="BF89" s="97" t="str">
        <f t="shared" si="100"/>
        <v/>
      </c>
      <c r="BK89" s="97" t="str">
        <f t="shared" si="75"/>
        <v/>
      </c>
      <c r="BP89" s="97" t="str">
        <f t="shared" si="76"/>
        <v/>
      </c>
      <c r="BU89" s="97" t="str">
        <f t="shared" si="77"/>
        <v/>
      </c>
      <c r="BZ89" s="97" t="str">
        <f t="shared" si="78"/>
        <v/>
      </c>
      <c r="CE89" s="97" t="str">
        <f t="shared" si="79"/>
        <v/>
      </c>
      <c r="CJ89" s="97" t="str">
        <f t="shared" si="80"/>
        <v/>
      </c>
      <c r="CO89" s="97" t="str">
        <f t="shared" si="81"/>
        <v/>
      </c>
      <c r="CT89" s="97" t="str">
        <f t="shared" si="82"/>
        <v/>
      </c>
      <c r="CY89" s="97" t="str">
        <f t="shared" si="83"/>
        <v/>
      </c>
      <c r="DD89" s="97" t="str">
        <f t="shared" si="84"/>
        <v/>
      </c>
      <c r="DI89" s="97" t="str">
        <f t="shared" si="85"/>
        <v/>
      </c>
      <c r="DN89" s="97" t="str">
        <f t="shared" si="86"/>
        <v/>
      </c>
      <c r="DS89" s="97" t="str">
        <f t="shared" si="87"/>
        <v/>
      </c>
      <c r="DX89" s="97" t="str">
        <f t="shared" si="88"/>
        <v/>
      </c>
      <c r="EC89" s="97" t="str">
        <f t="shared" si="89"/>
        <v/>
      </c>
      <c r="EH89" s="97" t="str">
        <f t="shared" si="90"/>
        <v/>
      </c>
      <c r="EM89" s="97" t="str">
        <f t="shared" si="91"/>
        <v/>
      </c>
      <c r="ER89" s="97" t="str">
        <f t="shared" si="92"/>
        <v/>
      </c>
      <c r="EV89">
        <v>0</v>
      </c>
      <c r="EW89" s="97" t="str">
        <f t="shared" si="93"/>
        <v/>
      </c>
      <c r="EX89" t="s">
        <v>55</v>
      </c>
      <c r="EY89">
        <v>0</v>
      </c>
      <c r="EZ89">
        <v>12</v>
      </c>
      <c r="FA89">
        <v>6</v>
      </c>
      <c r="FB89" s="97">
        <f t="shared" si="94"/>
        <v>0.625</v>
      </c>
      <c r="FC89" t="s">
        <v>44</v>
      </c>
      <c r="FD89">
        <v>11</v>
      </c>
      <c r="FE89">
        <v>0</v>
      </c>
      <c r="FF89">
        <v>0</v>
      </c>
      <c r="FG89" s="97">
        <f t="shared" si="95"/>
        <v>11</v>
      </c>
      <c r="FH89" t="s">
        <v>44</v>
      </c>
      <c r="FI89">
        <v>12</v>
      </c>
      <c r="FJ89">
        <v>0</v>
      </c>
      <c r="FK89">
        <v>0</v>
      </c>
      <c r="FL89" s="97">
        <f t="shared" si="96"/>
        <v>12</v>
      </c>
      <c r="FM89" t="s">
        <v>44</v>
      </c>
      <c r="FN89">
        <v>10</v>
      </c>
      <c r="FO89">
        <v>10</v>
      </c>
      <c r="FP89">
        <v>0</v>
      </c>
      <c r="FQ89" s="97">
        <f t="shared" si="97"/>
        <v>10.5</v>
      </c>
    </row>
    <row r="90" spans="1:173" x14ac:dyDescent="0.3">
      <c r="A90" s="2" t="s">
        <v>153</v>
      </c>
      <c r="B90" s="19" t="s">
        <v>560</v>
      </c>
      <c r="C90" s="2" t="str">
        <f t="shared" si="68"/>
        <v>£/</v>
      </c>
      <c r="D90" s="2"/>
      <c r="K90" s="16" t="str">
        <f t="shared" si="69"/>
        <v/>
      </c>
      <c r="T90" s="16" t="str">
        <f t="shared" si="70"/>
        <v/>
      </c>
      <c r="U90" s="3"/>
      <c r="V90" s="3"/>
      <c r="W90" s="3"/>
      <c r="X90" s="3"/>
      <c r="Y90" s="3"/>
      <c r="Z90" s="3"/>
      <c r="AA90" s="3"/>
      <c r="AB90" s="3"/>
      <c r="AC90" s="3"/>
      <c r="AD90" s="16" t="str">
        <f t="shared" si="71"/>
        <v/>
      </c>
      <c r="AM90" s="16" t="str">
        <f t="shared" si="72"/>
        <v/>
      </c>
      <c r="AR90" s="97" t="str">
        <f t="shared" si="98"/>
        <v/>
      </c>
      <c r="AW90" s="97" t="str">
        <f t="shared" si="99"/>
        <v/>
      </c>
      <c r="AZ90" s="97" t="str">
        <f t="shared" si="73"/>
        <v/>
      </c>
      <c r="BF90" s="97" t="str">
        <f t="shared" si="100"/>
        <v/>
      </c>
      <c r="BK90" s="97" t="str">
        <f t="shared" si="75"/>
        <v/>
      </c>
      <c r="BP90" s="97" t="str">
        <f t="shared" si="76"/>
        <v/>
      </c>
      <c r="BU90" s="97" t="str">
        <f t="shared" si="77"/>
        <v/>
      </c>
      <c r="BZ90" s="97" t="str">
        <f t="shared" si="78"/>
        <v/>
      </c>
      <c r="CE90" s="97" t="str">
        <f t="shared" si="79"/>
        <v/>
      </c>
      <c r="CJ90" s="97" t="str">
        <f t="shared" si="80"/>
        <v/>
      </c>
      <c r="CO90" s="97" t="str">
        <f t="shared" si="81"/>
        <v/>
      </c>
      <c r="CT90" s="97" t="str">
        <f t="shared" si="82"/>
        <v/>
      </c>
      <c r="CY90" s="97" t="str">
        <f t="shared" si="83"/>
        <v/>
      </c>
      <c r="DD90" s="97" t="str">
        <f t="shared" si="84"/>
        <v/>
      </c>
      <c r="DI90" s="97" t="str">
        <f t="shared" si="85"/>
        <v/>
      </c>
      <c r="DN90" s="97" t="str">
        <f t="shared" si="86"/>
        <v/>
      </c>
      <c r="DS90" s="97" t="str">
        <f t="shared" si="87"/>
        <v/>
      </c>
      <c r="DX90" s="97" t="str">
        <f t="shared" si="88"/>
        <v/>
      </c>
      <c r="EC90" s="97" t="str">
        <f t="shared" si="89"/>
        <v/>
      </c>
      <c r="EH90" s="97" t="str">
        <f t="shared" si="90"/>
        <v/>
      </c>
      <c r="EM90" s="97" t="str">
        <f t="shared" si="91"/>
        <v/>
      </c>
      <c r="ER90" s="97" t="str">
        <f t="shared" si="92"/>
        <v/>
      </c>
      <c r="EW90" s="97" t="str">
        <f t="shared" si="93"/>
        <v/>
      </c>
      <c r="FB90" s="97" t="str">
        <f t="shared" si="94"/>
        <v/>
      </c>
      <c r="FG90" s="97" t="str">
        <f t="shared" si="95"/>
        <v/>
      </c>
      <c r="FL90" s="97" t="str">
        <f t="shared" si="96"/>
        <v/>
      </c>
      <c r="FM90" t="s">
        <v>44</v>
      </c>
      <c r="FN90">
        <v>58</v>
      </c>
      <c r="FO90">
        <v>0</v>
      </c>
      <c r="FP90">
        <v>0</v>
      </c>
      <c r="FQ90" s="97">
        <f t="shared" si="97"/>
        <v>58</v>
      </c>
    </row>
    <row r="91" spans="1:173" x14ac:dyDescent="0.3">
      <c r="A91" s="20" t="s">
        <v>153</v>
      </c>
      <c r="B91" s="20" t="s">
        <v>581</v>
      </c>
      <c r="C91" s="2" t="str">
        <f t="shared" si="68"/>
        <v>£/</v>
      </c>
      <c r="K91" s="16" t="str">
        <f t="shared" si="69"/>
        <v/>
      </c>
      <c r="T91" s="16" t="str">
        <f t="shared" si="70"/>
        <v/>
      </c>
      <c r="AD91" s="16" t="str">
        <f t="shared" si="71"/>
        <v/>
      </c>
      <c r="AM91" s="16" t="str">
        <f t="shared" si="72"/>
        <v/>
      </c>
      <c r="AR91" s="97" t="str">
        <f t="shared" si="98"/>
        <v/>
      </c>
      <c r="AW91" s="97" t="str">
        <f t="shared" si="99"/>
        <v/>
      </c>
      <c r="AZ91" s="97" t="str">
        <f t="shared" si="73"/>
        <v/>
      </c>
      <c r="BF91" s="97" t="str">
        <f t="shared" si="100"/>
        <v/>
      </c>
      <c r="BK91" s="97" t="str">
        <f t="shared" si="75"/>
        <v/>
      </c>
      <c r="BP91" s="97" t="str">
        <f t="shared" si="76"/>
        <v/>
      </c>
      <c r="BU91" s="97" t="str">
        <f t="shared" si="77"/>
        <v/>
      </c>
      <c r="BZ91" s="97" t="str">
        <f t="shared" si="78"/>
        <v/>
      </c>
      <c r="CE91" s="97" t="str">
        <f t="shared" si="79"/>
        <v/>
      </c>
      <c r="CJ91" s="97" t="str">
        <f t="shared" si="80"/>
        <v/>
      </c>
      <c r="CO91" s="97" t="str">
        <f t="shared" si="81"/>
        <v/>
      </c>
      <c r="CT91" s="97" t="str">
        <f t="shared" si="82"/>
        <v/>
      </c>
      <c r="CY91" s="97" t="str">
        <f t="shared" si="83"/>
        <v/>
      </c>
      <c r="DD91" s="97" t="str">
        <f t="shared" si="84"/>
        <v/>
      </c>
      <c r="DI91" s="97" t="str">
        <f t="shared" si="85"/>
        <v/>
      </c>
      <c r="DN91" s="97" t="str">
        <f t="shared" si="86"/>
        <v/>
      </c>
      <c r="DS91" s="97" t="str">
        <f t="shared" si="87"/>
        <v/>
      </c>
      <c r="DX91" s="97" t="str">
        <f t="shared" si="88"/>
        <v/>
      </c>
      <c r="EC91" s="97" t="str">
        <f t="shared" si="89"/>
        <v/>
      </c>
      <c r="EH91" s="97" t="str">
        <f t="shared" si="90"/>
        <v/>
      </c>
      <c r="EM91" s="97" t="str">
        <f t="shared" si="91"/>
        <v/>
      </c>
      <c r="EN91" t="s">
        <v>44</v>
      </c>
      <c r="EO91">
        <v>83</v>
      </c>
      <c r="EP91">
        <v>0</v>
      </c>
      <c r="EQ91">
        <v>0</v>
      </c>
      <c r="ER91" s="97">
        <f t="shared" si="92"/>
        <v>83</v>
      </c>
      <c r="EW91" s="97" t="str">
        <f t="shared" si="93"/>
        <v/>
      </c>
      <c r="FB91" s="97" t="str">
        <f t="shared" si="94"/>
        <v/>
      </c>
      <c r="FG91" s="97" t="str">
        <f t="shared" si="95"/>
        <v/>
      </c>
      <c r="FL91" s="97" t="str">
        <f t="shared" si="96"/>
        <v/>
      </c>
      <c r="FM91" t="s">
        <v>44</v>
      </c>
      <c r="FN91">
        <v>63</v>
      </c>
      <c r="FO91">
        <v>0</v>
      </c>
      <c r="FP91">
        <v>0</v>
      </c>
      <c r="FQ91" s="97">
        <f t="shared" si="97"/>
        <v>63</v>
      </c>
    </row>
    <row r="92" spans="1:173" x14ac:dyDescent="0.3">
      <c r="A92" s="20" t="s">
        <v>600</v>
      </c>
      <c r="B92" s="20" t="s">
        <v>345</v>
      </c>
      <c r="C92" s="2" t="str">
        <f t="shared" si="68"/>
        <v>£/</v>
      </c>
      <c r="K92" s="16" t="str">
        <f t="shared" si="69"/>
        <v/>
      </c>
      <c r="T92" s="16" t="str">
        <f t="shared" si="70"/>
        <v/>
      </c>
      <c r="AD92" s="16" t="str">
        <f t="shared" si="71"/>
        <v/>
      </c>
      <c r="AM92" s="16" t="str">
        <f t="shared" si="72"/>
        <v/>
      </c>
      <c r="AR92" s="97" t="str">
        <f t="shared" si="98"/>
        <v/>
      </c>
      <c r="AW92" s="97" t="str">
        <f t="shared" si="99"/>
        <v/>
      </c>
      <c r="AZ92" s="97" t="str">
        <f t="shared" si="73"/>
        <v/>
      </c>
      <c r="BF92" s="97" t="str">
        <f t="shared" si="100"/>
        <v/>
      </c>
      <c r="BK92" s="97" t="str">
        <f t="shared" si="75"/>
        <v/>
      </c>
      <c r="BP92" s="97" t="str">
        <f t="shared" si="76"/>
        <v/>
      </c>
      <c r="BU92" s="97" t="str">
        <f t="shared" si="77"/>
        <v/>
      </c>
      <c r="BZ92" s="97" t="str">
        <f t="shared" si="78"/>
        <v/>
      </c>
      <c r="CE92" s="97" t="str">
        <f t="shared" si="79"/>
        <v/>
      </c>
      <c r="CJ92" s="97" t="str">
        <f t="shared" si="80"/>
        <v/>
      </c>
      <c r="CO92" s="97" t="str">
        <f t="shared" si="81"/>
        <v/>
      </c>
      <c r="CT92" s="97" t="str">
        <f t="shared" si="82"/>
        <v/>
      </c>
      <c r="CY92" s="97" t="str">
        <f t="shared" si="83"/>
        <v/>
      </c>
      <c r="DD92" s="97" t="str">
        <f t="shared" si="84"/>
        <v/>
      </c>
      <c r="DI92" s="97" t="str">
        <f t="shared" si="85"/>
        <v/>
      </c>
      <c r="DN92" s="97" t="str">
        <f t="shared" si="86"/>
        <v/>
      </c>
      <c r="DS92" s="97" t="str">
        <f t="shared" si="87"/>
        <v/>
      </c>
      <c r="DX92" s="97" t="str">
        <f t="shared" si="88"/>
        <v/>
      </c>
      <c r="EC92" s="97" t="str">
        <f t="shared" si="89"/>
        <v/>
      </c>
      <c r="EH92" s="97" t="str">
        <f t="shared" si="90"/>
        <v/>
      </c>
      <c r="EM92" s="97" t="str">
        <f t="shared" si="91"/>
        <v/>
      </c>
      <c r="EN92" t="s">
        <v>44</v>
      </c>
      <c r="EO92">
        <v>50</v>
      </c>
      <c r="EP92">
        <v>0</v>
      </c>
      <c r="EQ92">
        <v>0</v>
      </c>
      <c r="ER92" s="97">
        <f t="shared" si="92"/>
        <v>50</v>
      </c>
      <c r="EW92" s="97" t="str">
        <f t="shared" si="93"/>
        <v/>
      </c>
      <c r="FB92" s="97" t="str">
        <f t="shared" si="94"/>
        <v/>
      </c>
      <c r="FG92" s="97" t="str">
        <f t="shared" si="95"/>
        <v/>
      </c>
      <c r="FL92" s="97" t="str">
        <f t="shared" si="96"/>
        <v/>
      </c>
      <c r="FQ92" s="97" t="str">
        <f t="shared" si="97"/>
        <v/>
      </c>
    </row>
    <row r="93" spans="1:173" x14ac:dyDescent="0.3">
      <c r="A93" s="2" t="s">
        <v>170</v>
      </c>
      <c r="B93" s="2" t="s">
        <v>585</v>
      </c>
      <c r="C93" s="2" t="str">
        <f t="shared" si="68"/>
        <v>£/</v>
      </c>
      <c r="D93" s="2"/>
      <c r="K93" s="16" t="str">
        <f t="shared" si="69"/>
        <v/>
      </c>
      <c r="T93" s="16" t="str">
        <f t="shared" si="70"/>
        <v/>
      </c>
      <c r="U93" s="3"/>
      <c r="V93" s="3"/>
      <c r="W93" s="3"/>
      <c r="X93" s="3"/>
      <c r="Y93" s="3"/>
      <c r="Z93" s="3"/>
      <c r="AA93" s="3"/>
      <c r="AB93" s="3"/>
      <c r="AC93" s="3"/>
      <c r="AD93" s="16" t="str">
        <f t="shared" si="71"/>
        <v/>
      </c>
      <c r="AM93" s="16" t="str">
        <f t="shared" si="72"/>
        <v/>
      </c>
      <c r="AR93" s="97" t="str">
        <f t="shared" si="98"/>
        <v/>
      </c>
      <c r="AW93" s="97" t="str">
        <f t="shared" si="99"/>
        <v/>
      </c>
      <c r="AZ93" s="97" t="str">
        <f t="shared" si="73"/>
        <v/>
      </c>
      <c r="BF93" s="97" t="str">
        <f t="shared" si="100"/>
        <v/>
      </c>
      <c r="BK93" s="97" t="str">
        <f t="shared" si="75"/>
        <v/>
      </c>
      <c r="BP93" s="97" t="str">
        <f t="shared" si="76"/>
        <v/>
      </c>
      <c r="BU93" s="97" t="str">
        <f t="shared" si="77"/>
        <v/>
      </c>
      <c r="BZ93" s="97" t="str">
        <f t="shared" si="78"/>
        <v/>
      </c>
      <c r="CE93" s="97" t="str">
        <f t="shared" si="79"/>
        <v/>
      </c>
      <c r="CJ93" s="97" t="str">
        <f t="shared" si="80"/>
        <v/>
      </c>
      <c r="CO93" s="97" t="str">
        <f t="shared" si="81"/>
        <v/>
      </c>
      <c r="CT93" s="97" t="str">
        <f t="shared" si="82"/>
        <v/>
      </c>
      <c r="CY93" s="97" t="str">
        <f t="shared" si="83"/>
        <v/>
      </c>
      <c r="DD93" s="97" t="str">
        <f t="shared" si="84"/>
        <v/>
      </c>
      <c r="DE93" t="s">
        <v>56</v>
      </c>
      <c r="DF93">
        <v>10</v>
      </c>
      <c r="DG93">
        <v>0</v>
      </c>
      <c r="DH93">
        <v>0</v>
      </c>
      <c r="DI93" s="97">
        <f t="shared" si="85"/>
        <v>10</v>
      </c>
      <c r="DJ93" t="s">
        <v>44</v>
      </c>
      <c r="DK93">
        <v>12</v>
      </c>
      <c r="DL93">
        <v>0</v>
      </c>
      <c r="DM93">
        <v>0</v>
      </c>
      <c r="DN93" s="97">
        <f t="shared" si="86"/>
        <v>12</v>
      </c>
      <c r="DO93" t="s">
        <v>44</v>
      </c>
      <c r="DP93">
        <v>11</v>
      </c>
      <c r="DQ93">
        <v>0</v>
      </c>
      <c r="DR93">
        <v>0</v>
      </c>
      <c r="DS93" s="97">
        <f t="shared" si="87"/>
        <v>11</v>
      </c>
      <c r="DX93" s="97" t="str">
        <f t="shared" si="88"/>
        <v/>
      </c>
      <c r="EC93" s="97" t="str">
        <f t="shared" si="89"/>
        <v/>
      </c>
      <c r="EH93" s="97" t="str">
        <f t="shared" si="90"/>
        <v/>
      </c>
      <c r="EI93" t="s">
        <v>44</v>
      </c>
      <c r="EJ93">
        <v>10</v>
      </c>
      <c r="EK93">
        <v>0</v>
      </c>
      <c r="EL93">
        <v>0</v>
      </c>
      <c r="EM93" s="97">
        <f t="shared" si="91"/>
        <v>10</v>
      </c>
      <c r="ER93" s="97" t="str">
        <f t="shared" si="92"/>
        <v/>
      </c>
      <c r="EW93" s="97" t="str">
        <f t="shared" si="93"/>
        <v/>
      </c>
      <c r="FB93" s="97" t="str">
        <f t="shared" si="94"/>
        <v/>
      </c>
      <c r="FG93" s="97" t="str">
        <f t="shared" si="95"/>
        <v/>
      </c>
      <c r="FL93" s="97" t="str">
        <f t="shared" si="96"/>
        <v/>
      </c>
      <c r="FQ93" s="97" t="str">
        <f t="shared" si="97"/>
        <v/>
      </c>
    </row>
    <row r="94" spans="1:173" x14ac:dyDescent="0.3">
      <c r="A94" s="2" t="s">
        <v>601</v>
      </c>
      <c r="B94" s="2" t="s">
        <v>585</v>
      </c>
      <c r="C94" s="2" t="str">
        <f t="shared" si="68"/>
        <v>£/</v>
      </c>
      <c r="D94" s="2"/>
      <c r="E94" t="s">
        <v>22</v>
      </c>
      <c r="F94">
        <v>0</v>
      </c>
      <c r="G94">
        <v>1.25</v>
      </c>
      <c r="I94">
        <v>0</v>
      </c>
      <c r="J94">
        <v>1.25</v>
      </c>
      <c r="K94" s="16">
        <f t="shared" si="69"/>
        <v>5.208333333333333E-3</v>
      </c>
      <c r="L94" t="s">
        <v>22</v>
      </c>
      <c r="M94">
        <v>0</v>
      </c>
      <c r="N94">
        <v>0</v>
      </c>
      <c r="O94">
        <v>6</v>
      </c>
      <c r="Q94">
        <v>0</v>
      </c>
      <c r="R94">
        <v>0</v>
      </c>
      <c r="S94">
        <v>6.5</v>
      </c>
      <c r="T94" s="16">
        <f t="shared" si="70"/>
        <v>2.6041666666666668E-2</v>
      </c>
      <c r="U94" s="3" t="s">
        <v>27</v>
      </c>
      <c r="V94" s="3" t="s">
        <v>57</v>
      </c>
      <c r="W94" s="3">
        <v>1</v>
      </c>
      <c r="X94" s="3">
        <v>4</v>
      </c>
      <c r="Y94" s="3">
        <v>11.5</v>
      </c>
      <c r="Z94" s="3"/>
      <c r="AA94" s="3">
        <v>1</v>
      </c>
      <c r="AB94" s="3">
        <v>14</v>
      </c>
      <c r="AC94" s="3">
        <v>4.5</v>
      </c>
      <c r="AD94" s="16">
        <f t="shared" si="71"/>
        <v>1.4833333333333334</v>
      </c>
      <c r="AM94" s="16" t="str">
        <f t="shared" si="72"/>
        <v/>
      </c>
      <c r="AR94" s="97" t="str">
        <f t="shared" si="98"/>
        <v/>
      </c>
      <c r="AW94" s="97" t="str">
        <f t="shared" si="99"/>
        <v/>
      </c>
      <c r="AX94" t="s">
        <v>46</v>
      </c>
      <c r="AY94">
        <f>14.25*134.25</f>
        <v>1913.0625</v>
      </c>
      <c r="AZ94" s="97">
        <f t="shared" si="73"/>
        <v>14.25</v>
      </c>
      <c r="BF94" s="97" t="str">
        <f t="shared" si="100"/>
        <v/>
      </c>
      <c r="BK94" s="97" t="str">
        <f t="shared" si="75"/>
        <v/>
      </c>
      <c r="BP94" s="97" t="str">
        <f t="shared" si="76"/>
        <v/>
      </c>
      <c r="BU94" s="97" t="str">
        <f t="shared" si="77"/>
        <v/>
      </c>
      <c r="BZ94" s="97" t="str">
        <f t="shared" si="78"/>
        <v/>
      </c>
      <c r="CE94" s="97" t="str">
        <f t="shared" si="79"/>
        <v/>
      </c>
      <c r="CJ94" s="97" t="str">
        <f t="shared" si="80"/>
        <v/>
      </c>
      <c r="CO94" s="97" t="str">
        <f t="shared" si="81"/>
        <v/>
      </c>
      <c r="CT94" s="97" t="str">
        <f t="shared" si="82"/>
        <v/>
      </c>
      <c r="CY94" s="97" t="str">
        <f t="shared" si="83"/>
        <v/>
      </c>
      <c r="CZ94" t="s">
        <v>44</v>
      </c>
      <c r="DA94">
        <v>10</v>
      </c>
      <c r="DB94">
        <v>5</v>
      </c>
      <c r="DC94">
        <v>0</v>
      </c>
      <c r="DD94" s="97">
        <f t="shared" si="84"/>
        <v>10.25</v>
      </c>
      <c r="DI94" s="97" t="str">
        <f t="shared" si="85"/>
        <v/>
      </c>
      <c r="DN94" s="97" t="str">
        <f t="shared" si="86"/>
        <v/>
      </c>
      <c r="DS94" s="97" t="str">
        <f t="shared" si="87"/>
        <v/>
      </c>
      <c r="DX94" s="97" t="str">
        <f t="shared" si="88"/>
        <v/>
      </c>
      <c r="EC94" s="97" t="str">
        <f t="shared" si="89"/>
        <v/>
      </c>
      <c r="EH94" s="97" t="str">
        <f t="shared" si="90"/>
        <v/>
      </c>
      <c r="EM94" s="97" t="str">
        <f t="shared" si="91"/>
        <v/>
      </c>
      <c r="ER94" s="97" t="str">
        <f t="shared" si="92"/>
        <v/>
      </c>
      <c r="ES94" t="s">
        <v>44</v>
      </c>
      <c r="ET94">
        <v>10</v>
      </c>
      <c r="EU94">
        <v>10</v>
      </c>
      <c r="EV94">
        <v>0</v>
      </c>
      <c r="EW94" s="97">
        <f t="shared" si="93"/>
        <v>10.5</v>
      </c>
      <c r="FB94" s="97" t="str">
        <f t="shared" si="94"/>
        <v/>
      </c>
      <c r="FC94" t="s">
        <v>44</v>
      </c>
      <c r="FD94">
        <v>10</v>
      </c>
      <c r="FE94">
        <v>10</v>
      </c>
      <c r="FF94">
        <v>0</v>
      </c>
      <c r="FG94" s="97">
        <f t="shared" si="95"/>
        <v>10.5</v>
      </c>
      <c r="FH94" t="s">
        <v>44</v>
      </c>
      <c r="FI94">
        <v>11</v>
      </c>
      <c r="FJ94">
        <v>0</v>
      </c>
      <c r="FK94">
        <v>0</v>
      </c>
      <c r="FL94" s="97">
        <f t="shared" si="96"/>
        <v>11</v>
      </c>
      <c r="FM94" t="s">
        <v>44</v>
      </c>
      <c r="FN94">
        <v>10</v>
      </c>
      <c r="FO94">
        <v>0</v>
      </c>
      <c r="FP94">
        <v>0</v>
      </c>
      <c r="FQ94" s="97">
        <f t="shared" si="97"/>
        <v>10</v>
      </c>
    </row>
    <row r="95" spans="1:173" x14ac:dyDescent="0.3">
      <c r="A95" s="2" t="s">
        <v>602</v>
      </c>
      <c r="B95" s="2" t="s">
        <v>585</v>
      </c>
      <c r="C95" s="2" t="str">
        <f t="shared" si="68"/>
        <v>£/</v>
      </c>
      <c r="D95" s="2"/>
      <c r="E95" t="s">
        <v>58</v>
      </c>
      <c r="F95">
        <v>0</v>
      </c>
      <c r="G95">
        <v>6</v>
      </c>
      <c r="I95">
        <v>0</v>
      </c>
      <c r="J95">
        <v>6.25</v>
      </c>
      <c r="K95" s="16">
        <f t="shared" si="69"/>
        <v>2.5520833333333333E-2</v>
      </c>
      <c r="L95" t="s">
        <v>22</v>
      </c>
      <c r="M95">
        <v>0</v>
      </c>
      <c r="N95">
        <v>0</v>
      </c>
      <c r="O95">
        <v>6.5</v>
      </c>
      <c r="Q95">
        <v>0</v>
      </c>
      <c r="R95">
        <v>0</v>
      </c>
      <c r="S95">
        <v>7</v>
      </c>
      <c r="T95" s="16">
        <f t="shared" si="70"/>
        <v>2.8125000000000001E-2</v>
      </c>
      <c r="U95" s="3" t="s">
        <v>27</v>
      </c>
      <c r="V95" s="3" t="s">
        <v>57</v>
      </c>
      <c r="W95" s="3">
        <v>1</v>
      </c>
      <c r="X95" s="3">
        <v>14</v>
      </c>
      <c r="Y95" s="3">
        <v>4.5</v>
      </c>
      <c r="Z95" s="3"/>
      <c r="AA95" s="3">
        <v>1</v>
      </c>
      <c r="AB95" s="3">
        <v>15</v>
      </c>
      <c r="AC95" s="3">
        <v>8</v>
      </c>
      <c r="AD95" s="16">
        <f t="shared" si="71"/>
        <v>1.7510416666666668</v>
      </c>
      <c r="AM95" s="16" t="str">
        <f t="shared" si="72"/>
        <v/>
      </c>
      <c r="AR95" s="97" t="str">
        <f t="shared" si="98"/>
        <v/>
      </c>
      <c r="AW95" s="97" t="str">
        <f t="shared" si="99"/>
        <v/>
      </c>
      <c r="AZ95" s="97" t="str">
        <f t="shared" si="73"/>
        <v/>
      </c>
      <c r="BF95" s="97" t="str">
        <f t="shared" si="100"/>
        <v/>
      </c>
      <c r="BK95" s="97" t="str">
        <f t="shared" si="75"/>
        <v/>
      </c>
      <c r="BP95" s="97" t="str">
        <f t="shared" si="76"/>
        <v/>
      </c>
      <c r="BU95" s="97" t="str">
        <f t="shared" si="77"/>
        <v/>
      </c>
      <c r="BZ95" s="97" t="str">
        <f t="shared" si="78"/>
        <v/>
      </c>
      <c r="CE95" s="97" t="str">
        <f t="shared" si="79"/>
        <v/>
      </c>
      <c r="CJ95" s="97" t="str">
        <f t="shared" si="80"/>
        <v/>
      </c>
      <c r="CO95" s="97" t="str">
        <f t="shared" si="81"/>
        <v/>
      </c>
      <c r="CT95" s="97" t="str">
        <f t="shared" si="82"/>
        <v/>
      </c>
      <c r="CY95" s="97" t="str">
        <f t="shared" si="83"/>
        <v/>
      </c>
      <c r="DD95" s="97" t="str">
        <f t="shared" si="84"/>
        <v/>
      </c>
      <c r="DI95" s="97" t="str">
        <f t="shared" si="85"/>
        <v/>
      </c>
      <c r="DN95" s="97" t="str">
        <f t="shared" si="86"/>
        <v/>
      </c>
      <c r="DS95" s="97" t="str">
        <f t="shared" si="87"/>
        <v/>
      </c>
      <c r="DX95" s="97" t="str">
        <f t="shared" si="88"/>
        <v/>
      </c>
      <c r="EC95" s="97" t="str">
        <f t="shared" si="89"/>
        <v/>
      </c>
      <c r="EH95" s="97" t="str">
        <f t="shared" si="90"/>
        <v/>
      </c>
      <c r="EM95" s="97" t="str">
        <f t="shared" si="91"/>
        <v/>
      </c>
      <c r="ER95" s="97" t="str">
        <f t="shared" si="92"/>
        <v/>
      </c>
      <c r="EW95" s="97" t="str">
        <f t="shared" si="93"/>
        <v/>
      </c>
      <c r="FB95" s="97" t="str">
        <f t="shared" si="94"/>
        <v/>
      </c>
      <c r="FG95" s="97" t="str">
        <f t="shared" si="95"/>
        <v/>
      </c>
      <c r="FL95" s="97" t="str">
        <f t="shared" si="96"/>
        <v/>
      </c>
      <c r="FQ95" s="97" t="str">
        <f t="shared" si="97"/>
        <v/>
      </c>
    </row>
    <row r="96" spans="1:173" x14ac:dyDescent="0.3">
      <c r="A96" s="2" t="s">
        <v>170</v>
      </c>
      <c r="B96" s="2" t="s">
        <v>563</v>
      </c>
      <c r="C96" s="2" t="str">
        <f t="shared" si="68"/>
        <v>£/</v>
      </c>
      <c r="D96" s="2"/>
      <c r="E96" t="s">
        <v>58</v>
      </c>
      <c r="F96">
        <v>5</v>
      </c>
      <c r="G96">
        <v>8.5</v>
      </c>
      <c r="I96">
        <v>6</v>
      </c>
      <c r="J96">
        <v>8</v>
      </c>
      <c r="K96" s="16">
        <f t="shared" si="69"/>
        <v>0.30937500000000001</v>
      </c>
      <c r="L96" t="s">
        <v>58</v>
      </c>
      <c r="M96">
        <v>0</v>
      </c>
      <c r="N96">
        <v>8</v>
      </c>
      <c r="O96">
        <v>8.75</v>
      </c>
      <c r="Q96">
        <v>0</v>
      </c>
      <c r="R96">
        <v>0</v>
      </c>
      <c r="S96">
        <v>9.5</v>
      </c>
      <c r="T96" s="16">
        <f t="shared" si="70"/>
        <v>0.23802083333333335</v>
      </c>
      <c r="U96" s="3" t="s">
        <v>27</v>
      </c>
      <c r="V96" s="3" t="s">
        <v>58</v>
      </c>
      <c r="W96" s="3">
        <v>0</v>
      </c>
      <c r="X96" s="3">
        <v>5</v>
      </c>
      <c r="Y96" s="3">
        <v>8.5</v>
      </c>
      <c r="Z96" s="3"/>
      <c r="AA96" s="3">
        <v>0</v>
      </c>
      <c r="AB96" s="3">
        <v>6</v>
      </c>
      <c r="AC96" s="3">
        <v>0</v>
      </c>
      <c r="AD96" s="16">
        <f t="shared" si="71"/>
        <v>0.29270833333333335</v>
      </c>
      <c r="AM96" s="16" t="str">
        <f t="shared" si="72"/>
        <v/>
      </c>
      <c r="AR96" s="97" t="str">
        <f t="shared" si="98"/>
        <v/>
      </c>
      <c r="AW96" s="97" t="str">
        <f t="shared" si="99"/>
        <v/>
      </c>
      <c r="AZ96" s="97" t="str">
        <f t="shared" si="73"/>
        <v/>
      </c>
      <c r="BF96" s="97" t="str">
        <f t="shared" si="100"/>
        <v/>
      </c>
      <c r="BK96" s="97" t="str">
        <f t="shared" si="75"/>
        <v/>
      </c>
      <c r="BP96" s="97" t="str">
        <f t="shared" si="76"/>
        <v/>
      </c>
      <c r="BU96" s="97" t="str">
        <f t="shared" si="77"/>
        <v/>
      </c>
      <c r="BZ96" s="97" t="str">
        <f t="shared" si="78"/>
        <v/>
      </c>
      <c r="CE96" s="97" t="str">
        <f t="shared" si="79"/>
        <v/>
      </c>
      <c r="CJ96" s="97" t="str">
        <f t="shared" si="80"/>
        <v/>
      </c>
      <c r="CO96" s="97" t="str">
        <f t="shared" si="81"/>
        <v/>
      </c>
      <c r="CT96" s="97" t="str">
        <f t="shared" si="82"/>
        <v/>
      </c>
      <c r="CY96" s="97" t="str">
        <f t="shared" si="83"/>
        <v/>
      </c>
      <c r="DD96" s="97" t="str">
        <f t="shared" si="84"/>
        <v/>
      </c>
      <c r="DE96" t="s">
        <v>44</v>
      </c>
      <c r="DF96">
        <v>7</v>
      </c>
      <c r="DG96">
        <v>7</v>
      </c>
      <c r="DH96">
        <v>0</v>
      </c>
      <c r="DI96" s="97">
        <f t="shared" si="85"/>
        <v>7.35</v>
      </c>
      <c r="DJ96" t="s">
        <v>44</v>
      </c>
      <c r="DK96">
        <v>12</v>
      </c>
      <c r="DL96">
        <v>10</v>
      </c>
      <c r="DM96">
        <v>0</v>
      </c>
      <c r="DN96" s="97">
        <f t="shared" si="86"/>
        <v>12.5</v>
      </c>
      <c r="DO96" t="s">
        <v>44</v>
      </c>
      <c r="DP96">
        <v>13</v>
      </c>
      <c r="DQ96">
        <v>0</v>
      </c>
      <c r="DR96">
        <v>0</v>
      </c>
      <c r="DS96" s="97">
        <f t="shared" si="87"/>
        <v>13</v>
      </c>
      <c r="DX96" s="97" t="str">
        <f t="shared" si="88"/>
        <v/>
      </c>
      <c r="EC96" s="97" t="str">
        <f t="shared" si="89"/>
        <v/>
      </c>
      <c r="ED96" t="s">
        <v>44</v>
      </c>
      <c r="EE96">
        <v>10</v>
      </c>
      <c r="EF96">
        <v>0</v>
      </c>
      <c r="EG96">
        <v>0</v>
      </c>
      <c r="EH96" s="97">
        <f t="shared" si="90"/>
        <v>10</v>
      </c>
      <c r="EM96" s="97" t="str">
        <f t="shared" si="91"/>
        <v/>
      </c>
      <c r="ER96" s="97" t="str">
        <f t="shared" si="92"/>
        <v/>
      </c>
      <c r="EW96" s="97" t="str">
        <f t="shared" si="93"/>
        <v/>
      </c>
      <c r="FB96" s="97" t="str">
        <f t="shared" si="94"/>
        <v/>
      </c>
      <c r="FG96" s="97" t="str">
        <f t="shared" si="95"/>
        <v/>
      </c>
      <c r="FL96" s="97" t="str">
        <f t="shared" si="96"/>
        <v/>
      </c>
      <c r="FQ96" s="97" t="str">
        <f t="shared" si="97"/>
        <v/>
      </c>
    </row>
    <row r="97" spans="1:173" x14ac:dyDescent="0.3">
      <c r="A97" s="2" t="s">
        <v>601</v>
      </c>
      <c r="B97" s="2" t="s">
        <v>563</v>
      </c>
      <c r="C97" s="2" t="str">
        <f t="shared" si="68"/>
        <v>£/</v>
      </c>
      <c r="D97" s="2"/>
      <c r="E97" t="s">
        <v>57</v>
      </c>
      <c r="F97">
        <v>10</v>
      </c>
      <c r="G97">
        <v>2</v>
      </c>
      <c r="I97">
        <v>10</v>
      </c>
      <c r="J97">
        <v>10.75</v>
      </c>
      <c r="K97" s="16">
        <f t="shared" si="69"/>
        <v>0.52656250000000004</v>
      </c>
      <c r="L97" t="s">
        <v>57</v>
      </c>
      <c r="M97">
        <v>0</v>
      </c>
      <c r="N97">
        <v>13</v>
      </c>
      <c r="O97">
        <v>3</v>
      </c>
      <c r="Q97">
        <v>0</v>
      </c>
      <c r="R97">
        <v>15</v>
      </c>
      <c r="S97">
        <v>7.5</v>
      </c>
      <c r="T97" s="16">
        <f t="shared" si="70"/>
        <v>0.72187499999999993</v>
      </c>
      <c r="U97" s="3" t="s">
        <v>27</v>
      </c>
      <c r="V97" s="3" t="s">
        <v>57</v>
      </c>
      <c r="W97" s="3">
        <v>0</v>
      </c>
      <c r="X97" s="3">
        <v>15</v>
      </c>
      <c r="Y97" s="3">
        <v>7.5</v>
      </c>
      <c r="Z97" s="3"/>
      <c r="AA97" s="3">
        <v>0</v>
      </c>
      <c r="AB97" s="3">
        <v>15</v>
      </c>
      <c r="AC97" s="3">
        <v>9</v>
      </c>
      <c r="AD97" s="16">
        <f t="shared" si="71"/>
        <v>0.78437500000000004</v>
      </c>
      <c r="AM97" s="16" t="str">
        <f t="shared" si="72"/>
        <v/>
      </c>
      <c r="AR97" s="97" t="str">
        <f t="shared" si="98"/>
        <v/>
      </c>
      <c r="AW97" s="97" t="str">
        <f t="shared" si="99"/>
        <v/>
      </c>
      <c r="AX97" t="s">
        <v>46</v>
      </c>
      <c r="AY97">
        <f>9*134.25</f>
        <v>1208.25</v>
      </c>
      <c r="AZ97" s="97">
        <f t="shared" si="73"/>
        <v>9</v>
      </c>
      <c r="BF97" s="97" t="str">
        <f t="shared" si="100"/>
        <v/>
      </c>
      <c r="BK97" s="97" t="str">
        <f t="shared" si="75"/>
        <v/>
      </c>
      <c r="BP97" s="97" t="str">
        <f t="shared" si="76"/>
        <v/>
      </c>
      <c r="BU97" s="97" t="str">
        <f t="shared" si="77"/>
        <v/>
      </c>
      <c r="BZ97" s="97" t="str">
        <f t="shared" si="78"/>
        <v/>
      </c>
      <c r="CE97" s="97" t="str">
        <f t="shared" si="79"/>
        <v/>
      </c>
      <c r="CJ97" s="97" t="str">
        <f t="shared" si="80"/>
        <v/>
      </c>
      <c r="CO97" s="97" t="str">
        <f t="shared" si="81"/>
        <v/>
      </c>
      <c r="CP97" t="s">
        <v>46</v>
      </c>
      <c r="CQ97">
        <v>5</v>
      </c>
      <c r="CR97">
        <v>5</v>
      </c>
      <c r="CS97">
        <v>0</v>
      </c>
      <c r="CT97" s="97">
        <f t="shared" si="82"/>
        <v>5.25</v>
      </c>
      <c r="CY97" s="97" t="str">
        <f t="shared" si="83"/>
        <v/>
      </c>
      <c r="CZ97" t="s">
        <v>44</v>
      </c>
      <c r="DA97">
        <v>7</v>
      </c>
      <c r="DB97">
        <v>8</v>
      </c>
      <c r="DC97">
        <v>9</v>
      </c>
      <c r="DD97" s="97">
        <f t="shared" si="84"/>
        <v>7.4375</v>
      </c>
      <c r="DI97" s="97" t="str">
        <f t="shared" si="85"/>
        <v/>
      </c>
      <c r="DN97" s="97" t="str">
        <f t="shared" si="86"/>
        <v/>
      </c>
      <c r="DS97" s="97" t="str">
        <f t="shared" si="87"/>
        <v/>
      </c>
      <c r="DX97" s="97" t="str">
        <f t="shared" si="88"/>
        <v/>
      </c>
      <c r="EC97" s="97" t="str">
        <f t="shared" si="89"/>
        <v/>
      </c>
      <c r="EH97" s="97" t="str">
        <f t="shared" si="90"/>
        <v/>
      </c>
      <c r="EM97" s="97" t="str">
        <f t="shared" si="91"/>
        <v/>
      </c>
      <c r="ER97" s="97" t="str">
        <f t="shared" si="92"/>
        <v/>
      </c>
      <c r="EW97" s="97" t="str">
        <f t="shared" si="93"/>
        <v/>
      </c>
      <c r="FB97" s="97" t="str">
        <f t="shared" si="94"/>
        <v/>
      </c>
      <c r="FG97" s="97" t="str">
        <f t="shared" si="95"/>
        <v/>
      </c>
      <c r="FL97" s="97" t="str">
        <f t="shared" si="96"/>
        <v/>
      </c>
      <c r="FQ97" s="97" t="str">
        <f t="shared" si="97"/>
        <v/>
      </c>
    </row>
    <row r="98" spans="1:173" x14ac:dyDescent="0.3">
      <c r="A98" s="2" t="s">
        <v>603</v>
      </c>
      <c r="B98" s="2" t="s">
        <v>563</v>
      </c>
      <c r="C98" s="2" t="str">
        <f t="shared" si="68"/>
        <v>£/</v>
      </c>
      <c r="D98" s="2"/>
      <c r="E98" t="s">
        <v>57</v>
      </c>
      <c r="F98">
        <v>15</v>
      </c>
      <c r="G98">
        <v>7.5</v>
      </c>
      <c r="I98">
        <v>17</v>
      </c>
      <c r="J98">
        <v>2.25</v>
      </c>
      <c r="K98" s="16">
        <f t="shared" si="69"/>
        <v>0.8203125</v>
      </c>
      <c r="L98" t="s">
        <v>57</v>
      </c>
      <c r="M98">
        <v>1</v>
      </c>
      <c r="N98">
        <v>6</v>
      </c>
      <c r="O98">
        <v>6</v>
      </c>
      <c r="Q98">
        <v>1</v>
      </c>
      <c r="R98">
        <v>8</v>
      </c>
      <c r="S98">
        <v>1.25</v>
      </c>
      <c r="T98" s="16">
        <f t="shared" si="70"/>
        <v>1.3651041666666668</v>
      </c>
      <c r="U98" s="3" t="s">
        <v>27</v>
      </c>
      <c r="V98" s="3" t="s">
        <v>57</v>
      </c>
      <c r="W98" s="3">
        <v>1</v>
      </c>
      <c r="X98" s="3">
        <v>4</v>
      </c>
      <c r="Y98" s="3">
        <v>11.5</v>
      </c>
      <c r="Z98" s="3"/>
      <c r="AA98" s="3">
        <v>1</v>
      </c>
      <c r="AB98" s="3">
        <v>6</v>
      </c>
      <c r="AC98" s="3">
        <v>3</v>
      </c>
      <c r="AD98" s="16">
        <f t="shared" si="71"/>
        <v>1.2802083333333334</v>
      </c>
      <c r="AM98" s="16" t="str">
        <f t="shared" si="72"/>
        <v/>
      </c>
      <c r="AR98" s="97" t="str">
        <f t="shared" si="98"/>
        <v/>
      </c>
      <c r="AW98" s="97" t="str">
        <f t="shared" si="99"/>
        <v/>
      </c>
      <c r="AX98" t="s">
        <v>46</v>
      </c>
      <c r="AY98">
        <f>15*134.25</f>
        <v>2013.75</v>
      </c>
      <c r="AZ98" s="97">
        <f t="shared" si="73"/>
        <v>15</v>
      </c>
      <c r="BF98" s="97" t="str">
        <f t="shared" si="100"/>
        <v/>
      </c>
      <c r="BK98" s="97" t="str">
        <f t="shared" si="75"/>
        <v/>
      </c>
      <c r="BP98" s="97" t="str">
        <f t="shared" si="76"/>
        <v/>
      </c>
      <c r="BU98" s="97" t="str">
        <f t="shared" si="77"/>
        <v/>
      </c>
      <c r="BZ98" s="97" t="str">
        <f t="shared" si="78"/>
        <v/>
      </c>
      <c r="CE98" s="97" t="str">
        <f t="shared" si="79"/>
        <v/>
      </c>
      <c r="CJ98" s="97" t="str">
        <f t="shared" si="80"/>
        <v/>
      </c>
      <c r="CO98" s="97" t="str">
        <f t="shared" si="81"/>
        <v/>
      </c>
      <c r="CT98" s="97" t="str">
        <f t="shared" si="82"/>
        <v/>
      </c>
      <c r="CY98" s="97" t="str">
        <f t="shared" si="83"/>
        <v/>
      </c>
      <c r="DD98" s="97" t="str">
        <f t="shared" si="84"/>
        <v/>
      </c>
      <c r="DI98" s="97" t="str">
        <f t="shared" si="85"/>
        <v/>
      </c>
      <c r="DN98" s="97" t="str">
        <f t="shared" si="86"/>
        <v/>
      </c>
      <c r="DS98" s="97" t="str">
        <f t="shared" si="87"/>
        <v/>
      </c>
      <c r="DX98" s="97" t="str">
        <f t="shared" si="88"/>
        <v/>
      </c>
      <c r="EC98" s="97" t="str">
        <f t="shared" si="89"/>
        <v/>
      </c>
      <c r="EH98" s="97" t="str">
        <f t="shared" si="90"/>
        <v/>
      </c>
      <c r="EM98" s="97" t="str">
        <f t="shared" si="91"/>
        <v/>
      </c>
      <c r="ER98" s="97" t="str">
        <f t="shared" si="92"/>
        <v/>
      </c>
      <c r="EW98" s="97" t="str">
        <f t="shared" si="93"/>
        <v/>
      </c>
      <c r="FB98" s="97" t="str">
        <f t="shared" si="94"/>
        <v/>
      </c>
      <c r="FG98" s="97" t="str">
        <f t="shared" si="95"/>
        <v/>
      </c>
      <c r="FL98" s="97" t="str">
        <f t="shared" si="96"/>
        <v/>
      </c>
      <c r="FQ98" s="97" t="str">
        <f t="shared" si="97"/>
        <v/>
      </c>
    </row>
    <row r="99" spans="1:173" x14ac:dyDescent="0.3">
      <c r="A99" s="2" t="s">
        <v>604</v>
      </c>
      <c r="B99" s="2" t="s">
        <v>563</v>
      </c>
      <c r="C99" s="2" t="str">
        <f t="shared" si="68"/>
        <v>£/</v>
      </c>
      <c r="D99" s="2"/>
      <c r="E99" t="s">
        <v>57</v>
      </c>
      <c r="F99">
        <v>10</v>
      </c>
      <c r="G99">
        <v>11.25</v>
      </c>
      <c r="I99">
        <v>12</v>
      </c>
      <c r="J99">
        <v>5.75</v>
      </c>
      <c r="K99" s="16">
        <f t="shared" si="69"/>
        <v>0.5854166666666667</v>
      </c>
      <c r="L99" t="s">
        <v>57</v>
      </c>
      <c r="M99">
        <v>0</v>
      </c>
      <c r="N99">
        <v>14</v>
      </c>
      <c r="O99">
        <v>1</v>
      </c>
      <c r="Q99">
        <v>0</v>
      </c>
      <c r="R99">
        <v>15</v>
      </c>
      <c r="S99">
        <v>7.5</v>
      </c>
      <c r="T99" s="16">
        <f t="shared" si="70"/>
        <v>0.7427083333333333</v>
      </c>
      <c r="U99" s="3"/>
      <c r="V99" s="3"/>
      <c r="W99" s="3"/>
      <c r="X99" s="3"/>
      <c r="Y99" s="3"/>
      <c r="Z99" s="3"/>
      <c r="AA99" s="3"/>
      <c r="AB99" s="3"/>
      <c r="AC99" s="3"/>
      <c r="AD99" s="16" t="str">
        <f t="shared" si="71"/>
        <v/>
      </c>
      <c r="AM99" s="16" t="str">
        <f t="shared" si="72"/>
        <v/>
      </c>
      <c r="AR99" s="97" t="str">
        <f t="shared" si="98"/>
        <v/>
      </c>
      <c r="AW99" s="97" t="str">
        <f t="shared" si="99"/>
        <v/>
      </c>
      <c r="AZ99" s="97" t="str">
        <f t="shared" si="73"/>
        <v/>
      </c>
      <c r="BF99" s="97" t="str">
        <f t="shared" si="100"/>
        <v/>
      </c>
      <c r="BK99" s="97" t="str">
        <f t="shared" si="75"/>
        <v/>
      </c>
      <c r="BP99" s="97" t="str">
        <f t="shared" si="76"/>
        <v/>
      </c>
      <c r="BU99" s="97" t="str">
        <f t="shared" si="77"/>
        <v/>
      </c>
      <c r="BZ99" s="97" t="str">
        <f t="shared" si="78"/>
        <v/>
      </c>
      <c r="CE99" s="97" t="str">
        <f t="shared" si="79"/>
        <v/>
      </c>
      <c r="CJ99" s="97" t="str">
        <f t="shared" si="80"/>
        <v/>
      </c>
      <c r="CO99" s="97" t="str">
        <f t="shared" si="81"/>
        <v/>
      </c>
      <c r="CT99" s="97" t="str">
        <f t="shared" si="82"/>
        <v/>
      </c>
      <c r="CY99" s="97" t="str">
        <f t="shared" si="83"/>
        <v/>
      </c>
      <c r="DD99" s="97" t="str">
        <f t="shared" si="84"/>
        <v/>
      </c>
      <c r="DI99" s="97" t="str">
        <f t="shared" si="85"/>
        <v/>
      </c>
      <c r="DN99" s="97" t="str">
        <f t="shared" si="86"/>
        <v/>
      </c>
      <c r="DS99" s="97" t="str">
        <f t="shared" si="87"/>
        <v/>
      </c>
      <c r="DX99" s="97" t="str">
        <f t="shared" si="88"/>
        <v/>
      </c>
      <c r="EC99" s="97" t="str">
        <f t="shared" si="89"/>
        <v/>
      </c>
      <c r="EH99" s="97" t="str">
        <f t="shared" si="90"/>
        <v/>
      </c>
      <c r="EM99" s="97" t="str">
        <f t="shared" si="91"/>
        <v/>
      </c>
      <c r="ER99" s="97" t="str">
        <f t="shared" si="92"/>
        <v/>
      </c>
      <c r="EW99" s="97" t="str">
        <f t="shared" si="93"/>
        <v/>
      </c>
      <c r="FB99" s="97" t="str">
        <f t="shared" si="94"/>
        <v/>
      </c>
      <c r="FG99" s="97" t="str">
        <f t="shared" si="95"/>
        <v/>
      </c>
      <c r="FL99" s="97" t="str">
        <f t="shared" si="96"/>
        <v/>
      </c>
      <c r="FQ99" s="97" t="str">
        <f t="shared" si="97"/>
        <v/>
      </c>
    </row>
    <row r="100" spans="1:173" x14ac:dyDescent="0.3">
      <c r="A100" s="2" t="s">
        <v>605</v>
      </c>
      <c r="B100" s="2" t="s">
        <v>563</v>
      </c>
      <c r="C100" s="2" t="str">
        <f t="shared" si="68"/>
        <v>£/</v>
      </c>
      <c r="D100" s="2"/>
      <c r="E100" t="s">
        <v>57</v>
      </c>
      <c r="F100">
        <v>10</v>
      </c>
      <c r="G100">
        <v>2</v>
      </c>
      <c r="I100">
        <v>10</v>
      </c>
      <c r="J100">
        <v>10.75</v>
      </c>
      <c r="K100" s="16">
        <f t="shared" ref="K100:K131" si="101">IF((((F100+I100)/2)/$F$207)+(((G100+J100)/2)/$H$207)=0,"",((((F100+I100)/2)/$F$207)+(((G100+J100)/2)/$H$207)))</f>
        <v>0.52656250000000004</v>
      </c>
      <c r="L100" t="s">
        <v>57</v>
      </c>
      <c r="M100">
        <v>0</v>
      </c>
      <c r="N100">
        <v>14</v>
      </c>
      <c r="O100">
        <v>1</v>
      </c>
      <c r="Q100">
        <v>0</v>
      </c>
      <c r="R100">
        <v>15</v>
      </c>
      <c r="S100">
        <v>7.5</v>
      </c>
      <c r="T100" s="16">
        <f t="shared" ref="T100:T131" si="102">IF(((M100+Q100)/2)+(((N100+R100)/2)/$F$207)+(((O100+S100)/2)/$H$207)=0,"",((M100+Q100)/2)+(((N100+R100)/2)/$F$207)+(((O100+S100)/2)/$H$207))</f>
        <v>0.7427083333333333</v>
      </c>
      <c r="U100" s="3"/>
      <c r="V100" s="3"/>
      <c r="W100" s="3"/>
      <c r="X100" s="3"/>
      <c r="Y100" s="3"/>
      <c r="Z100" s="3"/>
      <c r="AA100" s="3"/>
      <c r="AB100" s="3"/>
      <c r="AC100" s="3"/>
      <c r="AD100" s="16" t="str">
        <f t="shared" ref="AD100:AD131" si="103">IF(((W100+AA100)/2)+(((X100+AB100)/2)/$F$207)+(((Y100+AC100)/2)/$H$207)=0,"",((W100+AA100)/2)+(((X100+AB100)/2)/$F$207)+(((Y100+AC100)/2)/$H$207))</f>
        <v/>
      </c>
      <c r="AM100" s="16" t="str">
        <f t="shared" ref="AM100:AM131" si="104">IF(((AF100+AJ100)/2)+(((AG100+AK100)/2)/$F$207)+(((AH100+AL100)/2)/$H$207)=0,"",((AF100+AJ100)/2)+(((AG100+AK100)/2)/$F$207)+(((AH100+AL100)/2)/$H$207))</f>
        <v/>
      </c>
      <c r="AR100" s="97" t="str">
        <f t="shared" si="98"/>
        <v/>
      </c>
      <c r="AW100" s="97" t="str">
        <f t="shared" si="99"/>
        <v/>
      </c>
      <c r="AZ100" s="97" t="str">
        <f t="shared" ref="AZ100:AZ131" si="105">IF((((AY100))/$F$209)=0,"",(((AY100))/$F$209))</f>
        <v/>
      </c>
      <c r="BF100" s="97" t="str">
        <f t="shared" si="100"/>
        <v/>
      </c>
      <c r="BK100" s="97" t="str">
        <f t="shared" ref="BK100:BK131" si="106">IF(BH100+(BI100/$F$207)+(BJ100/$H$207)=0,"",BH100+(BI100/$F$207)+(BJ100/$H$207))</f>
        <v/>
      </c>
      <c r="BP100" s="97" t="str">
        <f t="shared" ref="BP100:BP131" si="107">IF(BM100+(BN100/$F$207)+(BO100/$H$207)=0,"",BM100+(BN100/$F$207)+(BO100/$H$207))</f>
        <v/>
      </c>
      <c r="BU100" s="97" t="str">
        <f t="shared" ref="BU100:BU131" si="108">IF(BR100+(BS100/$F$207)+(BT100/$H$207)=0,"",BR100+(BS100/$F$207)+(BT100/$H$207))</f>
        <v/>
      </c>
      <c r="BZ100" s="97" t="str">
        <f t="shared" ref="BZ100:BZ131" si="109">IF(BW100+(BX100/$F$207)+(BY100/$H$207)=0,"",BW100+(BX100/$F$207)+(BY100/$H$207))</f>
        <v/>
      </c>
      <c r="CE100" s="97" t="str">
        <f t="shared" ref="CE100:CE131" si="110">IF(CB100+(CC100/$F$207)+(CD100/$H$207)=0,"",CB100+(CC100/$F$207)+(CD100/$H$207))</f>
        <v/>
      </c>
      <c r="CJ100" s="97" t="str">
        <f t="shared" ref="CJ100:CJ131" si="111">IF(CG100+(CH100/$F$207)+(CI100/$H$207)=0,"",CG100+(CH100/$F$207)+(CI100/$H$207))</f>
        <v/>
      </c>
      <c r="CO100" s="97" t="str">
        <f t="shared" ref="CO100:CO131" si="112">IF(CL100+(CM100/$F$207)+(CN100/$H$207)=0,"",CL100+(CM100/$F$207)+(CN100/$H$207))</f>
        <v/>
      </c>
      <c r="CT100" s="97" t="str">
        <f t="shared" ref="CT100:CT131" si="113">IF(CQ100+(CR100/$F$207)+(CS100/$H$207)=0,"",CQ100+(CR100/$F$207)+(CS100/$H$207))</f>
        <v/>
      </c>
      <c r="CY100" s="97" t="str">
        <f t="shared" ref="CY100:CY131" si="114">IF(CV100+(CW100/$F$207)+(CX100/$H$207)=0,"",CV100+(CW100/$F$207)+(CX100/$H$207))</f>
        <v/>
      </c>
      <c r="DD100" s="97" t="str">
        <f t="shared" ref="DD100:DD131" si="115">IF(DA100+(DB100/$F$207)+(DC100/$H$207)=0,"",DA100+(DB100/$F$207)+(DC100/$H$207))</f>
        <v/>
      </c>
      <c r="DI100" s="97" t="str">
        <f t="shared" ref="DI100:DI131" si="116">IF(DF100+(DG100/$F$207)+(DH100/$H$207)=0,"",DF100+(DG100/$F$207)+(DH100/$H$207))</f>
        <v/>
      </c>
      <c r="DN100" s="97" t="str">
        <f t="shared" ref="DN100:DN131" si="117">IF(DK100+(DL100/$F$207)+(DM100/$H$207)=0,"",DK100+(DL100/$F$207)+(DM100/$H$207))</f>
        <v/>
      </c>
      <c r="DS100" s="97" t="str">
        <f t="shared" ref="DS100:DS131" si="118">IF(DP100+(DQ100/$F$207)+(DR100/$H$207)=0,"",DP100+(DQ100/$F$207)+(DR100/$H$207))</f>
        <v/>
      </c>
      <c r="DX100" s="97" t="str">
        <f t="shared" ref="DX100:DX131" si="119">IF(DU100+(DV100/$F$207)+(DW100/$H$207)=0,"",DU100+(DV100/$F$207)+(DW100/$H$207))</f>
        <v/>
      </c>
      <c r="EC100" s="97" t="str">
        <f t="shared" ref="EC100:EC131" si="120">IF(DZ100+(EA100/$F$207)+(EB100/$H$207)=0,"",DZ100+(EA100/$F$207)+(EB100/$H$207))</f>
        <v/>
      </c>
      <c r="EH100" s="97" t="str">
        <f t="shared" ref="EH100:EH131" si="121">IF(EE100+(EF100/$F$207)+(EG100/$H$207)=0,"",EE100+(EF100/$F$207)+(EG100/$H$207))</f>
        <v/>
      </c>
      <c r="EM100" s="97" t="str">
        <f t="shared" ref="EM100:EM131" si="122">IF(EJ100+(EK100/$F$207)+(EL100/$H$207)=0,"",EJ100+(EK100/$F$207)+(EL100/$H$207))</f>
        <v/>
      </c>
      <c r="ER100" s="97" t="str">
        <f t="shared" ref="ER100:ER131" si="123">IF(EO100+(EP100/$F$207)+(EQ100/$H$207)=0,"",EO100+(EP100/$F$207)+(EQ100/$H$207))</f>
        <v/>
      </c>
      <c r="EW100" s="97" t="str">
        <f t="shared" ref="EW100:EW131" si="124">IF(ET100+(EU100/$F$207)+(EV100/$H$207)=0,"",ET100+(EU100/$F$207)+(EV100/$H$207))</f>
        <v/>
      </c>
      <c r="FB100" s="97" t="str">
        <f t="shared" ref="FB100:FB131" si="125">IF(EY100+(EZ100/$F$207)+(FA100/$H$207)=0,"",EY100+(EZ100/$F$207)+(FA100/$H$207))</f>
        <v/>
      </c>
      <c r="FG100" s="97" t="str">
        <f t="shared" ref="FG100:FG131" si="126">IF(FD100+(FE100/$F$207)+(FF100/$H$207)=0,"",FD100+(FE100/$F$207)+(FF100/$H$207))</f>
        <v/>
      </c>
      <c r="FL100" s="97" t="str">
        <f t="shared" ref="FL100:FL131" si="127">IF(FI100+(FJ100/$F$207)+(FK100/$H$207)=0,"",FI100+(FJ100/$F$207)+(FK100/$H$207))</f>
        <v/>
      </c>
      <c r="FQ100" s="97" t="str">
        <f t="shared" ref="FQ100:FQ131" si="128">IF(FN100+(FO100/$F$207)+(FP100/$H$207)=0,"",FN100+(FO100/$F$207)+(FP100/$H$207))</f>
        <v/>
      </c>
    </row>
    <row r="101" spans="1:173" x14ac:dyDescent="0.3">
      <c r="A101" s="2" t="s">
        <v>170</v>
      </c>
      <c r="B101" s="2" t="s">
        <v>345</v>
      </c>
      <c r="C101" s="2" t="str">
        <f t="shared" si="68"/>
        <v>£/</v>
      </c>
      <c r="D101" s="2"/>
      <c r="K101" s="16" t="str">
        <f t="shared" si="101"/>
        <v/>
      </c>
      <c r="T101" s="16" t="str">
        <f t="shared" si="102"/>
        <v/>
      </c>
      <c r="U101" s="3"/>
      <c r="V101" s="3"/>
      <c r="W101" s="3"/>
      <c r="X101" s="3"/>
      <c r="Y101" s="3"/>
      <c r="Z101" s="3"/>
      <c r="AA101" s="3"/>
      <c r="AB101" s="3"/>
      <c r="AC101" s="3"/>
      <c r="AD101" s="16" t="str">
        <f t="shared" si="103"/>
        <v/>
      </c>
      <c r="AM101" s="16" t="str">
        <f t="shared" si="104"/>
        <v/>
      </c>
      <c r="AR101" s="97" t="str">
        <f t="shared" ref="AR101:AR132" si="129">IF((((AO101+AQ101)/2)/$F$208)=0,"",(((AO101+AQ101)/2)/$F$208))</f>
        <v/>
      </c>
      <c r="AW101" s="97" t="str">
        <f t="shared" ref="AW101:AW132" si="130">IF((((AT101+AV101)/2)/$F$208)=0,"",(((AT101+AV101)/2)/$F$208))</f>
        <v/>
      </c>
      <c r="AZ101" s="97" t="str">
        <f t="shared" si="105"/>
        <v/>
      </c>
      <c r="BF101" s="97" t="str">
        <f t="shared" si="100"/>
        <v/>
      </c>
      <c r="BK101" s="97" t="str">
        <f t="shared" si="106"/>
        <v/>
      </c>
      <c r="BP101" s="97" t="str">
        <f t="shared" si="107"/>
        <v/>
      </c>
      <c r="BU101" s="97" t="str">
        <f t="shared" si="108"/>
        <v/>
      </c>
      <c r="BZ101" s="97" t="str">
        <f t="shared" si="109"/>
        <v/>
      </c>
      <c r="CE101" s="97" t="str">
        <f t="shared" si="110"/>
        <v/>
      </c>
      <c r="CJ101" s="97" t="str">
        <f t="shared" si="111"/>
        <v/>
      </c>
      <c r="CO101" s="97" t="str">
        <f t="shared" si="112"/>
        <v/>
      </c>
      <c r="CT101" s="97" t="str">
        <f t="shared" si="113"/>
        <v/>
      </c>
      <c r="CY101" s="97" t="str">
        <f t="shared" si="114"/>
        <v/>
      </c>
      <c r="DD101" s="97" t="str">
        <f t="shared" si="115"/>
        <v/>
      </c>
      <c r="DE101" t="s">
        <v>44</v>
      </c>
      <c r="DF101">
        <v>6</v>
      </c>
      <c r="DG101">
        <v>14</v>
      </c>
      <c r="DH101">
        <v>0</v>
      </c>
      <c r="DI101" s="97">
        <f t="shared" si="116"/>
        <v>6.7</v>
      </c>
      <c r="DJ101" t="s">
        <v>44</v>
      </c>
      <c r="DK101">
        <v>10</v>
      </c>
      <c r="DL101">
        <v>0</v>
      </c>
      <c r="DM101">
        <v>0</v>
      </c>
      <c r="DN101" s="97">
        <f t="shared" si="117"/>
        <v>10</v>
      </c>
      <c r="DO101" t="s">
        <v>44</v>
      </c>
      <c r="DP101">
        <v>8</v>
      </c>
      <c r="DQ101">
        <v>0</v>
      </c>
      <c r="DR101">
        <v>0</v>
      </c>
      <c r="DS101" s="97">
        <f t="shared" si="118"/>
        <v>8</v>
      </c>
      <c r="DX101" s="97" t="str">
        <f t="shared" si="119"/>
        <v/>
      </c>
      <c r="EC101" s="97" t="str">
        <f t="shared" si="120"/>
        <v/>
      </c>
      <c r="ED101" t="s">
        <v>44</v>
      </c>
      <c r="EE101">
        <v>6</v>
      </c>
      <c r="EF101">
        <v>0</v>
      </c>
      <c r="EG101">
        <v>0</v>
      </c>
      <c r="EH101" s="97">
        <f t="shared" si="121"/>
        <v>6</v>
      </c>
      <c r="EI101" t="s">
        <v>44</v>
      </c>
      <c r="EJ101">
        <v>7</v>
      </c>
      <c r="EK101">
        <v>0</v>
      </c>
      <c r="EL101">
        <v>0</v>
      </c>
      <c r="EM101" s="97">
        <f t="shared" si="122"/>
        <v>7</v>
      </c>
      <c r="ER101" s="97" t="str">
        <f t="shared" si="123"/>
        <v/>
      </c>
      <c r="EW101" s="97" t="str">
        <f t="shared" si="124"/>
        <v/>
      </c>
      <c r="FB101" s="97" t="str">
        <f t="shared" si="125"/>
        <v/>
      </c>
      <c r="FG101" s="97" t="str">
        <f t="shared" si="126"/>
        <v/>
      </c>
      <c r="FL101" s="97" t="str">
        <f t="shared" si="127"/>
        <v/>
      </c>
      <c r="FQ101" s="97" t="str">
        <f t="shared" si="128"/>
        <v/>
      </c>
    </row>
    <row r="102" spans="1:173" x14ac:dyDescent="0.3">
      <c r="A102" s="2" t="s">
        <v>601</v>
      </c>
      <c r="B102" s="2" t="s">
        <v>345</v>
      </c>
      <c r="C102" s="2" t="str">
        <f t="shared" si="68"/>
        <v>£/</v>
      </c>
      <c r="D102" s="2"/>
      <c r="K102" s="16" t="str">
        <f t="shared" si="101"/>
        <v/>
      </c>
      <c r="T102" s="16" t="str">
        <f t="shared" si="102"/>
        <v/>
      </c>
      <c r="U102" s="3"/>
      <c r="V102" s="3"/>
      <c r="W102" s="3"/>
      <c r="X102" s="3"/>
      <c r="Y102" s="3"/>
      <c r="Z102" s="3"/>
      <c r="AA102" s="3"/>
      <c r="AB102" s="3"/>
      <c r="AC102" s="3"/>
      <c r="AD102" s="16" t="str">
        <f t="shared" si="103"/>
        <v/>
      </c>
      <c r="AM102" s="16" t="str">
        <f t="shared" si="104"/>
        <v/>
      </c>
      <c r="AR102" s="97" t="str">
        <f t="shared" si="129"/>
        <v/>
      </c>
      <c r="AW102" s="97" t="str">
        <f t="shared" si="130"/>
        <v/>
      </c>
      <c r="AZ102" s="97" t="str">
        <f t="shared" si="105"/>
        <v/>
      </c>
      <c r="BF102" s="97" t="str">
        <f t="shared" si="100"/>
        <v/>
      </c>
      <c r="BK102" s="97" t="str">
        <f t="shared" si="106"/>
        <v/>
      </c>
      <c r="BP102" s="97" t="str">
        <f t="shared" si="107"/>
        <v/>
      </c>
      <c r="BU102" s="97" t="str">
        <f t="shared" si="108"/>
        <v/>
      </c>
      <c r="BZ102" s="97" t="str">
        <f t="shared" si="109"/>
        <v/>
      </c>
      <c r="CE102" s="97" t="str">
        <f t="shared" si="110"/>
        <v/>
      </c>
      <c r="CJ102" s="97" t="str">
        <f t="shared" si="111"/>
        <v/>
      </c>
      <c r="CO102" s="97" t="str">
        <f t="shared" si="112"/>
        <v/>
      </c>
      <c r="CP102" t="s">
        <v>46</v>
      </c>
      <c r="CQ102">
        <v>4</v>
      </c>
      <c r="CR102">
        <v>14</v>
      </c>
      <c r="CS102">
        <v>0</v>
      </c>
      <c r="CT102" s="97">
        <f t="shared" si="113"/>
        <v>4.7</v>
      </c>
      <c r="CY102" s="97" t="str">
        <f t="shared" si="114"/>
        <v/>
      </c>
      <c r="CZ102" t="s">
        <v>44</v>
      </c>
      <c r="DA102">
        <v>5</v>
      </c>
      <c r="DB102">
        <v>17</v>
      </c>
      <c r="DC102">
        <v>6</v>
      </c>
      <c r="DD102" s="97">
        <f t="shared" si="115"/>
        <v>5.875</v>
      </c>
      <c r="DI102" s="97" t="str">
        <f t="shared" si="116"/>
        <v/>
      </c>
      <c r="DN102" s="97" t="str">
        <f t="shared" si="117"/>
        <v/>
      </c>
      <c r="DS102" s="97" t="str">
        <f t="shared" si="118"/>
        <v/>
      </c>
      <c r="DX102" s="97" t="str">
        <f t="shared" si="119"/>
        <v/>
      </c>
      <c r="EC102" s="97" t="str">
        <f t="shared" si="120"/>
        <v/>
      </c>
      <c r="EH102" s="97" t="str">
        <f t="shared" si="121"/>
        <v/>
      </c>
      <c r="EM102" s="97" t="str">
        <f t="shared" si="122"/>
        <v/>
      </c>
      <c r="ER102" s="97" t="str">
        <f t="shared" si="123"/>
        <v/>
      </c>
      <c r="ES102" t="s">
        <v>44</v>
      </c>
      <c r="ET102">
        <v>7</v>
      </c>
      <c r="EU102">
        <v>5</v>
      </c>
      <c r="EV102">
        <v>0</v>
      </c>
      <c r="EW102" s="97">
        <f t="shared" si="124"/>
        <v>7.25</v>
      </c>
      <c r="FB102" s="97" t="str">
        <f t="shared" si="125"/>
        <v/>
      </c>
      <c r="FC102" t="s">
        <v>44</v>
      </c>
      <c r="FD102">
        <v>6</v>
      </c>
      <c r="FE102">
        <v>10</v>
      </c>
      <c r="FF102">
        <v>0</v>
      </c>
      <c r="FG102" s="97">
        <f t="shared" si="126"/>
        <v>6.5</v>
      </c>
      <c r="FH102" t="s">
        <v>44</v>
      </c>
      <c r="FI102">
        <v>6</v>
      </c>
      <c r="FJ102">
        <v>15</v>
      </c>
      <c r="FK102">
        <v>0</v>
      </c>
      <c r="FL102" s="97">
        <f t="shared" si="127"/>
        <v>6.75</v>
      </c>
      <c r="FM102" t="s">
        <v>44</v>
      </c>
      <c r="FN102">
        <v>6</v>
      </c>
      <c r="FO102">
        <v>10</v>
      </c>
      <c r="FP102">
        <v>0</v>
      </c>
      <c r="FQ102" s="97">
        <f t="shared" si="128"/>
        <v>6.5</v>
      </c>
    </row>
    <row r="103" spans="1:173" x14ac:dyDescent="0.3">
      <c r="A103" s="2" t="s">
        <v>606</v>
      </c>
      <c r="B103" s="2" t="s">
        <v>562</v>
      </c>
      <c r="C103" s="2" t="str">
        <f t="shared" si="68"/>
        <v>£/</v>
      </c>
      <c r="D103" s="2"/>
      <c r="K103" s="16" t="str">
        <f t="shared" si="101"/>
        <v/>
      </c>
      <c r="T103" s="16" t="str">
        <f t="shared" si="102"/>
        <v/>
      </c>
      <c r="U103" s="3"/>
      <c r="V103" s="3"/>
      <c r="W103" s="3"/>
      <c r="X103" s="3"/>
      <c r="Y103" s="3"/>
      <c r="Z103" s="3"/>
      <c r="AA103" s="3"/>
      <c r="AB103" s="3"/>
      <c r="AC103" s="3"/>
      <c r="AD103" s="16" t="str">
        <f t="shared" si="103"/>
        <v/>
      </c>
      <c r="AM103" s="16" t="str">
        <f t="shared" si="104"/>
        <v/>
      </c>
      <c r="AR103" s="97" t="str">
        <f t="shared" si="129"/>
        <v/>
      </c>
      <c r="AW103" s="97" t="str">
        <f t="shared" si="130"/>
        <v/>
      </c>
      <c r="AZ103" s="97" t="str">
        <f t="shared" si="105"/>
        <v/>
      </c>
      <c r="BF103" s="97" t="str">
        <f t="shared" ref="BF103:BF134" si="131">IF((((BC103+BE103)/2)/$F$211)=0,"",(((BC103+BE103)/2)/$F$211))</f>
        <v/>
      </c>
      <c r="BK103" s="97" t="str">
        <f t="shared" si="106"/>
        <v/>
      </c>
      <c r="BP103" s="97" t="str">
        <f t="shared" si="107"/>
        <v/>
      </c>
      <c r="BU103" s="97" t="str">
        <f t="shared" si="108"/>
        <v/>
      </c>
      <c r="BZ103" s="97" t="str">
        <f t="shared" si="109"/>
        <v/>
      </c>
      <c r="CE103" s="97" t="str">
        <f t="shared" si="110"/>
        <v/>
      </c>
      <c r="CJ103" s="97" t="str">
        <f t="shared" si="111"/>
        <v/>
      </c>
      <c r="CO103" s="97" t="str">
        <f t="shared" si="112"/>
        <v/>
      </c>
      <c r="CT103" s="97" t="str">
        <f t="shared" si="113"/>
        <v/>
      </c>
      <c r="CY103" s="97" t="str">
        <f t="shared" si="114"/>
        <v/>
      </c>
      <c r="DD103" s="97" t="str">
        <f t="shared" si="115"/>
        <v/>
      </c>
      <c r="DI103" s="97" t="str">
        <f t="shared" si="116"/>
        <v/>
      </c>
      <c r="DN103" s="97" t="str">
        <f t="shared" si="117"/>
        <v/>
      </c>
      <c r="DS103" s="97" t="str">
        <f t="shared" si="118"/>
        <v/>
      </c>
      <c r="DX103" s="97" t="str">
        <f t="shared" si="119"/>
        <v/>
      </c>
      <c r="EC103" s="97" t="str">
        <f t="shared" si="120"/>
        <v/>
      </c>
      <c r="EH103" s="97" t="str">
        <f t="shared" si="121"/>
        <v/>
      </c>
      <c r="EM103" s="97" t="str">
        <f t="shared" si="122"/>
        <v/>
      </c>
      <c r="EN103" t="s">
        <v>44</v>
      </c>
      <c r="EO103">
        <v>17</v>
      </c>
      <c r="EP103">
        <v>0</v>
      </c>
      <c r="EQ103">
        <v>0</v>
      </c>
      <c r="ER103" s="97">
        <f t="shared" si="123"/>
        <v>17</v>
      </c>
      <c r="ES103" t="s">
        <v>44</v>
      </c>
      <c r="ET103">
        <v>16</v>
      </c>
      <c r="EU103">
        <v>0</v>
      </c>
      <c r="EV103">
        <v>0</v>
      </c>
      <c r="EW103" s="97">
        <f t="shared" si="124"/>
        <v>16</v>
      </c>
      <c r="FB103" s="97" t="str">
        <f t="shared" si="125"/>
        <v/>
      </c>
      <c r="FG103" s="97" t="str">
        <f t="shared" si="126"/>
        <v/>
      </c>
      <c r="FH103" t="s">
        <v>44</v>
      </c>
      <c r="FI103">
        <v>19</v>
      </c>
      <c r="FJ103">
        <v>0</v>
      </c>
      <c r="FK103">
        <v>0</v>
      </c>
      <c r="FL103" s="97">
        <f t="shared" si="127"/>
        <v>19</v>
      </c>
      <c r="FQ103" s="97" t="str">
        <f t="shared" si="128"/>
        <v/>
      </c>
    </row>
    <row r="104" spans="1:173" x14ac:dyDescent="0.3">
      <c r="A104" s="2" t="s">
        <v>606</v>
      </c>
      <c r="B104" s="2" t="s">
        <v>343</v>
      </c>
      <c r="C104" s="2" t="str">
        <f t="shared" si="68"/>
        <v>£/</v>
      </c>
      <c r="D104" s="2"/>
      <c r="K104" s="16" t="str">
        <f t="shared" si="101"/>
        <v/>
      </c>
      <c r="T104" s="16" t="str">
        <f t="shared" si="102"/>
        <v/>
      </c>
      <c r="U104" s="3"/>
      <c r="V104" s="3"/>
      <c r="W104" s="3"/>
      <c r="X104" s="3"/>
      <c r="Y104" s="3"/>
      <c r="Z104" s="3"/>
      <c r="AA104" s="3"/>
      <c r="AB104" s="3"/>
      <c r="AC104" s="3"/>
      <c r="AD104" s="16" t="str">
        <f t="shared" si="103"/>
        <v/>
      </c>
      <c r="AM104" s="16" t="str">
        <f t="shared" si="104"/>
        <v/>
      </c>
      <c r="AR104" s="97" t="str">
        <f t="shared" si="129"/>
        <v/>
      </c>
      <c r="AW104" s="97" t="str">
        <f t="shared" si="130"/>
        <v/>
      </c>
      <c r="AZ104" s="97" t="str">
        <f t="shared" si="105"/>
        <v/>
      </c>
      <c r="BF104" s="97" t="str">
        <f t="shared" si="131"/>
        <v/>
      </c>
      <c r="BK104" s="97" t="str">
        <f t="shared" si="106"/>
        <v/>
      </c>
      <c r="BP104" s="97" t="str">
        <f t="shared" si="107"/>
        <v/>
      </c>
      <c r="BU104" s="97" t="str">
        <f t="shared" si="108"/>
        <v/>
      </c>
      <c r="BZ104" s="97" t="str">
        <f t="shared" si="109"/>
        <v/>
      </c>
      <c r="CE104" s="97" t="str">
        <f t="shared" si="110"/>
        <v/>
      </c>
      <c r="CJ104" s="97" t="str">
        <f t="shared" si="111"/>
        <v/>
      </c>
      <c r="CO104" s="97" t="str">
        <f t="shared" si="112"/>
        <v/>
      </c>
      <c r="CT104" s="97" t="str">
        <f t="shared" si="113"/>
        <v/>
      </c>
      <c r="CY104" s="97" t="str">
        <f t="shared" si="114"/>
        <v/>
      </c>
      <c r="DD104" s="97" t="str">
        <f t="shared" si="115"/>
        <v/>
      </c>
      <c r="DI104" s="97" t="str">
        <f t="shared" si="116"/>
        <v/>
      </c>
      <c r="DN104" s="97" t="str">
        <f t="shared" si="117"/>
        <v/>
      </c>
      <c r="DS104" s="97" t="str">
        <f t="shared" si="118"/>
        <v/>
      </c>
      <c r="DX104" s="97" t="str">
        <f t="shared" si="119"/>
        <v/>
      </c>
      <c r="DY104" t="s">
        <v>44</v>
      </c>
      <c r="DZ104">
        <v>7</v>
      </c>
      <c r="EA104">
        <v>0</v>
      </c>
      <c r="EB104">
        <v>0</v>
      </c>
      <c r="EC104" s="97">
        <f t="shared" si="120"/>
        <v>7</v>
      </c>
      <c r="ED104" t="s">
        <v>44</v>
      </c>
      <c r="EE104">
        <v>7</v>
      </c>
      <c r="EF104">
        <v>10</v>
      </c>
      <c r="EG104">
        <v>0</v>
      </c>
      <c r="EH104" s="97">
        <f t="shared" si="121"/>
        <v>7.5</v>
      </c>
      <c r="EM104" s="97" t="str">
        <f t="shared" si="122"/>
        <v/>
      </c>
      <c r="ER104" s="97" t="str">
        <f t="shared" si="123"/>
        <v/>
      </c>
      <c r="EW104" s="97" t="str">
        <f t="shared" si="124"/>
        <v/>
      </c>
      <c r="FB104" s="97" t="str">
        <f t="shared" si="125"/>
        <v/>
      </c>
      <c r="FG104" s="97" t="str">
        <f t="shared" si="126"/>
        <v/>
      </c>
      <c r="FL104" s="97" t="str">
        <f t="shared" si="127"/>
        <v/>
      </c>
      <c r="FQ104" s="97" t="str">
        <f t="shared" si="128"/>
        <v/>
      </c>
    </row>
    <row r="105" spans="1:173" x14ac:dyDescent="0.3">
      <c r="A105" s="2" t="s">
        <v>606</v>
      </c>
      <c r="B105" s="2" t="s">
        <v>586</v>
      </c>
      <c r="C105" s="2" t="str">
        <f t="shared" si="68"/>
        <v>£/</v>
      </c>
      <c r="D105" s="2"/>
      <c r="K105" s="16" t="str">
        <f t="shared" si="101"/>
        <v/>
      </c>
      <c r="T105" s="16" t="str">
        <f t="shared" si="102"/>
        <v/>
      </c>
      <c r="U105" s="3"/>
      <c r="V105" s="3"/>
      <c r="W105" s="3"/>
      <c r="X105" s="3"/>
      <c r="Y105" s="3"/>
      <c r="Z105" s="3"/>
      <c r="AA105" s="3"/>
      <c r="AB105" s="3"/>
      <c r="AC105" s="3"/>
      <c r="AD105" s="16" t="str">
        <f t="shared" si="103"/>
        <v/>
      </c>
      <c r="AM105" s="16" t="str">
        <f t="shared" si="104"/>
        <v/>
      </c>
      <c r="AR105" s="97" t="str">
        <f t="shared" si="129"/>
        <v/>
      </c>
      <c r="AW105" s="97" t="str">
        <f t="shared" si="130"/>
        <v/>
      </c>
      <c r="AZ105" s="97" t="str">
        <f t="shared" si="105"/>
        <v/>
      </c>
      <c r="BF105" s="97" t="str">
        <f t="shared" si="131"/>
        <v/>
      </c>
      <c r="BK105" s="97" t="str">
        <f t="shared" si="106"/>
        <v/>
      </c>
      <c r="BP105" s="97" t="str">
        <f t="shared" si="107"/>
        <v/>
      </c>
      <c r="BU105" s="97" t="str">
        <f t="shared" si="108"/>
        <v/>
      </c>
      <c r="BZ105" s="97" t="str">
        <f t="shared" si="109"/>
        <v/>
      </c>
      <c r="CE105" s="97" t="str">
        <f t="shared" si="110"/>
        <v/>
      </c>
      <c r="CJ105" s="97" t="str">
        <f t="shared" si="111"/>
        <v/>
      </c>
      <c r="CO105" s="97" t="str">
        <f t="shared" si="112"/>
        <v/>
      </c>
      <c r="CT105" s="97" t="str">
        <f t="shared" si="113"/>
        <v/>
      </c>
      <c r="CY105" s="97" t="str">
        <f t="shared" si="114"/>
        <v/>
      </c>
      <c r="DD105" s="97" t="str">
        <f t="shared" si="115"/>
        <v/>
      </c>
      <c r="DI105" s="97" t="str">
        <f t="shared" si="116"/>
        <v/>
      </c>
      <c r="DN105" s="97" t="str">
        <f t="shared" si="117"/>
        <v/>
      </c>
      <c r="DS105" s="97" t="str">
        <f t="shared" si="118"/>
        <v/>
      </c>
      <c r="DX105" s="97" t="str">
        <f t="shared" si="119"/>
        <v/>
      </c>
      <c r="EC105" s="97" t="str">
        <f t="shared" si="120"/>
        <v/>
      </c>
      <c r="ED105" t="s">
        <v>44</v>
      </c>
      <c r="EE105">
        <v>5</v>
      </c>
      <c r="EF105">
        <v>10</v>
      </c>
      <c r="EG105">
        <v>0</v>
      </c>
      <c r="EH105" s="97">
        <f t="shared" si="121"/>
        <v>5.5</v>
      </c>
      <c r="EM105" s="97" t="str">
        <f t="shared" si="122"/>
        <v/>
      </c>
      <c r="ER105" s="97" t="str">
        <f t="shared" si="123"/>
        <v/>
      </c>
      <c r="EW105" s="97" t="str">
        <f t="shared" si="124"/>
        <v/>
      </c>
      <c r="FB105" s="97" t="str">
        <f t="shared" si="125"/>
        <v/>
      </c>
      <c r="FG105" s="97" t="str">
        <f t="shared" si="126"/>
        <v/>
      </c>
      <c r="FL105" s="97" t="str">
        <f t="shared" si="127"/>
        <v/>
      </c>
      <c r="FQ105" s="97" t="str">
        <f t="shared" si="128"/>
        <v/>
      </c>
    </row>
    <row r="106" spans="1:173" x14ac:dyDescent="0.3">
      <c r="A106" s="2" t="s">
        <v>606</v>
      </c>
      <c r="B106" s="2" t="s">
        <v>561</v>
      </c>
      <c r="C106" s="2" t="str">
        <f t="shared" si="68"/>
        <v>£/</v>
      </c>
      <c r="D106" s="2"/>
      <c r="K106" s="16" t="str">
        <f t="shared" si="101"/>
        <v/>
      </c>
      <c r="T106" s="16" t="str">
        <f t="shared" si="102"/>
        <v/>
      </c>
      <c r="U106" s="3"/>
      <c r="V106" s="3"/>
      <c r="W106" s="3"/>
      <c r="X106" s="3"/>
      <c r="Y106" s="3"/>
      <c r="Z106" s="3"/>
      <c r="AA106" s="3"/>
      <c r="AB106" s="3"/>
      <c r="AC106" s="3"/>
      <c r="AD106" s="16" t="str">
        <f t="shared" si="103"/>
        <v/>
      </c>
      <c r="AM106" s="16" t="str">
        <f t="shared" si="104"/>
        <v/>
      </c>
      <c r="AR106" s="97" t="str">
        <f t="shared" si="129"/>
        <v/>
      </c>
      <c r="AW106" s="97" t="str">
        <f t="shared" si="130"/>
        <v/>
      </c>
      <c r="AZ106" s="97" t="str">
        <f t="shared" si="105"/>
        <v/>
      </c>
      <c r="BF106" s="97" t="str">
        <f t="shared" si="131"/>
        <v/>
      </c>
      <c r="BK106" s="97" t="str">
        <f t="shared" si="106"/>
        <v/>
      </c>
      <c r="BP106" s="97" t="str">
        <f t="shared" si="107"/>
        <v/>
      </c>
      <c r="BU106" s="97" t="str">
        <f t="shared" si="108"/>
        <v/>
      </c>
      <c r="BZ106" s="97" t="str">
        <f t="shared" si="109"/>
        <v/>
      </c>
      <c r="CE106" s="97" t="str">
        <f t="shared" si="110"/>
        <v/>
      </c>
      <c r="CJ106" s="97" t="str">
        <f t="shared" si="111"/>
        <v/>
      </c>
      <c r="CO106" s="97" t="str">
        <f t="shared" si="112"/>
        <v/>
      </c>
      <c r="CT106" s="97" t="str">
        <f t="shared" si="113"/>
        <v/>
      </c>
      <c r="CY106" s="97" t="str">
        <f t="shared" si="114"/>
        <v/>
      </c>
      <c r="DD106" s="97" t="str">
        <f t="shared" si="115"/>
        <v/>
      </c>
      <c r="DI106" s="97" t="str">
        <f t="shared" si="116"/>
        <v/>
      </c>
      <c r="DN106" s="97" t="str">
        <f t="shared" si="117"/>
        <v/>
      </c>
      <c r="DS106" s="97" t="str">
        <f t="shared" si="118"/>
        <v/>
      </c>
      <c r="DX106" s="97" t="str">
        <f t="shared" si="119"/>
        <v/>
      </c>
      <c r="EC106" s="97" t="str">
        <f t="shared" si="120"/>
        <v/>
      </c>
      <c r="EH106" s="97" t="str">
        <f t="shared" si="121"/>
        <v/>
      </c>
      <c r="EM106" s="97" t="str">
        <f t="shared" si="122"/>
        <v/>
      </c>
      <c r="EN106" t="s">
        <v>44</v>
      </c>
      <c r="EO106">
        <v>15</v>
      </c>
      <c r="EP106">
        <v>0</v>
      </c>
      <c r="EQ106">
        <v>0</v>
      </c>
      <c r="ER106" s="97">
        <f t="shared" si="123"/>
        <v>15</v>
      </c>
      <c r="ES106" t="s">
        <v>44</v>
      </c>
      <c r="ET106">
        <v>14</v>
      </c>
      <c r="EU106">
        <v>0</v>
      </c>
      <c r="EV106">
        <v>0</v>
      </c>
      <c r="EW106" s="97">
        <f t="shared" si="124"/>
        <v>14</v>
      </c>
      <c r="FB106" s="97" t="str">
        <f t="shared" si="125"/>
        <v/>
      </c>
      <c r="FG106" s="97" t="str">
        <f t="shared" si="126"/>
        <v/>
      </c>
      <c r="FH106" t="s">
        <v>44</v>
      </c>
      <c r="FI106">
        <v>15</v>
      </c>
      <c r="FJ106">
        <v>0</v>
      </c>
      <c r="FK106">
        <v>0</v>
      </c>
      <c r="FL106" s="97">
        <f t="shared" si="127"/>
        <v>15</v>
      </c>
      <c r="FQ106" s="97" t="str">
        <f t="shared" si="128"/>
        <v/>
      </c>
    </row>
    <row r="107" spans="1:173" x14ac:dyDescent="0.3">
      <c r="A107" s="2" t="s">
        <v>607</v>
      </c>
      <c r="B107" s="2" t="s">
        <v>562</v>
      </c>
      <c r="C107" s="2" t="str">
        <f t="shared" si="68"/>
        <v>£/</v>
      </c>
      <c r="D107" s="2"/>
      <c r="K107" s="16" t="str">
        <f t="shared" si="101"/>
        <v/>
      </c>
      <c r="T107" s="16" t="str">
        <f t="shared" si="102"/>
        <v/>
      </c>
      <c r="U107" s="3"/>
      <c r="V107" s="3"/>
      <c r="W107" s="3"/>
      <c r="X107" s="3"/>
      <c r="Y107" s="3"/>
      <c r="Z107" s="3"/>
      <c r="AA107" s="3"/>
      <c r="AB107" s="3"/>
      <c r="AC107" s="3"/>
      <c r="AD107" s="16" t="str">
        <f t="shared" si="103"/>
        <v/>
      </c>
      <c r="AM107" s="16" t="str">
        <f t="shared" si="104"/>
        <v/>
      </c>
      <c r="AR107" s="97" t="str">
        <f t="shared" si="129"/>
        <v/>
      </c>
      <c r="AW107" s="97" t="str">
        <f t="shared" si="130"/>
        <v/>
      </c>
      <c r="AZ107" s="97" t="str">
        <f t="shared" si="105"/>
        <v/>
      </c>
      <c r="BF107" s="97" t="str">
        <f t="shared" si="131"/>
        <v/>
      </c>
      <c r="BK107" s="97" t="str">
        <f t="shared" si="106"/>
        <v/>
      </c>
      <c r="BP107" s="97" t="str">
        <f t="shared" si="107"/>
        <v/>
      </c>
      <c r="BU107" s="97" t="str">
        <f t="shared" si="108"/>
        <v/>
      </c>
      <c r="BZ107" s="97" t="str">
        <f t="shared" si="109"/>
        <v/>
      </c>
      <c r="CE107" s="97" t="str">
        <f t="shared" si="110"/>
        <v/>
      </c>
      <c r="CJ107" s="97" t="str">
        <f t="shared" si="111"/>
        <v/>
      </c>
      <c r="CO107" s="97" t="str">
        <f t="shared" si="112"/>
        <v/>
      </c>
      <c r="CT107" s="97" t="str">
        <f t="shared" si="113"/>
        <v/>
      </c>
      <c r="CY107" s="97" t="str">
        <f t="shared" si="114"/>
        <v/>
      </c>
      <c r="DD107" s="97" t="str">
        <f t="shared" si="115"/>
        <v/>
      </c>
      <c r="DI107" s="97" t="str">
        <f t="shared" si="116"/>
        <v/>
      </c>
      <c r="DN107" s="97" t="str">
        <f t="shared" si="117"/>
        <v/>
      </c>
      <c r="DS107" s="97" t="str">
        <f t="shared" si="118"/>
        <v/>
      </c>
      <c r="DX107" s="97" t="str">
        <f t="shared" si="119"/>
        <v/>
      </c>
      <c r="DY107" t="s">
        <v>44</v>
      </c>
      <c r="DZ107">
        <v>5</v>
      </c>
      <c r="EA107">
        <v>10</v>
      </c>
      <c r="EB107">
        <v>0</v>
      </c>
      <c r="EC107" s="97">
        <f t="shared" si="120"/>
        <v>5.5</v>
      </c>
      <c r="EH107" s="97" t="str">
        <f t="shared" si="121"/>
        <v/>
      </c>
      <c r="EM107" s="97" t="str">
        <f t="shared" si="122"/>
        <v/>
      </c>
      <c r="ER107" s="97" t="str">
        <f t="shared" si="123"/>
        <v/>
      </c>
      <c r="EW107" s="97" t="str">
        <f t="shared" si="124"/>
        <v/>
      </c>
      <c r="FB107" s="97" t="str">
        <f t="shared" si="125"/>
        <v/>
      </c>
      <c r="FG107" s="97" t="str">
        <f t="shared" si="126"/>
        <v/>
      </c>
      <c r="FL107" s="97" t="str">
        <f t="shared" si="127"/>
        <v/>
      </c>
      <c r="FQ107" s="97" t="str">
        <f t="shared" si="128"/>
        <v/>
      </c>
    </row>
    <row r="108" spans="1:173" x14ac:dyDescent="0.3">
      <c r="A108" s="2" t="s">
        <v>608</v>
      </c>
      <c r="B108" s="2" t="s">
        <v>345</v>
      </c>
      <c r="C108" s="2" t="str">
        <f t="shared" si="68"/>
        <v>£/</v>
      </c>
      <c r="D108" s="2"/>
      <c r="K108" s="16" t="str">
        <f t="shared" si="101"/>
        <v/>
      </c>
      <c r="T108" s="16" t="str">
        <f t="shared" si="102"/>
        <v/>
      </c>
      <c r="U108" s="3"/>
      <c r="V108" s="3"/>
      <c r="W108" s="3"/>
      <c r="X108" s="3"/>
      <c r="Y108" s="3"/>
      <c r="Z108" s="3"/>
      <c r="AA108" s="3"/>
      <c r="AB108" s="3"/>
      <c r="AC108" s="3"/>
      <c r="AD108" s="16" t="str">
        <f t="shared" si="103"/>
        <v/>
      </c>
      <c r="AM108" s="16" t="str">
        <f t="shared" si="104"/>
        <v/>
      </c>
      <c r="AR108" s="97" t="str">
        <f t="shared" si="129"/>
        <v/>
      </c>
      <c r="AW108" s="97" t="str">
        <f t="shared" si="130"/>
        <v/>
      </c>
      <c r="AZ108" s="97" t="str">
        <f t="shared" si="105"/>
        <v/>
      </c>
      <c r="BF108" s="97" t="str">
        <f t="shared" si="131"/>
        <v/>
      </c>
      <c r="BK108" s="97" t="str">
        <f t="shared" si="106"/>
        <v/>
      </c>
      <c r="BP108" s="97" t="str">
        <f t="shared" si="107"/>
        <v/>
      </c>
      <c r="BU108" s="97" t="str">
        <f t="shared" si="108"/>
        <v/>
      </c>
      <c r="BZ108" s="97" t="str">
        <f t="shared" si="109"/>
        <v/>
      </c>
      <c r="CE108" s="97" t="str">
        <f t="shared" si="110"/>
        <v/>
      </c>
      <c r="CJ108" s="97" t="str">
        <f t="shared" si="111"/>
        <v/>
      </c>
      <c r="CO108" s="97" t="str">
        <f t="shared" si="112"/>
        <v/>
      </c>
      <c r="CT108" s="97" t="str">
        <f t="shared" si="113"/>
        <v/>
      </c>
      <c r="CY108" s="97" t="str">
        <f t="shared" si="114"/>
        <v/>
      </c>
      <c r="DD108" s="97" t="str">
        <f t="shared" si="115"/>
        <v/>
      </c>
      <c r="DI108" s="97" t="str">
        <f t="shared" si="116"/>
        <v/>
      </c>
      <c r="DN108" s="97" t="str">
        <f t="shared" si="117"/>
        <v/>
      </c>
      <c r="DS108" s="97" t="str">
        <f t="shared" si="118"/>
        <v/>
      </c>
      <c r="DX108" s="97" t="str">
        <f t="shared" si="119"/>
        <v/>
      </c>
      <c r="DY108" t="s">
        <v>44</v>
      </c>
      <c r="DZ108">
        <v>5</v>
      </c>
      <c r="EA108">
        <v>10</v>
      </c>
      <c r="EB108">
        <v>0</v>
      </c>
      <c r="EC108" s="97">
        <f t="shared" si="120"/>
        <v>5.5</v>
      </c>
      <c r="EH108" s="97" t="str">
        <f t="shared" si="121"/>
        <v/>
      </c>
      <c r="EM108" s="97" t="str">
        <f t="shared" si="122"/>
        <v/>
      </c>
      <c r="ER108" s="97" t="str">
        <f t="shared" si="123"/>
        <v/>
      </c>
      <c r="EW108" s="97" t="str">
        <f t="shared" si="124"/>
        <v/>
      </c>
      <c r="FB108" s="97" t="str">
        <f t="shared" si="125"/>
        <v/>
      </c>
      <c r="FG108" s="97" t="str">
        <f t="shared" si="126"/>
        <v/>
      </c>
      <c r="FL108" s="97" t="str">
        <f t="shared" si="127"/>
        <v/>
      </c>
      <c r="FQ108" s="97" t="str">
        <f t="shared" si="128"/>
        <v/>
      </c>
    </row>
    <row r="109" spans="1:173" x14ac:dyDescent="0.3">
      <c r="A109" s="2" t="s">
        <v>609</v>
      </c>
      <c r="B109" s="2" t="s">
        <v>345</v>
      </c>
      <c r="C109" s="2" t="str">
        <f t="shared" si="68"/>
        <v>£/</v>
      </c>
      <c r="D109" s="2"/>
      <c r="K109" s="16" t="str">
        <f t="shared" si="101"/>
        <v/>
      </c>
      <c r="T109" s="16" t="str">
        <f t="shared" si="102"/>
        <v/>
      </c>
      <c r="U109" s="3"/>
      <c r="V109" s="3"/>
      <c r="W109" s="3"/>
      <c r="X109" s="3"/>
      <c r="Y109" s="3"/>
      <c r="Z109" s="3"/>
      <c r="AA109" s="3"/>
      <c r="AB109" s="3"/>
      <c r="AC109" s="3"/>
      <c r="AD109" s="16" t="str">
        <f t="shared" si="103"/>
        <v/>
      </c>
      <c r="AM109" s="16" t="str">
        <f t="shared" si="104"/>
        <v/>
      </c>
      <c r="AR109" s="97" t="str">
        <f t="shared" si="129"/>
        <v/>
      </c>
      <c r="AW109" s="97" t="str">
        <f t="shared" si="130"/>
        <v/>
      </c>
      <c r="AZ109" s="97" t="str">
        <f t="shared" si="105"/>
        <v/>
      </c>
      <c r="BF109" s="97" t="str">
        <f t="shared" si="131"/>
        <v/>
      </c>
      <c r="BK109" s="97" t="str">
        <f t="shared" si="106"/>
        <v/>
      </c>
      <c r="BP109" s="97" t="str">
        <f t="shared" si="107"/>
        <v/>
      </c>
      <c r="BU109" s="97" t="str">
        <f t="shared" si="108"/>
        <v/>
      </c>
      <c r="BZ109" s="97" t="str">
        <f t="shared" si="109"/>
        <v/>
      </c>
      <c r="CE109" s="97" t="str">
        <f t="shared" si="110"/>
        <v/>
      </c>
      <c r="CJ109" s="97" t="str">
        <f t="shared" si="111"/>
        <v/>
      </c>
      <c r="CO109" s="97" t="str">
        <f t="shared" si="112"/>
        <v/>
      </c>
      <c r="CT109" s="97" t="str">
        <f t="shared" si="113"/>
        <v/>
      </c>
      <c r="CY109" s="97" t="str">
        <f t="shared" si="114"/>
        <v/>
      </c>
      <c r="DD109" s="97" t="str">
        <f t="shared" si="115"/>
        <v/>
      </c>
      <c r="DI109" s="97" t="str">
        <f t="shared" si="116"/>
        <v/>
      </c>
      <c r="DN109" s="97" t="str">
        <f t="shared" si="117"/>
        <v/>
      </c>
      <c r="DS109" s="97" t="str">
        <f t="shared" si="118"/>
        <v/>
      </c>
      <c r="DX109" s="97" t="str">
        <f t="shared" si="119"/>
        <v/>
      </c>
      <c r="EC109" s="97" t="str">
        <f t="shared" si="120"/>
        <v/>
      </c>
      <c r="EH109" s="97" t="str">
        <f t="shared" si="121"/>
        <v/>
      </c>
      <c r="EM109" s="97" t="str">
        <f t="shared" si="122"/>
        <v/>
      </c>
      <c r="EN109" t="s">
        <v>59</v>
      </c>
      <c r="EO109">
        <v>6</v>
      </c>
      <c r="EP109">
        <v>15</v>
      </c>
      <c r="EQ109">
        <v>0</v>
      </c>
      <c r="ER109" s="97">
        <f t="shared" si="123"/>
        <v>6.75</v>
      </c>
      <c r="EW109" s="97" t="str">
        <f t="shared" si="124"/>
        <v/>
      </c>
      <c r="FB109" s="97" t="str">
        <f t="shared" si="125"/>
        <v/>
      </c>
      <c r="FG109" s="97" t="str">
        <f t="shared" si="126"/>
        <v/>
      </c>
      <c r="FL109" s="97" t="str">
        <f t="shared" si="127"/>
        <v/>
      </c>
      <c r="FQ109" s="97" t="str">
        <f t="shared" si="128"/>
        <v/>
      </c>
    </row>
    <row r="110" spans="1:173" x14ac:dyDescent="0.3">
      <c r="A110" s="19" t="s">
        <v>610</v>
      </c>
      <c r="B110" s="8"/>
      <c r="C110" s="2" t="str">
        <f t="shared" si="68"/>
        <v>£/</v>
      </c>
      <c r="D110" s="8"/>
      <c r="K110" s="16" t="str">
        <f t="shared" si="101"/>
        <v/>
      </c>
      <c r="T110" s="16" t="str">
        <f t="shared" si="102"/>
        <v/>
      </c>
      <c r="U110" s="3"/>
      <c r="V110" s="3"/>
      <c r="W110" s="3"/>
      <c r="X110" s="3"/>
      <c r="Y110" s="3"/>
      <c r="Z110" s="3"/>
      <c r="AA110" s="3"/>
      <c r="AB110" s="3"/>
      <c r="AC110" s="3"/>
      <c r="AD110" s="16" t="str">
        <f t="shared" si="103"/>
        <v/>
      </c>
      <c r="AE110" s="3"/>
      <c r="AM110" s="16" t="str">
        <f t="shared" si="104"/>
        <v/>
      </c>
      <c r="AR110" s="97" t="str">
        <f t="shared" si="129"/>
        <v/>
      </c>
      <c r="AW110" s="97" t="str">
        <f t="shared" si="130"/>
        <v/>
      </c>
      <c r="AZ110" s="97" t="str">
        <f t="shared" si="105"/>
        <v/>
      </c>
      <c r="BF110" s="97" t="str">
        <f t="shared" si="131"/>
        <v/>
      </c>
      <c r="BK110" s="97" t="str">
        <f t="shared" si="106"/>
        <v/>
      </c>
      <c r="BP110" s="97" t="str">
        <f t="shared" si="107"/>
        <v/>
      </c>
      <c r="BU110" s="97" t="str">
        <f t="shared" si="108"/>
        <v/>
      </c>
      <c r="BZ110" s="97" t="str">
        <f t="shared" si="109"/>
        <v/>
      </c>
      <c r="CE110" s="97" t="str">
        <f t="shared" si="110"/>
        <v/>
      </c>
      <c r="CJ110" s="97" t="str">
        <f t="shared" si="111"/>
        <v/>
      </c>
      <c r="CK110" t="s">
        <v>36</v>
      </c>
      <c r="CL110">
        <v>15</v>
      </c>
      <c r="CM110">
        <v>0</v>
      </c>
      <c r="CN110">
        <v>0</v>
      </c>
      <c r="CO110" s="97">
        <f t="shared" si="112"/>
        <v>15</v>
      </c>
      <c r="CT110" s="97" t="str">
        <f t="shared" si="113"/>
        <v/>
      </c>
      <c r="CY110" s="97" t="str">
        <f t="shared" si="114"/>
        <v/>
      </c>
      <c r="DD110" s="97" t="str">
        <f t="shared" si="115"/>
        <v/>
      </c>
      <c r="DI110" s="97" t="str">
        <f t="shared" si="116"/>
        <v/>
      </c>
      <c r="DN110" s="97" t="str">
        <f t="shared" si="117"/>
        <v/>
      </c>
      <c r="DS110" s="97" t="str">
        <f t="shared" si="118"/>
        <v/>
      </c>
      <c r="DX110" s="97" t="str">
        <f t="shared" si="119"/>
        <v/>
      </c>
      <c r="EC110" s="97" t="str">
        <f t="shared" si="120"/>
        <v/>
      </c>
      <c r="EH110" s="97" t="str">
        <f t="shared" si="121"/>
        <v/>
      </c>
      <c r="EM110" s="97" t="str">
        <f t="shared" si="122"/>
        <v/>
      </c>
      <c r="ER110" s="97" t="str">
        <f t="shared" si="123"/>
        <v/>
      </c>
      <c r="EW110" s="97" t="str">
        <f t="shared" si="124"/>
        <v/>
      </c>
      <c r="FB110" s="97" t="str">
        <f t="shared" si="125"/>
        <v/>
      </c>
      <c r="FG110" s="97" t="str">
        <f t="shared" si="126"/>
        <v/>
      </c>
      <c r="FL110" s="97" t="str">
        <f t="shared" si="127"/>
        <v/>
      </c>
      <c r="FQ110" s="97" t="str">
        <f t="shared" si="128"/>
        <v/>
      </c>
    </row>
    <row r="111" spans="1:173" x14ac:dyDescent="0.3">
      <c r="A111" s="19" t="s">
        <v>611</v>
      </c>
      <c r="B111" s="8"/>
      <c r="C111" s="2" t="str">
        <f t="shared" si="68"/>
        <v>£/</v>
      </c>
      <c r="D111" s="8"/>
      <c r="K111" s="16" t="str">
        <f t="shared" si="101"/>
        <v/>
      </c>
      <c r="T111" s="16" t="str">
        <f t="shared" si="102"/>
        <v/>
      </c>
      <c r="U111" s="3"/>
      <c r="V111" s="3"/>
      <c r="W111" s="3"/>
      <c r="X111" s="3"/>
      <c r="Y111" s="3"/>
      <c r="Z111" s="3"/>
      <c r="AA111" s="3"/>
      <c r="AB111" s="3"/>
      <c r="AC111" s="3"/>
      <c r="AD111" s="16" t="str">
        <f t="shared" si="103"/>
        <v/>
      </c>
      <c r="AE111" s="3"/>
      <c r="AM111" s="16" t="str">
        <f t="shared" si="104"/>
        <v/>
      </c>
      <c r="AR111" s="97" t="str">
        <f t="shared" si="129"/>
        <v/>
      </c>
      <c r="AW111" s="97" t="str">
        <f t="shared" si="130"/>
        <v/>
      </c>
      <c r="AZ111" s="97" t="str">
        <f t="shared" si="105"/>
        <v/>
      </c>
      <c r="BF111" s="97" t="str">
        <f t="shared" si="131"/>
        <v/>
      </c>
      <c r="BK111" s="97" t="str">
        <f t="shared" si="106"/>
        <v/>
      </c>
      <c r="BP111" s="97" t="str">
        <f t="shared" si="107"/>
        <v/>
      </c>
      <c r="BU111" s="97" t="str">
        <f t="shared" si="108"/>
        <v/>
      </c>
      <c r="BZ111" s="97" t="str">
        <f t="shared" si="109"/>
        <v/>
      </c>
      <c r="CE111" s="97" t="str">
        <f t="shared" si="110"/>
        <v/>
      </c>
      <c r="CJ111" s="97" t="str">
        <f t="shared" si="111"/>
        <v/>
      </c>
      <c r="CO111" s="97" t="str">
        <f t="shared" si="112"/>
        <v/>
      </c>
      <c r="CT111" s="97" t="str">
        <f t="shared" si="113"/>
        <v/>
      </c>
      <c r="CY111" s="97" t="str">
        <f t="shared" si="114"/>
        <v/>
      </c>
      <c r="DD111" s="97" t="str">
        <f t="shared" si="115"/>
        <v/>
      </c>
      <c r="DI111" s="97" t="str">
        <f t="shared" si="116"/>
        <v/>
      </c>
      <c r="DN111" s="97" t="str">
        <f t="shared" si="117"/>
        <v/>
      </c>
      <c r="DS111" s="97" t="str">
        <f t="shared" si="118"/>
        <v/>
      </c>
      <c r="DX111" s="97" t="str">
        <f t="shared" si="119"/>
        <v/>
      </c>
      <c r="EC111" s="97" t="str">
        <f t="shared" si="120"/>
        <v/>
      </c>
      <c r="EH111" s="97" t="str">
        <f t="shared" si="121"/>
        <v/>
      </c>
      <c r="EM111" s="97" t="str">
        <f t="shared" si="122"/>
        <v/>
      </c>
      <c r="EN111" t="s">
        <v>44</v>
      </c>
      <c r="EO111">
        <v>4</v>
      </c>
      <c r="EP111">
        <v>10</v>
      </c>
      <c r="EQ111">
        <v>0</v>
      </c>
      <c r="ER111" s="97">
        <f t="shared" si="123"/>
        <v>4.5</v>
      </c>
      <c r="EW111" s="97" t="str">
        <f t="shared" si="124"/>
        <v/>
      </c>
      <c r="FB111" s="97" t="str">
        <f t="shared" si="125"/>
        <v/>
      </c>
      <c r="FG111" s="97" t="str">
        <f t="shared" si="126"/>
        <v/>
      </c>
      <c r="FL111" s="97" t="str">
        <f t="shared" si="127"/>
        <v/>
      </c>
      <c r="FQ111" s="97" t="str">
        <f t="shared" si="128"/>
        <v/>
      </c>
    </row>
    <row r="112" spans="1:173" x14ac:dyDescent="0.3">
      <c r="A112" s="19" t="s">
        <v>611</v>
      </c>
      <c r="B112" s="2" t="s">
        <v>345</v>
      </c>
      <c r="C112" s="2" t="str">
        <f t="shared" si="68"/>
        <v>£/</v>
      </c>
      <c r="D112" s="8"/>
      <c r="K112" s="16" t="str">
        <f t="shared" si="101"/>
        <v/>
      </c>
      <c r="T112" s="16" t="str">
        <f t="shared" si="102"/>
        <v/>
      </c>
      <c r="U112" s="3"/>
      <c r="V112" s="3"/>
      <c r="W112" s="3"/>
      <c r="X112" s="3"/>
      <c r="Y112" s="3"/>
      <c r="Z112" s="3"/>
      <c r="AA112" s="3"/>
      <c r="AB112" s="3"/>
      <c r="AC112" s="3"/>
      <c r="AD112" s="16" t="str">
        <f t="shared" si="103"/>
        <v/>
      </c>
      <c r="AE112" s="3"/>
      <c r="AM112" s="16" t="str">
        <f t="shared" si="104"/>
        <v/>
      </c>
      <c r="AR112" s="97" t="str">
        <f t="shared" si="129"/>
        <v/>
      </c>
      <c r="AW112" s="97" t="str">
        <f t="shared" si="130"/>
        <v/>
      </c>
      <c r="AZ112" s="97" t="str">
        <f t="shared" si="105"/>
        <v/>
      </c>
      <c r="BF112" s="97" t="str">
        <f t="shared" si="131"/>
        <v/>
      </c>
      <c r="BK112" s="97" t="str">
        <f t="shared" si="106"/>
        <v/>
      </c>
      <c r="BP112" s="97" t="str">
        <f t="shared" si="107"/>
        <v/>
      </c>
      <c r="BU112" s="97" t="str">
        <f t="shared" si="108"/>
        <v/>
      </c>
      <c r="BZ112" s="97" t="str">
        <f t="shared" si="109"/>
        <v/>
      </c>
      <c r="CE112" s="97" t="str">
        <f t="shared" si="110"/>
        <v/>
      </c>
      <c r="CJ112" s="97" t="str">
        <f t="shared" si="111"/>
        <v/>
      </c>
      <c r="CO112" s="97" t="str">
        <f t="shared" si="112"/>
        <v/>
      </c>
      <c r="CT112" s="97" t="str">
        <f t="shared" si="113"/>
        <v/>
      </c>
      <c r="CU112" t="s">
        <v>44</v>
      </c>
      <c r="CV112">
        <v>4</v>
      </c>
      <c r="CW112">
        <v>16</v>
      </c>
      <c r="CX112">
        <v>0</v>
      </c>
      <c r="CY112" s="97">
        <f t="shared" si="114"/>
        <v>4.8</v>
      </c>
      <c r="DD112" s="97" t="str">
        <f t="shared" si="115"/>
        <v/>
      </c>
      <c r="DI112" s="97" t="str">
        <f t="shared" si="116"/>
        <v/>
      </c>
      <c r="DN112" s="97" t="str">
        <f t="shared" si="117"/>
        <v/>
      </c>
      <c r="DS112" s="97" t="str">
        <f t="shared" si="118"/>
        <v/>
      </c>
      <c r="DX112" s="97" t="str">
        <f t="shared" si="119"/>
        <v/>
      </c>
      <c r="EC112" s="97" t="str">
        <f t="shared" si="120"/>
        <v/>
      </c>
      <c r="EH112" s="97" t="str">
        <f t="shared" si="121"/>
        <v/>
      </c>
      <c r="EM112" s="97" t="str">
        <f t="shared" si="122"/>
        <v/>
      </c>
      <c r="ER112" s="97" t="str">
        <f t="shared" si="123"/>
        <v/>
      </c>
      <c r="ES112" t="s">
        <v>44</v>
      </c>
      <c r="ET112">
        <v>6</v>
      </c>
      <c r="EU112">
        <v>10</v>
      </c>
      <c r="EV112">
        <v>0</v>
      </c>
      <c r="EW112" s="97">
        <f t="shared" si="124"/>
        <v>6.5</v>
      </c>
      <c r="EX112" t="s">
        <v>44</v>
      </c>
      <c r="EY112">
        <v>6</v>
      </c>
      <c r="EZ112">
        <v>2</v>
      </c>
      <c r="FA112">
        <v>6</v>
      </c>
      <c r="FB112" s="97">
        <f t="shared" si="125"/>
        <v>6.125</v>
      </c>
      <c r="FC112" t="s">
        <v>44</v>
      </c>
      <c r="FD112">
        <v>6</v>
      </c>
      <c r="FE112">
        <v>0</v>
      </c>
      <c r="FF112">
        <v>0</v>
      </c>
      <c r="FG112" s="97">
        <f t="shared" si="126"/>
        <v>6</v>
      </c>
      <c r="FH112" t="s">
        <v>44</v>
      </c>
      <c r="FI112">
        <v>7</v>
      </c>
      <c r="FJ112">
        <v>0</v>
      </c>
      <c r="FK112">
        <v>0</v>
      </c>
      <c r="FL112" s="97">
        <f t="shared" si="127"/>
        <v>7</v>
      </c>
      <c r="FM112" t="s">
        <v>44</v>
      </c>
      <c r="FN112">
        <v>6</v>
      </c>
      <c r="FO112">
        <v>5</v>
      </c>
      <c r="FP112">
        <v>0</v>
      </c>
      <c r="FQ112" s="97">
        <f t="shared" si="128"/>
        <v>6.25</v>
      </c>
    </row>
    <row r="113" spans="1:173" x14ac:dyDescent="0.3">
      <c r="A113" s="19" t="s">
        <v>611</v>
      </c>
      <c r="B113" s="19" t="s">
        <v>560</v>
      </c>
      <c r="C113" s="2" t="str">
        <f t="shared" si="68"/>
        <v>£/</v>
      </c>
      <c r="D113" s="8"/>
      <c r="K113" s="16" t="str">
        <f t="shared" si="101"/>
        <v/>
      </c>
      <c r="T113" s="16" t="str">
        <f t="shared" si="102"/>
        <v/>
      </c>
      <c r="U113" s="3"/>
      <c r="V113" s="3"/>
      <c r="W113" s="3"/>
      <c r="X113" s="3"/>
      <c r="Y113" s="3"/>
      <c r="Z113" s="3"/>
      <c r="AA113" s="3"/>
      <c r="AB113" s="3"/>
      <c r="AC113" s="3"/>
      <c r="AD113" s="16" t="str">
        <f t="shared" si="103"/>
        <v/>
      </c>
      <c r="AE113" s="3"/>
      <c r="AM113" s="16" t="str">
        <f t="shared" si="104"/>
        <v/>
      </c>
      <c r="AR113" s="97" t="str">
        <f t="shared" si="129"/>
        <v/>
      </c>
      <c r="AW113" s="97" t="str">
        <f t="shared" si="130"/>
        <v/>
      </c>
      <c r="AZ113" s="97" t="str">
        <f t="shared" si="105"/>
        <v/>
      </c>
      <c r="BF113" s="97" t="str">
        <f t="shared" si="131"/>
        <v/>
      </c>
      <c r="BK113" s="97" t="str">
        <f t="shared" si="106"/>
        <v/>
      </c>
      <c r="BP113" s="97" t="str">
        <f t="shared" si="107"/>
        <v/>
      </c>
      <c r="BU113" s="97" t="str">
        <f t="shared" si="108"/>
        <v/>
      </c>
      <c r="BZ113" s="97" t="str">
        <f t="shared" si="109"/>
        <v/>
      </c>
      <c r="CE113" s="97" t="str">
        <f t="shared" si="110"/>
        <v/>
      </c>
      <c r="CJ113" s="97" t="str">
        <f t="shared" si="111"/>
        <v/>
      </c>
      <c r="CO113" s="97" t="str">
        <f t="shared" si="112"/>
        <v/>
      </c>
      <c r="CT113" s="97" t="str">
        <f t="shared" si="113"/>
        <v/>
      </c>
      <c r="CY113" s="97" t="str">
        <f t="shared" si="114"/>
        <v/>
      </c>
      <c r="DD113" s="97" t="str">
        <f t="shared" si="115"/>
        <v/>
      </c>
      <c r="DI113" s="97" t="str">
        <f t="shared" si="116"/>
        <v/>
      </c>
      <c r="DN113" s="97" t="str">
        <f t="shared" si="117"/>
        <v/>
      </c>
      <c r="DS113" s="97" t="str">
        <f t="shared" si="118"/>
        <v/>
      </c>
      <c r="DX113" s="97" t="str">
        <f t="shared" si="119"/>
        <v/>
      </c>
      <c r="DY113" t="s">
        <v>44</v>
      </c>
      <c r="DZ113">
        <v>5</v>
      </c>
      <c r="EA113">
        <v>0</v>
      </c>
      <c r="EB113">
        <v>0</v>
      </c>
      <c r="EC113" s="97">
        <f t="shared" si="120"/>
        <v>5</v>
      </c>
      <c r="EH113" s="97" t="str">
        <f t="shared" si="121"/>
        <v/>
      </c>
      <c r="EM113" s="97" t="str">
        <f t="shared" si="122"/>
        <v/>
      </c>
      <c r="ER113" s="97" t="str">
        <f t="shared" si="123"/>
        <v/>
      </c>
      <c r="EW113" s="97" t="str">
        <f t="shared" si="124"/>
        <v/>
      </c>
      <c r="FB113" s="97" t="str">
        <f t="shared" si="125"/>
        <v/>
      </c>
      <c r="FC113" t="s">
        <v>44</v>
      </c>
      <c r="FD113">
        <v>5</v>
      </c>
      <c r="FE113">
        <v>15</v>
      </c>
      <c r="FF113">
        <v>0</v>
      </c>
      <c r="FG113" s="97">
        <f t="shared" si="126"/>
        <v>5.75</v>
      </c>
      <c r="FH113" t="s">
        <v>44</v>
      </c>
      <c r="FI113">
        <v>7</v>
      </c>
      <c r="FJ113">
        <v>5</v>
      </c>
      <c r="FK113">
        <v>0</v>
      </c>
      <c r="FL113" s="97">
        <f t="shared" si="127"/>
        <v>7.25</v>
      </c>
      <c r="FM113" t="s">
        <v>44</v>
      </c>
      <c r="FN113">
        <v>6</v>
      </c>
      <c r="FO113">
        <v>10</v>
      </c>
      <c r="FP113">
        <v>0</v>
      </c>
      <c r="FQ113" s="97">
        <f t="shared" si="128"/>
        <v>6.5</v>
      </c>
    </row>
    <row r="114" spans="1:173" x14ac:dyDescent="0.3">
      <c r="A114" s="19" t="s">
        <v>611</v>
      </c>
      <c r="B114" s="19" t="s">
        <v>561</v>
      </c>
      <c r="C114" s="2" t="str">
        <f t="shared" si="68"/>
        <v>£/</v>
      </c>
      <c r="D114" s="8"/>
      <c r="K114" s="16" t="str">
        <f t="shared" si="101"/>
        <v/>
      </c>
      <c r="T114" s="16" t="str">
        <f t="shared" si="102"/>
        <v/>
      </c>
      <c r="U114" s="3"/>
      <c r="V114" s="3"/>
      <c r="W114" s="3"/>
      <c r="X114" s="3"/>
      <c r="Y114" s="3"/>
      <c r="Z114" s="3"/>
      <c r="AA114" s="3"/>
      <c r="AB114" s="3"/>
      <c r="AC114" s="3"/>
      <c r="AD114" s="16" t="str">
        <f t="shared" si="103"/>
        <v/>
      </c>
      <c r="AE114" s="3"/>
      <c r="AM114" s="16" t="str">
        <f t="shared" si="104"/>
        <v/>
      </c>
      <c r="AR114" s="97" t="str">
        <f t="shared" si="129"/>
        <v/>
      </c>
      <c r="AW114" s="97" t="str">
        <f t="shared" si="130"/>
        <v/>
      </c>
      <c r="AZ114" s="97" t="str">
        <f t="shared" si="105"/>
        <v/>
      </c>
      <c r="BF114" s="97" t="str">
        <f t="shared" si="131"/>
        <v/>
      </c>
      <c r="BK114" s="97" t="str">
        <f t="shared" si="106"/>
        <v/>
      </c>
      <c r="BP114" s="97" t="str">
        <f t="shared" si="107"/>
        <v/>
      </c>
      <c r="BU114" s="97" t="str">
        <f t="shared" si="108"/>
        <v/>
      </c>
      <c r="BZ114" s="97" t="str">
        <f t="shared" si="109"/>
        <v/>
      </c>
      <c r="CE114" s="97" t="str">
        <f t="shared" si="110"/>
        <v/>
      </c>
      <c r="CJ114" s="97" t="str">
        <f t="shared" si="111"/>
        <v/>
      </c>
      <c r="CO114" s="97" t="str">
        <f t="shared" si="112"/>
        <v/>
      </c>
      <c r="CT114" s="97" t="str">
        <f t="shared" si="113"/>
        <v/>
      </c>
      <c r="CY114" s="97" t="str">
        <f t="shared" si="114"/>
        <v/>
      </c>
      <c r="DD114" s="97" t="str">
        <f t="shared" si="115"/>
        <v/>
      </c>
      <c r="DI114" s="97" t="str">
        <f t="shared" si="116"/>
        <v/>
      </c>
      <c r="DN114" s="97" t="str">
        <f t="shared" si="117"/>
        <v/>
      </c>
      <c r="DS114" s="97" t="str">
        <f t="shared" si="118"/>
        <v/>
      </c>
      <c r="DX114" s="97" t="str">
        <f t="shared" si="119"/>
        <v/>
      </c>
      <c r="EC114" s="97" t="str">
        <f t="shared" si="120"/>
        <v/>
      </c>
      <c r="EH114" s="97" t="str">
        <f t="shared" si="121"/>
        <v/>
      </c>
      <c r="EM114" s="97" t="str">
        <f t="shared" si="122"/>
        <v/>
      </c>
      <c r="ER114" s="97" t="str">
        <f t="shared" si="123"/>
        <v/>
      </c>
      <c r="EW114" s="97" t="str">
        <f t="shared" si="124"/>
        <v/>
      </c>
      <c r="FB114" s="97" t="str">
        <f t="shared" si="125"/>
        <v/>
      </c>
      <c r="FG114" s="97" t="str">
        <f t="shared" si="126"/>
        <v/>
      </c>
      <c r="FH114" t="s">
        <v>44</v>
      </c>
      <c r="FI114">
        <v>7</v>
      </c>
      <c r="FJ114">
        <v>10</v>
      </c>
      <c r="FK114">
        <v>0</v>
      </c>
      <c r="FL114" s="97">
        <f t="shared" si="127"/>
        <v>7.5</v>
      </c>
      <c r="FM114" t="s">
        <v>44</v>
      </c>
      <c r="FN114">
        <v>6</v>
      </c>
      <c r="FO114">
        <v>16</v>
      </c>
      <c r="FP114">
        <v>0</v>
      </c>
      <c r="FQ114" s="97">
        <f t="shared" si="128"/>
        <v>6.8</v>
      </c>
    </row>
    <row r="115" spans="1:173" x14ac:dyDescent="0.3">
      <c r="A115" s="19" t="s">
        <v>611</v>
      </c>
      <c r="B115" s="19" t="s">
        <v>585</v>
      </c>
      <c r="C115" s="2" t="str">
        <f t="shared" si="68"/>
        <v>£/</v>
      </c>
      <c r="D115" s="8"/>
      <c r="K115" s="16" t="str">
        <f t="shared" si="101"/>
        <v/>
      </c>
      <c r="T115" s="16" t="str">
        <f t="shared" si="102"/>
        <v/>
      </c>
      <c r="U115" s="3"/>
      <c r="V115" s="3"/>
      <c r="W115" s="3"/>
      <c r="X115" s="3"/>
      <c r="Y115" s="3"/>
      <c r="Z115" s="3"/>
      <c r="AA115" s="3"/>
      <c r="AB115" s="3"/>
      <c r="AC115" s="3"/>
      <c r="AD115" s="16" t="str">
        <f t="shared" si="103"/>
        <v/>
      </c>
      <c r="AE115" s="3"/>
      <c r="AM115" s="16" t="str">
        <f t="shared" si="104"/>
        <v/>
      </c>
      <c r="AR115" s="97" t="str">
        <f t="shared" si="129"/>
        <v/>
      </c>
      <c r="AW115" s="97" t="str">
        <f t="shared" si="130"/>
        <v/>
      </c>
      <c r="AZ115" s="97" t="str">
        <f t="shared" si="105"/>
        <v/>
      </c>
      <c r="BF115" s="97" t="str">
        <f t="shared" si="131"/>
        <v/>
      </c>
      <c r="BK115" s="97" t="str">
        <f t="shared" si="106"/>
        <v/>
      </c>
      <c r="BP115" s="97" t="str">
        <f t="shared" si="107"/>
        <v/>
      </c>
      <c r="BU115" s="97" t="str">
        <f t="shared" si="108"/>
        <v/>
      </c>
      <c r="BZ115" s="97" t="str">
        <f t="shared" si="109"/>
        <v/>
      </c>
      <c r="CE115" s="97" t="str">
        <f t="shared" si="110"/>
        <v/>
      </c>
      <c r="CJ115" s="97" t="str">
        <f t="shared" si="111"/>
        <v/>
      </c>
      <c r="CO115" s="97" t="str">
        <f t="shared" si="112"/>
        <v/>
      </c>
      <c r="CT115" s="97" t="str">
        <f t="shared" si="113"/>
        <v/>
      </c>
      <c r="CY115" s="97" t="str">
        <f t="shared" si="114"/>
        <v/>
      </c>
      <c r="DD115" s="97" t="str">
        <f t="shared" si="115"/>
        <v/>
      </c>
      <c r="DI115" s="97" t="str">
        <f t="shared" si="116"/>
        <v/>
      </c>
      <c r="DN115" s="97" t="str">
        <f t="shared" si="117"/>
        <v/>
      </c>
      <c r="DS115" s="97" t="str">
        <f t="shared" si="118"/>
        <v/>
      </c>
      <c r="DX115" s="97" t="str">
        <f t="shared" si="119"/>
        <v/>
      </c>
      <c r="EC115" s="97" t="str">
        <f t="shared" si="120"/>
        <v/>
      </c>
      <c r="EH115" s="97" t="str">
        <f t="shared" si="121"/>
        <v/>
      </c>
      <c r="EM115" s="97" t="str">
        <f t="shared" si="122"/>
        <v/>
      </c>
      <c r="ER115" s="97" t="str">
        <f t="shared" si="123"/>
        <v/>
      </c>
      <c r="EW115" s="97" t="str">
        <f t="shared" si="124"/>
        <v/>
      </c>
      <c r="EX115" t="s">
        <v>44</v>
      </c>
      <c r="EY115">
        <v>11</v>
      </c>
      <c r="EZ115">
        <v>0</v>
      </c>
      <c r="FA115">
        <v>0</v>
      </c>
      <c r="FB115" s="97">
        <f t="shared" si="125"/>
        <v>11</v>
      </c>
      <c r="FG115" s="97" t="str">
        <f t="shared" si="126"/>
        <v/>
      </c>
      <c r="FL115" s="97" t="str">
        <f t="shared" si="127"/>
        <v/>
      </c>
      <c r="FQ115" s="97" t="str">
        <f t="shared" si="128"/>
        <v/>
      </c>
    </row>
    <row r="116" spans="1:173" x14ac:dyDescent="0.3">
      <c r="A116" s="19" t="s">
        <v>152</v>
      </c>
      <c r="B116" s="19" t="s">
        <v>345</v>
      </c>
      <c r="C116" s="2" t="str">
        <f t="shared" si="68"/>
        <v>£/</v>
      </c>
      <c r="D116" s="8"/>
      <c r="K116" s="16" t="str">
        <f t="shared" si="101"/>
        <v/>
      </c>
      <c r="T116" s="16" t="str">
        <f t="shared" si="102"/>
        <v/>
      </c>
      <c r="U116" s="3"/>
      <c r="V116" s="3"/>
      <c r="W116" s="3"/>
      <c r="X116" s="3"/>
      <c r="Y116" s="3"/>
      <c r="Z116" s="3"/>
      <c r="AA116" s="3"/>
      <c r="AB116" s="3"/>
      <c r="AC116" s="3"/>
      <c r="AD116" s="16" t="str">
        <f t="shared" si="103"/>
        <v/>
      </c>
      <c r="AE116" s="3"/>
      <c r="AM116" s="16" t="str">
        <f t="shared" si="104"/>
        <v/>
      </c>
      <c r="AR116" s="97" t="str">
        <f t="shared" si="129"/>
        <v/>
      </c>
      <c r="AW116" s="97" t="str">
        <f t="shared" si="130"/>
        <v/>
      </c>
      <c r="AZ116" s="97" t="str">
        <f t="shared" si="105"/>
        <v/>
      </c>
      <c r="BF116" s="97" t="str">
        <f t="shared" si="131"/>
        <v/>
      </c>
      <c r="BK116" s="97" t="str">
        <f t="shared" si="106"/>
        <v/>
      </c>
      <c r="BP116" s="97" t="str">
        <f t="shared" si="107"/>
        <v/>
      </c>
      <c r="BU116" s="97" t="str">
        <f t="shared" si="108"/>
        <v/>
      </c>
      <c r="BZ116" s="97" t="str">
        <f t="shared" si="109"/>
        <v/>
      </c>
      <c r="CE116" s="97" t="str">
        <f t="shared" si="110"/>
        <v/>
      </c>
      <c r="CJ116" s="97" t="str">
        <f t="shared" si="111"/>
        <v/>
      </c>
      <c r="CO116" s="97" t="str">
        <f t="shared" si="112"/>
        <v/>
      </c>
      <c r="CT116" s="97" t="str">
        <f t="shared" si="113"/>
        <v/>
      </c>
      <c r="CY116" s="97" t="str">
        <f t="shared" si="114"/>
        <v/>
      </c>
      <c r="DD116" s="97" t="str">
        <f t="shared" si="115"/>
        <v/>
      </c>
      <c r="DI116" s="97" t="str">
        <f t="shared" si="116"/>
        <v/>
      </c>
      <c r="DN116" s="97" t="str">
        <f t="shared" si="117"/>
        <v/>
      </c>
      <c r="DS116" s="97" t="str">
        <f t="shared" si="118"/>
        <v/>
      </c>
      <c r="DT116" t="s">
        <v>44</v>
      </c>
      <c r="DU116">
        <v>6</v>
      </c>
      <c r="DV116">
        <v>5</v>
      </c>
      <c r="DW116">
        <v>0</v>
      </c>
      <c r="DX116" s="97">
        <f t="shared" si="119"/>
        <v>6.25</v>
      </c>
      <c r="EC116" s="97" t="str">
        <f t="shared" si="120"/>
        <v/>
      </c>
      <c r="EH116" s="97" t="str">
        <f t="shared" si="121"/>
        <v/>
      </c>
      <c r="EM116" s="97" t="str">
        <f t="shared" si="122"/>
        <v/>
      </c>
      <c r="ER116" s="97" t="str">
        <f t="shared" si="123"/>
        <v/>
      </c>
      <c r="EW116" s="97" t="str">
        <f t="shared" si="124"/>
        <v/>
      </c>
      <c r="FB116" s="97" t="str">
        <f t="shared" si="125"/>
        <v/>
      </c>
      <c r="FG116" s="97" t="str">
        <f t="shared" si="126"/>
        <v/>
      </c>
      <c r="FL116" s="97" t="str">
        <f t="shared" si="127"/>
        <v/>
      </c>
      <c r="FQ116" s="97" t="str">
        <f t="shared" si="128"/>
        <v/>
      </c>
    </row>
    <row r="117" spans="1:173" x14ac:dyDescent="0.3">
      <c r="A117" s="19" t="s">
        <v>612</v>
      </c>
      <c r="B117" s="19" t="s">
        <v>345</v>
      </c>
      <c r="C117" s="2" t="str">
        <f t="shared" si="68"/>
        <v>£/</v>
      </c>
      <c r="D117" s="8"/>
      <c r="K117" s="16" t="str">
        <f t="shared" si="101"/>
        <v/>
      </c>
      <c r="T117" s="16" t="str">
        <f t="shared" si="102"/>
        <v/>
      </c>
      <c r="U117" s="3"/>
      <c r="V117" s="3"/>
      <c r="W117" s="3"/>
      <c r="X117" s="3"/>
      <c r="Y117" s="3"/>
      <c r="Z117" s="3"/>
      <c r="AA117" s="3"/>
      <c r="AB117" s="3"/>
      <c r="AC117" s="3"/>
      <c r="AD117" s="16" t="str">
        <f t="shared" si="103"/>
        <v/>
      </c>
      <c r="AE117" s="3"/>
      <c r="AM117" s="16" t="str">
        <f t="shared" si="104"/>
        <v/>
      </c>
      <c r="AR117" s="97" t="str">
        <f t="shared" si="129"/>
        <v/>
      </c>
      <c r="AW117" s="97" t="str">
        <f t="shared" si="130"/>
        <v/>
      </c>
      <c r="AZ117" s="97" t="str">
        <f t="shared" si="105"/>
        <v/>
      </c>
      <c r="BF117" s="97" t="str">
        <f t="shared" si="131"/>
        <v/>
      </c>
      <c r="BK117" s="97" t="str">
        <f t="shared" si="106"/>
        <v/>
      </c>
      <c r="BP117" s="97" t="str">
        <f t="shared" si="107"/>
        <v/>
      </c>
      <c r="BU117" s="97" t="str">
        <f t="shared" si="108"/>
        <v/>
      </c>
      <c r="BZ117" s="97" t="str">
        <f t="shared" si="109"/>
        <v/>
      </c>
      <c r="CE117" s="97" t="str">
        <f t="shared" si="110"/>
        <v/>
      </c>
      <c r="CJ117" s="97" t="str">
        <f t="shared" si="111"/>
        <v/>
      </c>
      <c r="CO117" s="97" t="str">
        <f t="shared" si="112"/>
        <v/>
      </c>
      <c r="CT117" s="97" t="str">
        <f t="shared" si="113"/>
        <v/>
      </c>
      <c r="CY117" s="97" t="str">
        <f t="shared" si="114"/>
        <v/>
      </c>
      <c r="DD117" s="97" t="str">
        <f t="shared" si="115"/>
        <v/>
      </c>
      <c r="DI117" s="97" t="str">
        <f t="shared" si="116"/>
        <v/>
      </c>
      <c r="DN117" s="97" t="str">
        <f t="shared" si="117"/>
        <v/>
      </c>
      <c r="DS117" s="97" t="str">
        <f t="shared" si="118"/>
        <v/>
      </c>
      <c r="DT117" t="s">
        <v>44</v>
      </c>
      <c r="DU117">
        <v>6</v>
      </c>
      <c r="DV117">
        <v>10</v>
      </c>
      <c r="DW117">
        <v>0</v>
      </c>
      <c r="DX117" s="97">
        <f t="shared" si="119"/>
        <v>6.5</v>
      </c>
      <c r="EC117" s="97" t="str">
        <f t="shared" si="120"/>
        <v/>
      </c>
      <c r="EH117" s="97" t="str">
        <f t="shared" si="121"/>
        <v/>
      </c>
      <c r="EM117" s="97" t="str">
        <f t="shared" si="122"/>
        <v/>
      </c>
      <c r="ER117" s="97" t="str">
        <f t="shared" si="123"/>
        <v/>
      </c>
      <c r="EW117" s="97" t="str">
        <f t="shared" si="124"/>
        <v/>
      </c>
      <c r="FB117" s="97" t="str">
        <f t="shared" si="125"/>
        <v/>
      </c>
      <c r="FG117" s="97" t="str">
        <f t="shared" si="126"/>
        <v/>
      </c>
      <c r="FL117" s="97" t="str">
        <f t="shared" si="127"/>
        <v/>
      </c>
      <c r="FQ117" s="97" t="str">
        <f t="shared" si="128"/>
        <v/>
      </c>
    </row>
    <row r="118" spans="1:173" x14ac:dyDescent="0.3">
      <c r="A118" s="19" t="s">
        <v>612</v>
      </c>
      <c r="B118" s="19" t="s">
        <v>560</v>
      </c>
      <c r="C118" s="2" t="str">
        <f t="shared" si="68"/>
        <v>£/</v>
      </c>
      <c r="D118" s="8"/>
      <c r="K118" s="16" t="str">
        <f t="shared" si="101"/>
        <v/>
      </c>
      <c r="T118" s="16" t="str">
        <f t="shared" si="102"/>
        <v/>
      </c>
      <c r="U118" s="3"/>
      <c r="V118" s="3"/>
      <c r="W118" s="3"/>
      <c r="X118" s="3"/>
      <c r="Y118" s="3"/>
      <c r="Z118" s="3"/>
      <c r="AA118" s="3"/>
      <c r="AB118" s="3"/>
      <c r="AC118" s="3"/>
      <c r="AD118" s="16" t="str">
        <f t="shared" si="103"/>
        <v/>
      </c>
      <c r="AE118" s="3"/>
      <c r="AM118" s="16" t="str">
        <f t="shared" si="104"/>
        <v/>
      </c>
      <c r="AR118" s="97" t="str">
        <f t="shared" si="129"/>
        <v/>
      </c>
      <c r="AW118" s="97" t="str">
        <f t="shared" si="130"/>
        <v/>
      </c>
      <c r="AZ118" s="97" t="str">
        <f t="shared" si="105"/>
        <v/>
      </c>
      <c r="BF118" s="97" t="str">
        <f t="shared" si="131"/>
        <v/>
      </c>
      <c r="BK118" s="97" t="str">
        <f t="shared" si="106"/>
        <v/>
      </c>
      <c r="BP118" s="97" t="str">
        <f t="shared" si="107"/>
        <v/>
      </c>
      <c r="BU118" s="97" t="str">
        <f t="shared" si="108"/>
        <v/>
      </c>
      <c r="BZ118" s="97" t="str">
        <f t="shared" si="109"/>
        <v/>
      </c>
      <c r="CE118" s="97" t="str">
        <f t="shared" si="110"/>
        <v/>
      </c>
      <c r="CJ118" s="97" t="str">
        <f t="shared" si="111"/>
        <v/>
      </c>
      <c r="CO118" s="97" t="str">
        <f t="shared" si="112"/>
        <v/>
      </c>
      <c r="CT118" s="97" t="str">
        <f t="shared" si="113"/>
        <v/>
      </c>
      <c r="CY118" s="97" t="str">
        <f t="shared" si="114"/>
        <v/>
      </c>
      <c r="DD118" s="97" t="str">
        <f t="shared" si="115"/>
        <v/>
      </c>
      <c r="DI118" s="97" t="str">
        <f t="shared" si="116"/>
        <v/>
      </c>
      <c r="DN118" s="97" t="str">
        <f t="shared" si="117"/>
        <v/>
      </c>
      <c r="DS118" s="97" t="str">
        <f t="shared" si="118"/>
        <v/>
      </c>
      <c r="DT118" t="s">
        <v>44</v>
      </c>
      <c r="DU118">
        <v>6</v>
      </c>
      <c r="DV118">
        <v>12</v>
      </c>
      <c r="DW118">
        <v>0</v>
      </c>
      <c r="DX118" s="97">
        <f t="shared" si="119"/>
        <v>6.6</v>
      </c>
      <c r="EC118" s="97" t="str">
        <f t="shared" si="120"/>
        <v/>
      </c>
      <c r="EH118" s="97" t="str">
        <f t="shared" si="121"/>
        <v/>
      </c>
      <c r="EM118" s="97" t="str">
        <f t="shared" si="122"/>
        <v/>
      </c>
      <c r="ER118" s="97" t="str">
        <f t="shared" si="123"/>
        <v/>
      </c>
      <c r="EW118" s="97" t="str">
        <f t="shared" si="124"/>
        <v/>
      </c>
      <c r="FB118" s="97" t="str">
        <f t="shared" si="125"/>
        <v/>
      </c>
      <c r="FG118" s="97" t="str">
        <f t="shared" si="126"/>
        <v/>
      </c>
      <c r="FL118" s="97" t="str">
        <f t="shared" si="127"/>
        <v/>
      </c>
      <c r="FQ118" s="97" t="str">
        <f t="shared" si="128"/>
        <v/>
      </c>
    </row>
    <row r="119" spans="1:173" x14ac:dyDescent="0.3">
      <c r="A119" s="19" t="s">
        <v>613</v>
      </c>
      <c r="B119" s="8"/>
      <c r="C119" s="2" t="str">
        <f t="shared" si="68"/>
        <v>£/</v>
      </c>
      <c r="D119" s="8"/>
      <c r="K119" s="16" t="str">
        <f t="shared" si="101"/>
        <v/>
      </c>
      <c r="T119" s="16" t="str">
        <f t="shared" si="102"/>
        <v/>
      </c>
      <c r="U119" s="3"/>
      <c r="V119" s="3"/>
      <c r="W119" s="3"/>
      <c r="X119" s="3"/>
      <c r="Y119" s="3"/>
      <c r="Z119" s="3"/>
      <c r="AA119" s="3"/>
      <c r="AB119" s="3"/>
      <c r="AC119" s="3"/>
      <c r="AD119" s="16" t="str">
        <f t="shared" si="103"/>
        <v/>
      </c>
      <c r="AE119" s="3"/>
      <c r="AM119" s="16" t="str">
        <f t="shared" si="104"/>
        <v/>
      </c>
      <c r="AR119" s="97" t="str">
        <f t="shared" si="129"/>
        <v/>
      </c>
      <c r="AW119" s="97" t="str">
        <f t="shared" si="130"/>
        <v/>
      </c>
      <c r="AZ119" s="97" t="str">
        <f t="shared" si="105"/>
        <v/>
      </c>
      <c r="BF119" s="97" t="str">
        <f t="shared" si="131"/>
        <v/>
      </c>
      <c r="BK119" s="97" t="str">
        <f t="shared" si="106"/>
        <v/>
      </c>
      <c r="BP119" s="97" t="str">
        <f t="shared" si="107"/>
        <v/>
      </c>
      <c r="BU119" s="97" t="str">
        <f t="shared" si="108"/>
        <v/>
      </c>
      <c r="BZ119" s="97" t="str">
        <f t="shared" si="109"/>
        <v/>
      </c>
      <c r="CE119" s="97" t="str">
        <f t="shared" si="110"/>
        <v/>
      </c>
      <c r="CJ119" s="97" t="str">
        <f t="shared" si="111"/>
        <v/>
      </c>
      <c r="CO119" s="97" t="str">
        <f t="shared" si="112"/>
        <v/>
      </c>
      <c r="CT119" s="97" t="str">
        <f t="shared" si="113"/>
        <v/>
      </c>
      <c r="CY119" s="97" t="str">
        <f t="shared" si="114"/>
        <v/>
      </c>
      <c r="DD119" s="97" t="str">
        <f t="shared" si="115"/>
        <v/>
      </c>
      <c r="DI119" s="97" t="str">
        <f t="shared" si="116"/>
        <v/>
      </c>
      <c r="DN119" s="97" t="str">
        <f t="shared" si="117"/>
        <v/>
      </c>
      <c r="DS119" s="97" t="str">
        <f t="shared" si="118"/>
        <v/>
      </c>
      <c r="DX119" s="97" t="str">
        <f t="shared" si="119"/>
        <v/>
      </c>
      <c r="EC119" s="97" t="str">
        <f t="shared" si="120"/>
        <v/>
      </c>
      <c r="EH119" s="97" t="str">
        <f t="shared" si="121"/>
        <v/>
      </c>
      <c r="EM119" s="97" t="str">
        <f t="shared" si="122"/>
        <v/>
      </c>
      <c r="EN119" t="s">
        <v>59</v>
      </c>
      <c r="EO119">
        <v>0</v>
      </c>
      <c r="EP119">
        <v>1</v>
      </c>
      <c r="EQ119">
        <v>3</v>
      </c>
      <c r="ER119" s="97">
        <f t="shared" si="123"/>
        <v>6.25E-2</v>
      </c>
      <c r="EW119" s="97" t="str">
        <f t="shared" si="124"/>
        <v/>
      </c>
      <c r="FB119" s="97" t="str">
        <f t="shared" si="125"/>
        <v/>
      </c>
      <c r="FG119" s="97" t="str">
        <f t="shared" si="126"/>
        <v/>
      </c>
      <c r="FL119" s="97" t="str">
        <f t="shared" si="127"/>
        <v/>
      </c>
      <c r="FQ119" s="97" t="str">
        <f t="shared" si="128"/>
        <v/>
      </c>
    </row>
    <row r="120" spans="1:173" x14ac:dyDescent="0.3">
      <c r="A120" s="19" t="s">
        <v>613</v>
      </c>
      <c r="B120" s="19" t="s">
        <v>345</v>
      </c>
      <c r="C120" s="2" t="str">
        <f t="shared" si="68"/>
        <v>£/</v>
      </c>
      <c r="D120" s="8"/>
      <c r="K120" s="16" t="str">
        <f t="shared" si="101"/>
        <v/>
      </c>
      <c r="T120" s="16" t="str">
        <f t="shared" si="102"/>
        <v/>
      </c>
      <c r="U120" s="3"/>
      <c r="V120" s="3"/>
      <c r="W120" s="3"/>
      <c r="X120" s="3"/>
      <c r="Y120" s="3"/>
      <c r="Z120" s="3"/>
      <c r="AA120" s="3"/>
      <c r="AB120" s="3"/>
      <c r="AC120" s="3"/>
      <c r="AD120" s="16" t="str">
        <f t="shared" si="103"/>
        <v/>
      </c>
      <c r="AE120" s="3"/>
      <c r="AM120" s="16" t="str">
        <f t="shared" si="104"/>
        <v/>
      </c>
      <c r="AR120" s="97" t="str">
        <f t="shared" si="129"/>
        <v/>
      </c>
      <c r="AW120" s="97" t="str">
        <f t="shared" si="130"/>
        <v/>
      </c>
      <c r="AZ120" s="97" t="str">
        <f t="shared" si="105"/>
        <v/>
      </c>
      <c r="BF120" s="97" t="str">
        <f t="shared" si="131"/>
        <v/>
      </c>
      <c r="BK120" s="97" t="str">
        <f t="shared" si="106"/>
        <v/>
      </c>
      <c r="BP120" s="97" t="str">
        <f t="shared" si="107"/>
        <v/>
      </c>
      <c r="BU120" s="97" t="str">
        <f t="shared" si="108"/>
        <v/>
      </c>
      <c r="BZ120" s="97" t="str">
        <f t="shared" si="109"/>
        <v/>
      </c>
      <c r="CE120" s="97" t="str">
        <f t="shared" si="110"/>
        <v/>
      </c>
      <c r="CJ120" s="97" t="str">
        <f t="shared" si="111"/>
        <v/>
      </c>
      <c r="CO120" s="97" t="str">
        <f t="shared" si="112"/>
        <v/>
      </c>
      <c r="CT120" s="97" t="str">
        <f t="shared" si="113"/>
        <v/>
      </c>
      <c r="CY120" s="97" t="str">
        <f t="shared" si="114"/>
        <v/>
      </c>
      <c r="DD120" s="97" t="str">
        <f t="shared" si="115"/>
        <v/>
      </c>
      <c r="DI120" s="97" t="str">
        <f t="shared" si="116"/>
        <v/>
      </c>
      <c r="DN120" s="97" t="str">
        <f t="shared" si="117"/>
        <v/>
      </c>
      <c r="DS120" s="97" t="str">
        <f t="shared" si="118"/>
        <v/>
      </c>
      <c r="DT120" t="s">
        <v>44</v>
      </c>
      <c r="DU120">
        <v>10</v>
      </c>
      <c r="DV120">
        <v>0</v>
      </c>
      <c r="DW120">
        <v>0</v>
      </c>
      <c r="DX120" s="97">
        <f t="shared" si="119"/>
        <v>10</v>
      </c>
      <c r="EC120" s="97" t="str">
        <f t="shared" si="120"/>
        <v/>
      </c>
      <c r="EH120" s="97" t="str">
        <f t="shared" si="121"/>
        <v/>
      </c>
      <c r="EM120" s="97" t="str">
        <f t="shared" si="122"/>
        <v/>
      </c>
      <c r="ER120" s="97" t="str">
        <f t="shared" si="123"/>
        <v/>
      </c>
      <c r="EW120" s="97" t="str">
        <f t="shared" si="124"/>
        <v/>
      </c>
      <c r="FB120" s="97" t="str">
        <f t="shared" si="125"/>
        <v/>
      </c>
      <c r="FG120" s="97" t="str">
        <f t="shared" si="126"/>
        <v/>
      </c>
      <c r="FL120" s="97" t="str">
        <f t="shared" si="127"/>
        <v/>
      </c>
      <c r="FQ120" s="97" t="str">
        <f t="shared" si="128"/>
        <v/>
      </c>
    </row>
    <row r="121" spans="1:173" x14ac:dyDescent="0.3">
      <c r="A121" s="19" t="s">
        <v>613</v>
      </c>
      <c r="B121" s="19" t="s">
        <v>581</v>
      </c>
      <c r="C121" s="2" t="str">
        <f t="shared" si="68"/>
        <v>£/</v>
      </c>
      <c r="D121" s="8"/>
      <c r="K121" s="16" t="str">
        <f t="shared" si="101"/>
        <v/>
      </c>
      <c r="T121" s="16" t="str">
        <f t="shared" si="102"/>
        <v/>
      </c>
      <c r="U121" s="3"/>
      <c r="V121" s="3"/>
      <c r="W121" s="3"/>
      <c r="X121" s="3"/>
      <c r="Y121" s="3"/>
      <c r="Z121" s="3"/>
      <c r="AA121" s="3"/>
      <c r="AB121" s="3"/>
      <c r="AC121" s="3"/>
      <c r="AD121" s="16" t="str">
        <f t="shared" si="103"/>
        <v/>
      </c>
      <c r="AE121" s="3"/>
      <c r="AM121" s="16" t="str">
        <f t="shared" si="104"/>
        <v/>
      </c>
      <c r="AR121" s="97" t="str">
        <f t="shared" si="129"/>
        <v/>
      </c>
      <c r="AW121" s="97" t="str">
        <f t="shared" si="130"/>
        <v/>
      </c>
      <c r="AZ121" s="97" t="str">
        <f t="shared" si="105"/>
        <v/>
      </c>
      <c r="BF121" s="97" t="str">
        <f t="shared" si="131"/>
        <v/>
      </c>
      <c r="BK121" s="97" t="str">
        <f t="shared" si="106"/>
        <v/>
      </c>
      <c r="BP121" s="97" t="str">
        <f t="shared" si="107"/>
        <v/>
      </c>
      <c r="BU121" s="97" t="str">
        <f t="shared" si="108"/>
        <v/>
      </c>
      <c r="BZ121" s="97" t="str">
        <f t="shared" si="109"/>
        <v/>
      </c>
      <c r="CE121" s="97" t="str">
        <f t="shared" si="110"/>
        <v/>
      </c>
      <c r="CJ121" s="97" t="str">
        <f t="shared" si="111"/>
        <v/>
      </c>
      <c r="CO121" s="97" t="str">
        <f t="shared" si="112"/>
        <v/>
      </c>
      <c r="CT121" s="97" t="str">
        <f t="shared" si="113"/>
        <v/>
      </c>
      <c r="CY121" s="97" t="str">
        <f t="shared" si="114"/>
        <v/>
      </c>
      <c r="DD121" s="97" t="str">
        <f t="shared" si="115"/>
        <v/>
      </c>
      <c r="DI121" s="97" t="str">
        <f t="shared" si="116"/>
        <v/>
      </c>
      <c r="DN121" s="97" t="str">
        <f t="shared" si="117"/>
        <v/>
      </c>
      <c r="DS121" s="97" t="str">
        <f t="shared" si="118"/>
        <v/>
      </c>
      <c r="DT121" t="s">
        <v>44</v>
      </c>
      <c r="DU121">
        <v>9</v>
      </c>
      <c r="DV121">
        <v>0</v>
      </c>
      <c r="DW121">
        <v>0</v>
      </c>
      <c r="DX121" s="97">
        <f t="shared" si="119"/>
        <v>9</v>
      </c>
      <c r="DY121" t="s">
        <v>60</v>
      </c>
      <c r="DZ121">
        <v>0</v>
      </c>
      <c r="EA121">
        <v>0</v>
      </c>
      <c r="EB121">
        <v>11</v>
      </c>
      <c r="EC121" s="97">
        <f t="shared" si="120"/>
        <v>4.583333333333333E-2</v>
      </c>
      <c r="EH121" s="97" t="str">
        <f t="shared" si="121"/>
        <v/>
      </c>
      <c r="EM121" s="97" t="str">
        <f t="shared" si="122"/>
        <v/>
      </c>
      <c r="ER121" s="97" t="str">
        <f t="shared" si="123"/>
        <v/>
      </c>
      <c r="EW121" s="97" t="str">
        <f t="shared" si="124"/>
        <v/>
      </c>
      <c r="FB121" s="97" t="str">
        <f t="shared" si="125"/>
        <v/>
      </c>
      <c r="FG121" s="97" t="str">
        <f t="shared" si="126"/>
        <v/>
      </c>
      <c r="FL121" s="97" t="str">
        <f t="shared" si="127"/>
        <v/>
      </c>
      <c r="FQ121" s="97" t="str">
        <f t="shared" si="128"/>
        <v/>
      </c>
    </row>
    <row r="122" spans="1:173" x14ac:dyDescent="0.3">
      <c r="A122" s="19" t="s">
        <v>152</v>
      </c>
      <c r="B122" s="19" t="s">
        <v>581</v>
      </c>
      <c r="C122" s="2" t="str">
        <f t="shared" si="68"/>
        <v>£/</v>
      </c>
      <c r="D122" s="8"/>
      <c r="K122" s="16" t="str">
        <f t="shared" si="101"/>
        <v/>
      </c>
      <c r="T122" s="16" t="str">
        <f t="shared" si="102"/>
        <v/>
      </c>
      <c r="U122" s="3"/>
      <c r="V122" s="3"/>
      <c r="W122" s="3"/>
      <c r="X122" s="3"/>
      <c r="Y122" s="3"/>
      <c r="Z122" s="3"/>
      <c r="AA122" s="3"/>
      <c r="AB122" s="3"/>
      <c r="AC122" s="3"/>
      <c r="AD122" s="16" t="str">
        <f t="shared" si="103"/>
        <v/>
      </c>
      <c r="AE122" s="3"/>
      <c r="AM122" s="16" t="str">
        <f t="shared" si="104"/>
        <v/>
      </c>
      <c r="AR122" s="97" t="str">
        <f t="shared" si="129"/>
        <v/>
      </c>
      <c r="AW122" s="97" t="str">
        <f t="shared" si="130"/>
        <v/>
      </c>
      <c r="AZ122" s="97" t="str">
        <f t="shared" si="105"/>
        <v/>
      </c>
      <c r="BF122" s="97" t="str">
        <f t="shared" si="131"/>
        <v/>
      </c>
      <c r="BK122" s="97" t="str">
        <f t="shared" si="106"/>
        <v/>
      </c>
      <c r="BP122" s="97" t="str">
        <f t="shared" si="107"/>
        <v/>
      </c>
      <c r="BU122" s="97" t="str">
        <f t="shared" si="108"/>
        <v/>
      </c>
      <c r="BZ122" s="97" t="str">
        <f t="shared" si="109"/>
        <v/>
      </c>
      <c r="CE122" s="97" t="str">
        <f t="shared" si="110"/>
        <v/>
      </c>
      <c r="CJ122" s="97" t="str">
        <f t="shared" si="111"/>
        <v/>
      </c>
      <c r="CO122" s="97" t="str">
        <f t="shared" si="112"/>
        <v/>
      </c>
      <c r="CT122" s="97" t="str">
        <f t="shared" si="113"/>
        <v/>
      </c>
      <c r="CY122" s="97" t="str">
        <f t="shared" si="114"/>
        <v/>
      </c>
      <c r="DD122" s="97" t="str">
        <f t="shared" si="115"/>
        <v/>
      </c>
      <c r="DI122" s="97" t="str">
        <f t="shared" si="116"/>
        <v/>
      </c>
      <c r="DN122" s="97" t="str">
        <f t="shared" si="117"/>
        <v/>
      </c>
      <c r="DS122" s="97" t="str">
        <f t="shared" si="118"/>
        <v/>
      </c>
      <c r="DT122" t="s">
        <v>44</v>
      </c>
      <c r="DU122">
        <v>8</v>
      </c>
      <c r="DV122">
        <v>0</v>
      </c>
      <c r="DW122">
        <v>0</v>
      </c>
      <c r="DX122" s="97">
        <f t="shared" si="119"/>
        <v>8</v>
      </c>
      <c r="EC122" s="97" t="str">
        <f t="shared" si="120"/>
        <v/>
      </c>
      <c r="EH122" s="97" t="str">
        <f t="shared" si="121"/>
        <v/>
      </c>
      <c r="EM122" s="97" t="str">
        <f t="shared" si="122"/>
        <v/>
      </c>
      <c r="ER122" s="97" t="str">
        <f t="shared" si="123"/>
        <v/>
      </c>
      <c r="EW122" s="97" t="str">
        <f t="shared" si="124"/>
        <v/>
      </c>
      <c r="FB122" s="97" t="str">
        <f t="shared" si="125"/>
        <v/>
      </c>
      <c r="FG122" s="97" t="str">
        <f t="shared" si="126"/>
        <v/>
      </c>
      <c r="FL122" s="97" t="str">
        <f t="shared" si="127"/>
        <v/>
      </c>
      <c r="FQ122" s="97" t="str">
        <f t="shared" si="128"/>
        <v/>
      </c>
    </row>
    <row r="123" spans="1:173" x14ac:dyDescent="0.3">
      <c r="A123" s="19" t="s">
        <v>614</v>
      </c>
      <c r="B123" s="19" t="s">
        <v>560</v>
      </c>
      <c r="C123" s="2" t="str">
        <f t="shared" si="68"/>
        <v>£/</v>
      </c>
      <c r="D123" s="8"/>
      <c r="K123" s="16" t="str">
        <f t="shared" si="101"/>
        <v/>
      </c>
      <c r="T123" s="16" t="str">
        <f t="shared" si="102"/>
        <v/>
      </c>
      <c r="U123" s="3"/>
      <c r="V123" s="3"/>
      <c r="W123" s="3"/>
      <c r="X123" s="3"/>
      <c r="Y123" s="3"/>
      <c r="Z123" s="3"/>
      <c r="AA123" s="3"/>
      <c r="AB123" s="3"/>
      <c r="AC123" s="3"/>
      <c r="AD123" s="16" t="str">
        <f t="shared" si="103"/>
        <v/>
      </c>
      <c r="AE123" s="3"/>
      <c r="AM123" s="16" t="str">
        <f t="shared" si="104"/>
        <v/>
      </c>
      <c r="AR123" s="97" t="str">
        <f t="shared" si="129"/>
        <v/>
      </c>
      <c r="AW123" s="97" t="str">
        <f t="shared" si="130"/>
        <v/>
      </c>
      <c r="AZ123" s="97" t="str">
        <f t="shared" si="105"/>
        <v/>
      </c>
      <c r="BF123" s="97" t="str">
        <f t="shared" si="131"/>
        <v/>
      </c>
      <c r="BK123" s="97" t="str">
        <f t="shared" si="106"/>
        <v/>
      </c>
      <c r="BP123" s="97" t="str">
        <f t="shared" si="107"/>
        <v/>
      </c>
      <c r="BU123" s="97" t="str">
        <f t="shared" si="108"/>
        <v/>
      </c>
      <c r="BZ123" s="97" t="str">
        <f t="shared" si="109"/>
        <v/>
      </c>
      <c r="CE123" s="97" t="str">
        <f t="shared" si="110"/>
        <v/>
      </c>
      <c r="CJ123" s="97" t="str">
        <f t="shared" si="111"/>
        <v/>
      </c>
      <c r="CO123" s="97" t="str">
        <f t="shared" si="112"/>
        <v/>
      </c>
      <c r="CT123" s="97" t="str">
        <f t="shared" si="113"/>
        <v/>
      </c>
      <c r="CY123" s="97" t="str">
        <f t="shared" si="114"/>
        <v/>
      </c>
      <c r="DD123" s="97" t="str">
        <f t="shared" si="115"/>
        <v/>
      </c>
      <c r="DI123" s="97" t="str">
        <f t="shared" si="116"/>
        <v/>
      </c>
      <c r="DN123" s="97" t="str">
        <f t="shared" si="117"/>
        <v/>
      </c>
      <c r="DS123" s="97" t="str">
        <f t="shared" si="118"/>
        <v/>
      </c>
      <c r="DX123" s="97" t="str">
        <f t="shared" si="119"/>
        <v/>
      </c>
      <c r="EC123" s="97" t="str">
        <f t="shared" si="120"/>
        <v/>
      </c>
      <c r="EH123" s="97" t="str">
        <f t="shared" si="121"/>
        <v/>
      </c>
      <c r="EM123" s="97" t="str">
        <f t="shared" si="122"/>
        <v/>
      </c>
      <c r="ER123" s="97" t="str">
        <f t="shared" si="123"/>
        <v/>
      </c>
      <c r="EW123" s="97" t="str">
        <f t="shared" si="124"/>
        <v/>
      </c>
      <c r="FB123" s="97" t="str">
        <f t="shared" si="125"/>
        <v/>
      </c>
      <c r="FG123" s="97" t="str">
        <f t="shared" si="126"/>
        <v/>
      </c>
      <c r="FL123" s="97" t="str">
        <f t="shared" si="127"/>
        <v/>
      </c>
      <c r="FM123" t="s">
        <v>44</v>
      </c>
      <c r="FN123">
        <v>7</v>
      </c>
      <c r="FO123">
        <v>0</v>
      </c>
      <c r="FP123">
        <v>0</v>
      </c>
      <c r="FQ123" s="97">
        <f t="shared" si="128"/>
        <v>7</v>
      </c>
    </row>
    <row r="124" spans="1:173" x14ac:dyDescent="0.3">
      <c r="A124" s="19" t="s">
        <v>614</v>
      </c>
      <c r="B124" s="19" t="s">
        <v>560</v>
      </c>
      <c r="C124" s="2" t="str">
        <f t="shared" si="68"/>
        <v>£/</v>
      </c>
      <c r="D124" s="8"/>
      <c r="K124" s="16" t="str">
        <f t="shared" si="101"/>
        <v/>
      </c>
      <c r="T124" s="16" t="str">
        <f t="shared" si="102"/>
        <v/>
      </c>
      <c r="U124" s="3"/>
      <c r="V124" s="3"/>
      <c r="W124" s="3"/>
      <c r="X124" s="3"/>
      <c r="Y124" s="3"/>
      <c r="Z124" s="3"/>
      <c r="AA124" s="3"/>
      <c r="AB124" s="3"/>
      <c r="AC124" s="3"/>
      <c r="AD124" s="16" t="str">
        <f t="shared" si="103"/>
        <v/>
      </c>
      <c r="AE124" s="3"/>
      <c r="AM124" s="16" t="str">
        <f t="shared" si="104"/>
        <v/>
      </c>
      <c r="AR124" s="97" t="str">
        <f t="shared" si="129"/>
        <v/>
      </c>
      <c r="AW124" s="97" t="str">
        <f t="shared" si="130"/>
        <v/>
      </c>
      <c r="AZ124" s="97" t="str">
        <f t="shared" si="105"/>
        <v/>
      </c>
      <c r="BF124" s="97" t="str">
        <f t="shared" si="131"/>
        <v/>
      </c>
      <c r="BK124" s="97" t="str">
        <f t="shared" si="106"/>
        <v/>
      </c>
      <c r="BP124" s="97" t="str">
        <f t="shared" si="107"/>
        <v/>
      </c>
      <c r="BU124" s="97" t="str">
        <f t="shared" si="108"/>
        <v/>
      </c>
      <c r="BZ124" s="97" t="str">
        <f t="shared" si="109"/>
        <v/>
      </c>
      <c r="CE124" s="97" t="str">
        <f t="shared" si="110"/>
        <v/>
      </c>
      <c r="CJ124" s="97" t="str">
        <f t="shared" si="111"/>
        <v/>
      </c>
      <c r="CO124" s="97" t="str">
        <f t="shared" si="112"/>
        <v/>
      </c>
      <c r="CT124" s="97" t="str">
        <f t="shared" si="113"/>
        <v/>
      </c>
      <c r="CY124" s="97" t="str">
        <f t="shared" si="114"/>
        <v/>
      </c>
      <c r="DD124" s="97" t="str">
        <f t="shared" si="115"/>
        <v/>
      </c>
      <c r="DI124" s="97" t="str">
        <f t="shared" si="116"/>
        <v/>
      </c>
      <c r="DN124" s="97" t="str">
        <f t="shared" si="117"/>
        <v/>
      </c>
      <c r="DS124" s="97" t="str">
        <f t="shared" si="118"/>
        <v/>
      </c>
      <c r="DX124" s="97" t="str">
        <f t="shared" si="119"/>
        <v/>
      </c>
      <c r="EC124" s="97" t="str">
        <f t="shared" si="120"/>
        <v/>
      </c>
      <c r="EH124" s="97" t="str">
        <f t="shared" si="121"/>
        <v/>
      </c>
      <c r="EM124" s="97" t="str">
        <f t="shared" si="122"/>
        <v/>
      </c>
      <c r="ER124" s="97" t="str">
        <f t="shared" si="123"/>
        <v/>
      </c>
      <c r="EW124" s="97" t="str">
        <f t="shared" si="124"/>
        <v/>
      </c>
      <c r="FB124" s="97" t="str">
        <f t="shared" si="125"/>
        <v/>
      </c>
      <c r="FG124" s="97" t="str">
        <f t="shared" si="126"/>
        <v/>
      </c>
      <c r="FL124" s="97" t="str">
        <f t="shared" si="127"/>
        <v/>
      </c>
      <c r="FM124" t="s">
        <v>44</v>
      </c>
      <c r="FN124">
        <v>7</v>
      </c>
      <c r="FO124">
        <v>0</v>
      </c>
      <c r="FP124">
        <v>0</v>
      </c>
      <c r="FQ124" s="97">
        <f t="shared" si="128"/>
        <v>7</v>
      </c>
    </row>
    <row r="125" spans="1:173" x14ac:dyDescent="0.3">
      <c r="A125" s="19" t="s">
        <v>615</v>
      </c>
      <c r="B125" s="8"/>
      <c r="C125" s="2" t="str">
        <f t="shared" si="68"/>
        <v>£/</v>
      </c>
      <c r="D125" s="8"/>
      <c r="K125" s="16" t="str">
        <f t="shared" si="101"/>
        <v/>
      </c>
      <c r="T125" s="16" t="str">
        <f t="shared" si="102"/>
        <v/>
      </c>
      <c r="U125" s="3"/>
      <c r="V125" s="3"/>
      <c r="W125" s="3"/>
      <c r="X125" s="3"/>
      <c r="Y125" s="3"/>
      <c r="Z125" s="3"/>
      <c r="AA125" s="3"/>
      <c r="AB125" s="3"/>
      <c r="AC125" s="3"/>
      <c r="AD125" s="16" t="str">
        <f t="shared" si="103"/>
        <v/>
      </c>
      <c r="AE125" s="3"/>
      <c r="AM125" s="16" t="str">
        <f t="shared" si="104"/>
        <v/>
      </c>
      <c r="AR125" s="97" t="str">
        <f t="shared" si="129"/>
        <v/>
      </c>
      <c r="AW125" s="97" t="str">
        <f t="shared" si="130"/>
        <v/>
      </c>
      <c r="AZ125" s="97" t="str">
        <f t="shared" si="105"/>
        <v/>
      </c>
      <c r="BF125" s="97" t="str">
        <f t="shared" si="131"/>
        <v/>
      </c>
      <c r="BK125" s="97" t="str">
        <f t="shared" si="106"/>
        <v/>
      </c>
      <c r="BP125" s="97" t="str">
        <f t="shared" si="107"/>
        <v/>
      </c>
      <c r="BU125" s="97" t="str">
        <f t="shared" si="108"/>
        <v/>
      </c>
      <c r="BZ125" s="97" t="str">
        <f t="shared" si="109"/>
        <v/>
      </c>
      <c r="CE125" s="97" t="str">
        <f t="shared" si="110"/>
        <v/>
      </c>
      <c r="CJ125" s="97" t="str">
        <f t="shared" si="111"/>
        <v/>
      </c>
      <c r="CO125" s="97" t="str">
        <f t="shared" si="112"/>
        <v/>
      </c>
      <c r="CT125" s="97" t="str">
        <f t="shared" si="113"/>
        <v/>
      </c>
      <c r="CY125" s="97" t="str">
        <f t="shared" si="114"/>
        <v/>
      </c>
      <c r="DD125" s="97" t="str">
        <f t="shared" si="115"/>
        <v/>
      </c>
      <c r="DI125" s="97" t="str">
        <f t="shared" si="116"/>
        <v/>
      </c>
      <c r="DN125" s="97" t="str">
        <f t="shared" si="117"/>
        <v/>
      </c>
      <c r="DS125" s="97" t="str">
        <f t="shared" si="118"/>
        <v/>
      </c>
      <c r="DX125" s="97" t="str">
        <f t="shared" si="119"/>
        <v/>
      </c>
      <c r="EC125" s="97" t="str">
        <f t="shared" si="120"/>
        <v/>
      </c>
      <c r="EH125" s="97" t="str">
        <f t="shared" si="121"/>
        <v/>
      </c>
      <c r="EM125" s="97" t="str">
        <f t="shared" si="122"/>
        <v/>
      </c>
      <c r="EN125" t="s">
        <v>44</v>
      </c>
      <c r="EO125">
        <v>17</v>
      </c>
      <c r="EP125">
        <v>10</v>
      </c>
      <c r="EQ125">
        <v>0</v>
      </c>
      <c r="ER125" s="97">
        <f t="shared" si="123"/>
        <v>17.5</v>
      </c>
      <c r="EW125" s="97" t="str">
        <f t="shared" si="124"/>
        <v/>
      </c>
      <c r="FB125" s="97" t="str">
        <f t="shared" si="125"/>
        <v/>
      </c>
      <c r="FG125" s="97" t="str">
        <f t="shared" si="126"/>
        <v/>
      </c>
      <c r="FL125" s="97" t="str">
        <f t="shared" si="127"/>
        <v/>
      </c>
      <c r="FQ125" s="97" t="str">
        <f t="shared" si="128"/>
        <v/>
      </c>
    </row>
    <row r="126" spans="1:173" x14ac:dyDescent="0.3">
      <c r="A126" s="19" t="s">
        <v>152</v>
      </c>
      <c r="B126" s="19" t="s">
        <v>585</v>
      </c>
      <c r="C126" s="2" t="str">
        <f t="shared" ref="C126:C189" si="132">CONCATENATE($C$1,D126)</f>
        <v>£/</v>
      </c>
      <c r="D126" s="8"/>
      <c r="K126" s="16" t="str">
        <f t="shared" si="101"/>
        <v/>
      </c>
      <c r="T126" s="16" t="str">
        <f t="shared" si="102"/>
        <v/>
      </c>
      <c r="U126" s="3"/>
      <c r="V126" s="3"/>
      <c r="W126" s="3"/>
      <c r="X126" s="3"/>
      <c r="Y126" s="3"/>
      <c r="Z126" s="3"/>
      <c r="AA126" s="3"/>
      <c r="AB126" s="3"/>
      <c r="AC126" s="3"/>
      <c r="AD126" s="16" t="str">
        <f t="shared" si="103"/>
        <v/>
      </c>
      <c r="AE126" s="3"/>
      <c r="AM126" s="16" t="str">
        <f t="shared" si="104"/>
        <v/>
      </c>
      <c r="AR126" s="97" t="str">
        <f t="shared" si="129"/>
        <v/>
      </c>
      <c r="AW126" s="97" t="str">
        <f t="shared" si="130"/>
        <v/>
      </c>
      <c r="AZ126" s="97" t="str">
        <f t="shared" si="105"/>
        <v/>
      </c>
      <c r="BF126" s="97" t="str">
        <f t="shared" si="131"/>
        <v/>
      </c>
      <c r="BK126" s="97" t="str">
        <f t="shared" si="106"/>
        <v/>
      </c>
      <c r="BP126" s="97" t="str">
        <f t="shared" si="107"/>
        <v/>
      </c>
      <c r="BU126" s="97" t="str">
        <f t="shared" si="108"/>
        <v/>
      </c>
      <c r="BZ126" s="97" t="str">
        <f t="shared" si="109"/>
        <v/>
      </c>
      <c r="CE126" s="97" t="str">
        <f t="shared" si="110"/>
        <v/>
      </c>
      <c r="CJ126" s="97" t="str">
        <f t="shared" si="111"/>
        <v/>
      </c>
      <c r="CO126" s="97" t="str">
        <f t="shared" si="112"/>
        <v/>
      </c>
      <c r="CT126" s="97" t="str">
        <f t="shared" si="113"/>
        <v/>
      </c>
      <c r="CY126" s="97" t="str">
        <f t="shared" si="114"/>
        <v/>
      </c>
      <c r="DD126" s="97" t="str">
        <f t="shared" si="115"/>
        <v/>
      </c>
      <c r="DI126" s="97" t="str">
        <f t="shared" si="116"/>
        <v/>
      </c>
      <c r="DN126" s="97" t="str">
        <f t="shared" si="117"/>
        <v/>
      </c>
      <c r="DS126" s="97" t="str">
        <f t="shared" si="118"/>
        <v/>
      </c>
      <c r="DT126" t="s">
        <v>44</v>
      </c>
      <c r="DU126">
        <v>10</v>
      </c>
      <c r="DV126">
        <v>10</v>
      </c>
      <c r="DW126">
        <v>0</v>
      </c>
      <c r="DX126" s="97">
        <f t="shared" si="119"/>
        <v>10.5</v>
      </c>
      <c r="EC126" s="97" t="str">
        <f t="shared" si="120"/>
        <v/>
      </c>
      <c r="EH126" s="97" t="str">
        <f t="shared" si="121"/>
        <v/>
      </c>
      <c r="EM126" s="97" t="str">
        <f t="shared" si="122"/>
        <v/>
      </c>
      <c r="ER126" s="97" t="str">
        <f t="shared" si="123"/>
        <v/>
      </c>
      <c r="EW126" s="97" t="str">
        <f t="shared" si="124"/>
        <v/>
      </c>
      <c r="FB126" s="97" t="str">
        <f t="shared" si="125"/>
        <v/>
      </c>
      <c r="FG126" s="97" t="str">
        <f t="shared" si="126"/>
        <v/>
      </c>
      <c r="FL126" s="97" t="str">
        <f t="shared" si="127"/>
        <v/>
      </c>
      <c r="FQ126" s="97" t="str">
        <f t="shared" si="128"/>
        <v/>
      </c>
    </row>
    <row r="127" spans="1:173" x14ac:dyDescent="0.3">
      <c r="A127" s="8" t="s">
        <v>61</v>
      </c>
      <c r="B127" s="8"/>
      <c r="C127" s="2" t="str">
        <f t="shared" si="132"/>
        <v>£/</v>
      </c>
      <c r="D127" s="8"/>
      <c r="K127" s="16" t="str">
        <f t="shared" si="101"/>
        <v/>
      </c>
      <c r="T127" s="16" t="str">
        <f t="shared" si="102"/>
        <v/>
      </c>
      <c r="U127" s="3"/>
      <c r="V127" s="3"/>
      <c r="W127" s="3"/>
      <c r="X127" s="3"/>
      <c r="Y127" s="3"/>
      <c r="Z127" s="3"/>
      <c r="AA127" s="3"/>
      <c r="AB127" s="3"/>
      <c r="AC127" s="3"/>
      <c r="AD127" s="16" t="str">
        <f t="shared" si="103"/>
        <v/>
      </c>
      <c r="AM127" s="16" t="str">
        <f t="shared" si="104"/>
        <v/>
      </c>
      <c r="AR127" s="97" t="str">
        <f t="shared" si="129"/>
        <v/>
      </c>
      <c r="AW127" s="97" t="str">
        <f t="shared" si="130"/>
        <v/>
      </c>
      <c r="AX127" t="s">
        <v>53</v>
      </c>
      <c r="AY127">
        <v>13.75</v>
      </c>
      <c r="AZ127" s="97">
        <f t="shared" si="105"/>
        <v>0.10242085661080075</v>
      </c>
      <c r="BF127" s="97" t="str">
        <f t="shared" si="131"/>
        <v/>
      </c>
      <c r="BK127" s="97" t="str">
        <f t="shared" si="106"/>
        <v/>
      </c>
      <c r="BP127" s="97" t="str">
        <f t="shared" si="107"/>
        <v/>
      </c>
      <c r="BU127" s="97" t="str">
        <f t="shared" si="108"/>
        <v/>
      </c>
      <c r="BZ127" s="97" t="str">
        <f t="shared" si="109"/>
        <v/>
      </c>
      <c r="CE127" s="97" t="str">
        <f t="shared" si="110"/>
        <v/>
      </c>
      <c r="CJ127" s="97" t="str">
        <f t="shared" si="111"/>
        <v/>
      </c>
      <c r="CO127" s="97" t="str">
        <f t="shared" si="112"/>
        <v/>
      </c>
      <c r="CT127" s="97" t="str">
        <f t="shared" si="113"/>
        <v/>
      </c>
      <c r="CY127" s="97" t="str">
        <f t="shared" si="114"/>
        <v/>
      </c>
      <c r="DD127" s="97" t="str">
        <f t="shared" si="115"/>
        <v/>
      </c>
      <c r="DI127" s="97" t="str">
        <f t="shared" si="116"/>
        <v/>
      </c>
      <c r="DN127" s="97" t="str">
        <f t="shared" si="117"/>
        <v/>
      </c>
      <c r="DS127" s="97" t="str">
        <f t="shared" si="118"/>
        <v/>
      </c>
      <c r="DX127" s="97" t="str">
        <f t="shared" si="119"/>
        <v/>
      </c>
      <c r="DY127" t="s">
        <v>62</v>
      </c>
      <c r="DZ127">
        <v>0</v>
      </c>
      <c r="EA127">
        <v>14</v>
      </c>
      <c r="EB127">
        <v>0</v>
      </c>
      <c r="EC127" s="97">
        <f t="shared" si="120"/>
        <v>0.7</v>
      </c>
      <c r="EH127" s="97" t="str">
        <f t="shared" si="121"/>
        <v/>
      </c>
      <c r="EM127" s="97" t="str">
        <f t="shared" si="122"/>
        <v/>
      </c>
      <c r="EN127" t="s">
        <v>63</v>
      </c>
      <c r="EO127">
        <v>0</v>
      </c>
      <c r="EP127">
        <v>16</v>
      </c>
      <c r="EQ127">
        <v>0</v>
      </c>
      <c r="ER127" s="97">
        <f t="shared" si="123"/>
        <v>0.8</v>
      </c>
      <c r="EW127" s="97" t="str">
        <f t="shared" si="124"/>
        <v/>
      </c>
      <c r="FB127" s="97" t="str">
        <f t="shared" si="125"/>
        <v/>
      </c>
      <c r="FG127" s="97" t="str">
        <f t="shared" si="126"/>
        <v/>
      </c>
      <c r="FL127" s="97" t="str">
        <f t="shared" si="127"/>
        <v/>
      </c>
      <c r="FQ127" s="97" t="str">
        <f t="shared" si="128"/>
        <v/>
      </c>
    </row>
    <row r="128" spans="1:173" x14ac:dyDescent="0.3">
      <c r="A128" s="19" t="s">
        <v>333</v>
      </c>
      <c r="B128" s="8"/>
      <c r="C128" s="2" t="str">
        <f t="shared" si="132"/>
        <v>£/</v>
      </c>
      <c r="D128" s="8"/>
      <c r="E128" t="s">
        <v>57</v>
      </c>
      <c r="F128">
        <v>150</v>
      </c>
      <c r="G128">
        <v>2</v>
      </c>
      <c r="I128">
        <v>181</v>
      </c>
      <c r="J128" s="5">
        <v>1.25</v>
      </c>
      <c r="K128" s="16">
        <f t="shared" si="101"/>
        <v>8.2817708333333329</v>
      </c>
      <c r="L128" t="s">
        <v>57</v>
      </c>
      <c r="M128">
        <v>8</v>
      </c>
      <c r="N128">
        <v>5</v>
      </c>
      <c r="O128">
        <v>5</v>
      </c>
      <c r="Q128">
        <v>8</v>
      </c>
      <c r="R128">
        <v>7</v>
      </c>
      <c r="S128">
        <v>0</v>
      </c>
      <c r="T128" s="16">
        <f t="shared" si="102"/>
        <v>8.3104166666666668</v>
      </c>
      <c r="U128" s="3" t="s">
        <v>27</v>
      </c>
      <c r="V128" s="3" t="s">
        <v>57</v>
      </c>
      <c r="W128" s="3">
        <v>8</v>
      </c>
      <c r="X128" s="3">
        <v>5</v>
      </c>
      <c r="Y128" s="3">
        <v>10</v>
      </c>
      <c r="Z128" s="3"/>
      <c r="AA128" s="3">
        <v>8</v>
      </c>
      <c r="AB128" s="3">
        <v>10</v>
      </c>
      <c r="AC128" s="3">
        <v>0</v>
      </c>
      <c r="AD128" s="16">
        <f t="shared" si="103"/>
        <v>8.3958333333333339</v>
      </c>
      <c r="AM128" s="16" t="str">
        <f t="shared" si="104"/>
        <v/>
      </c>
      <c r="AR128" s="97" t="str">
        <f t="shared" si="129"/>
        <v/>
      </c>
      <c r="AW128" s="97" t="str">
        <f t="shared" si="130"/>
        <v/>
      </c>
      <c r="AZ128" s="97" t="str">
        <f t="shared" si="105"/>
        <v/>
      </c>
      <c r="BF128" s="97" t="str">
        <f t="shared" si="131"/>
        <v/>
      </c>
      <c r="BK128" s="97" t="str">
        <f t="shared" si="106"/>
        <v/>
      </c>
      <c r="BP128" s="97" t="str">
        <f t="shared" si="107"/>
        <v/>
      </c>
      <c r="BU128" s="97" t="str">
        <f t="shared" si="108"/>
        <v/>
      </c>
      <c r="BZ128" s="97" t="str">
        <f t="shared" si="109"/>
        <v/>
      </c>
      <c r="CE128" s="97" t="str">
        <f t="shared" si="110"/>
        <v/>
      </c>
      <c r="CJ128" s="97" t="str">
        <f t="shared" si="111"/>
        <v/>
      </c>
      <c r="CO128" s="97" t="str">
        <f t="shared" si="112"/>
        <v/>
      </c>
      <c r="CT128" s="97" t="str">
        <f t="shared" si="113"/>
        <v/>
      </c>
      <c r="CU128" t="s">
        <v>44</v>
      </c>
      <c r="CV128">
        <v>70</v>
      </c>
      <c r="CW128">
        <v>0</v>
      </c>
      <c r="CX128">
        <v>0</v>
      </c>
      <c r="CY128" s="97">
        <f t="shared" si="114"/>
        <v>70</v>
      </c>
      <c r="CZ128" t="s">
        <v>64</v>
      </c>
      <c r="DA128">
        <v>12</v>
      </c>
      <c r="DB128">
        <v>10</v>
      </c>
      <c r="DC128">
        <v>0</v>
      </c>
      <c r="DD128" s="97">
        <f t="shared" si="115"/>
        <v>12.5</v>
      </c>
      <c r="DE128" t="s">
        <v>64</v>
      </c>
      <c r="DF128">
        <v>4</v>
      </c>
      <c r="DG128">
        <v>8</v>
      </c>
      <c r="DH128">
        <v>6</v>
      </c>
      <c r="DI128" s="97">
        <f t="shared" si="116"/>
        <v>4.4250000000000007</v>
      </c>
      <c r="DJ128" t="s">
        <v>36</v>
      </c>
      <c r="DK128">
        <v>5</v>
      </c>
      <c r="DL128">
        <v>5</v>
      </c>
      <c r="DM128">
        <v>0</v>
      </c>
      <c r="DN128" s="97">
        <f t="shared" si="117"/>
        <v>5.25</v>
      </c>
      <c r="DO128" t="s">
        <v>44</v>
      </c>
      <c r="DP128">
        <v>121</v>
      </c>
      <c r="DQ128">
        <v>0</v>
      </c>
      <c r="DR128">
        <v>0</v>
      </c>
      <c r="DS128" s="97">
        <f t="shared" si="118"/>
        <v>121</v>
      </c>
      <c r="DT128" t="s">
        <v>44</v>
      </c>
      <c r="DU128">
        <v>15</v>
      </c>
      <c r="DV128">
        <v>0</v>
      </c>
      <c r="DW128">
        <v>0</v>
      </c>
      <c r="DX128" s="97">
        <f t="shared" si="119"/>
        <v>15</v>
      </c>
      <c r="EC128" s="97" t="str">
        <f t="shared" si="120"/>
        <v/>
      </c>
      <c r="EH128" s="97" t="str">
        <f t="shared" si="121"/>
        <v/>
      </c>
      <c r="EM128" s="97" t="str">
        <f t="shared" si="122"/>
        <v/>
      </c>
      <c r="ER128" s="97" t="str">
        <f t="shared" si="123"/>
        <v/>
      </c>
      <c r="EW128" s="97" t="str">
        <f t="shared" si="124"/>
        <v/>
      </c>
      <c r="FB128" s="97" t="str">
        <f t="shared" si="125"/>
        <v/>
      </c>
      <c r="FD128" s="3"/>
      <c r="FE128" s="3"/>
      <c r="FF128" s="3"/>
      <c r="FG128" s="97" t="str">
        <f t="shared" si="126"/>
        <v/>
      </c>
      <c r="FH128" s="3"/>
      <c r="FL128" s="97" t="str">
        <f t="shared" si="127"/>
        <v/>
      </c>
      <c r="FQ128" s="97" t="str">
        <f t="shared" si="128"/>
        <v/>
      </c>
    </row>
    <row r="129" spans="1:173" x14ac:dyDescent="0.3">
      <c r="A129" s="19" t="s">
        <v>335</v>
      </c>
      <c r="B129" s="19" t="s">
        <v>581</v>
      </c>
      <c r="C129" s="2" t="str">
        <f t="shared" si="132"/>
        <v>£/</v>
      </c>
      <c r="D129" s="8"/>
      <c r="E129" t="s">
        <v>65</v>
      </c>
      <c r="F129">
        <v>25</v>
      </c>
      <c r="G129">
        <v>10.5</v>
      </c>
      <c r="I129">
        <v>26</v>
      </c>
      <c r="J129">
        <v>2.25</v>
      </c>
      <c r="K129" s="16">
        <f t="shared" si="101"/>
        <v>1.3015625</v>
      </c>
      <c r="L129" t="s">
        <v>65</v>
      </c>
      <c r="M129">
        <v>1</v>
      </c>
      <c r="N129">
        <v>5</v>
      </c>
      <c r="O129">
        <v>4.5</v>
      </c>
      <c r="Q129">
        <v>1</v>
      </c>
      <c r="R129">
        <v>6</v>
      </c>
      <c r="S129">
        <v>2.25</v>
      </c>
      <c r="T129" s="16">
        <f t="shared" si="102"/>
        <v>1.2890625</v>
      </c>
      <c r="U129" s="3" t="s">
        <v>27</v>
      </c>
      <c r="V129" s="3" t="s">
        <v>65</v>
      </c>
      <c r="W129" s="3">
        <v>1</v>
      </c>
      <c r="X129" s="3">
        <v>5</v>
      </c>
      <c r="Y129" s="3">
        <v>10.5</v>
      </c>
      <c r="Z129" s="3"/>
      <c r="AA129" s="3">
        <v>1</v>
      </c>
      <c r="AB129" s="3">
        <v>6</v>
      </c>
      <c r="AC129" s="3">
        <v>9</v>
      </c>
      <c r="AD129" s="16">
        <f t="shared" si="103"/>
        <v>1.3156249999999998</v>
      </c>
      <c r="AM129" s="16" t="str">
        <f t="shared" si="104"/>
        <v/>
      </c>
      <c r="AR129" s="97" t="str">
        <f t="shared" si="129"/>
        <v/>
      </c>
      <c r="AW129" s="97" t="str">
        <f t="shared" si="130"/>
        <v/>
      </c>
      <c r="AZ129" s="97" t="str">
        <f t="shared" si="105"/>
        <v/>
      </c>
      <c r="BF129" s="97" t="str">
        <f t="shared" si="131"/>
        <v/>
      </c>
      <c r="BK129" s="97" t="str">
        <f t="shared" si="106"/>
        <v/>
      </c>
      <c r="BP129" s="97" t="str">
        <f t="shared" si="107"/>
        <v/>
      </c>
      <c r="BU129" s="97" t="str">
        <f t="shared" si="108"/>
        <v/>
      </c>
      <c r="BZ129" s="97" t="str">
        <f t="shared" si="109"/>
        <v/>
      </c>
      <c r="CA129" t="s">
        <v>36</v>
      </c>
      <c r="CB129">
        <v>0</v>
      </c>
      <c r="CC129">
        <v>15</v>
      </c>
      <c r="CD129">
        <v>0</v>
      </c>
      <c r="CE129" s="97">
        <f t="shared" si="110"/>
        <v>0.75</v>
      </c>
      <c r="CJ129" s="97" t="str">
        <f t="shared" si="111"/>
        <v/>
      </c>
      <c r="CO129" s="97" t="str">
        <f t="shared" si="112"/>
        <v/>
      </c>
      <c r="CT129" s="97" t="str">
        <f t="shared" si="113"/>
        <v/>
      </c>
      <c r="CU129" t="s">
        <v>36</v>
      </c>
      <c r="CV129">
        <v>0</v>
      </c>
      <c r="CW129">
        <v>11</v>
      </c>
      <c r="CX129">
        <v>0</v>
      </c>
      <c r="CY129" s="97">
        <f t="shared" si="114"/>
        <v>0.55000000000000004</v>
      </c>
      <c r="DD129" s="97" t="str">
        <f t="shared" si="115"/>
        <v/>
      </c>
      <c r="DI129" s="97" t="str">
        <f t="shared" si="116"/>
        <v/>
      </c>
      <c r="DJ129" t="s">
        <v>36</v>
      </c>
      <c r="DK129">
        <v>2</v>
      </c>
      <c r="DL129">
        <v>0</v>
      </c>
      <c r="DM129">
        <v>0</v>
      </c>
      <c r="DN129" s="97">
        <f t="shared" si="117"/>
        <v>2</v>
      </c>
      <c r="DO129" t="s">
        <v>36</v>
      </c>
      <c r="DP129">
        <v>1</v>
      </c>
      <c r="DQ129">
        <v>12</v>
      </c>
      <c r="DR129">
        <v>0</v>
      </c>
      <c r="DS129" s="97">
        <f t="shared" si="118"/>
        <v>1.6</v>
      </c>
      <c r="DT129" t="s">
        <v>36</v>
      </c>
      <c r="DU129">
        <v>0</v>
      </c>
      <c r="DV129">
        <v>15</v>
      </c>
      <c r="DW129">
        <v>0</v>
      </c>
      <c r="DX129" s="97">
        <f t="shared" si="119"/>
        <v>0.75</v>
      </c>
      <c r="EC129" s="97" t="str">
        <f t="shared" si="120"/>
        <v/>
      </c>
      <c r="EH129" s="97" t="str">
        <f t="shared" si="121"/>
        <v/>
      </c>
      <c r="EM129" s="97" t="str">
        <f t="shared" si="122"/>
        <v/>
      </c>
      <c r="ER129" s="97" t="str">
        <f t="shared" si="123"/>
        <v/>
      </c>
      <c r="ES129" t="s">
        <v>63</v>
      </c>
      <c r="ET129">
        <v>0</v>
      </c>
      <c r="EU129">
        <v>17</v>
      </c>
      <c r="EV129">
        <v>6</v>
      </c>
      <c r="EW129" s="97">
        <f t="shared" si="124"/>
        <v>0.875</v>
      </c>
      <c r="EX129" t="s">
        <v>63</v>
      </c>
      <c r="EY129">
        <v>0</v>
      </c>
      <c r="EZ129">
        <v>18</v>
      </c>
      <c r="FA129">
        <v>0</v>
      </c>
      <c r="FB129" s="97">
        <f t="shared" si="125"/>
        <v>0.9</v>
      </c>
      <c r="FC129" t="s">
        <v>63</v>
      </c>
      <c r="FD129" s="3">
        <v>18</v>
      </c>
      <c r="FE129" s="3">
        <v>0</v>
      </c>
      <c r="FF129" s="3">
        <v>0</v>
      </c>
      <c r="FG129" s="97">
        <f t="shared" si="126"/>
        <v>18</v>
      </c>
      <c r="FH129" s="3" t="s">
        <v>44</v>
      </c>
      <c r="FI129" s="3">
        <v>18</v>
      </c>
      <c r="FJ129" s="3">
        <v>15</v>
      </c>
      <c r="FK129" s="3">
        <v>0</v>
      </c>
      <c r="FL129" s="97">
        <f t="shared" si="127"/>
        <v>18.75</v>
      </c>
      <c r="FM129" t="s">
        <v>44</v>
      </c>
      <c r="FN129">
        <v>16</v>
      </c>
      <c r="FO129">
        <v>0</v>
      </c>
      <c r="FP129">
        <v>0</v>
      </c>
      <c r="FQ129" s="97">
        <f t="shared" si="128"/>
        <v>16</v>
      </c>
    </row>
    <row r="130" spans="1:173" x14ac:dyDescent="0.3">
      <c r="A130" s="19" t="s">
        <v>616</v>
      </c>
      <c r="B130" s="8"/>
      <c r="C130" s="2" t="str">
        <f t="shared" si="132"/>
        <v>£/</v>
      </c>
      <c r="D130" s="8"/>
      <c r="K130" s="16" t="str">
        <f t="shared" si="101"/>
        <v/>
      </c>
      <c r="T130" s="16" t="str">
        <f t="shared" si="102"/>
        <v/>
      </c>
      <c r="U130" s="3"/>
      <c r="V130" s="3"/>
      <c r="W130" s="3"/>
      <c r="X130" s="3"/>
      <c r="Y130" s="3"/>
      <c r="Z130" s="3"/>
      <c r="AA130" s="3"/>
      <c r="AB130" s="3"/>
      <c r="AC130" s="3"/>
      <c r="AD130" s="16" t="str">
        <f t="shared" si="103"/>
        <v/>
      </c>
      <c r="AE130" s="3"/>
      <c r="AM130" s="16" t="str">
        <f t="shared" si="104"/>
        <v/>
      </c>
      <c r="AR130" s="97" t="str">
        <f t="shared" si="129"/>
        <v/>
      </c>
      <c r="AW130" s="97" t="str">
        <f t="shared" si="130"/>
        <v/>
      </c>
      <c r="AZ130" s="97" t="str">
        <f t="shared" si="105"/>
        <v/>
      </c>
      <c r="BF130" s="97" t="str">
        <f t="shared" si="131"/>
        <v/>
      </c>
      <c r="BK130" s="97" t="str">
        <f t="shared" si="106"/>
        <v/>
      </c>
      <c r="BP130" s="97" t="str">
        <f t="shared" si="107"/>
        <v/>
      </c>
      <c r="BU130" s="97" t="str">
        <f t="shared" si="108"/>
        <v/>
      </c>
      <c r="BZ130" s="97" t="str">
        <f t="shared" si="109"/>
        <v/>
      </c>
      <c r="CE130" s="97" t="str">
        <f t="shared" si="110"/>
        <v/>
      </c>
      <c r="CJ130" s="97" t="str">
        <f t="shared" si="111"/>
        <v/>
      </c>
      <c r="CK130" t="s">
        <v>66</v>
      </c>
      <c r="CL130">
        <v>18</v>
      </c>
      <c r="CM130">
        <v>0</v>
      </c>
      <c r="CN130">
        <v>0</v>
      </c>
      <c r="CO130" s="97">
        <f t="shared" si="112"/>
        <v>18</v>
      </c>
      <c r="CT130" s="97" t="str">
        <f t="shared" si="113"/>
        <v/>
      </c>
      <c r="CY130" s="97" t="str">
        <f t="shared" si="114"/>
        <v/>
      </c>
      <c r="DD130" s="97" t="str">
        <f t="shared" si="115"/>
        <v/>
      </c>
      <c r="DI130" s="97" t="str">
        <f t="shared" si="116"/>
        <v/>
      </c>
      <c r="DN130" s="97" t="str">
        <f t="shared" si="117"/>
        <v/>
      </c>
      <c r="DS130" s="97" t="str">
        <f t="shared" si="118"/>
        <v/>
      </c>
      <c r="DX130" s="97" t="str">
        <f t="shared" si="119"/>
        <v/>
      </c>
      <c r="EC130" s="97" t="str">
        <f t="shared" si="120"/>
        <v/>
      </c>
      <c r="EH130" s="97" t="str">
        <f t="shared" si="121"/>
        <v/>
      </c>
      <c r="EM130" s="97" t="str">
        <f t="shared" si="122"/>
        <v/>
      </c>
      <c r="ER130" s="97" t="str">
        <f t="shared" si="123"/>
        <v/>
      </c>
      <c r="EW130" s="97" t="str">
        <f t="shared" si="124"/>
        <v/>
      </c>
      <c r="FB130" s="97" t="str">
        <f t="shared" si="125"/>
        <v/>
      </c>
      <c r="FD130" s="3"/>
      <c r="FE130" s="3"/>
      <c r="FF130" s="3"/>
      <c r="FG130" s="97" t="str">
        <f t="shared" si="126"/>
        <v/>
      </c>
      <c r="FH130" s="3"/>
      <c r="FL130" s="97" t="str">
        <f t="shared" si="127"/>
        <v/>
      </c>
      <c r="FQ130" s="97" t="str">
        <f t="shared" si="128"/>
        <v/>
      </c>
    </row>
    <row r="131" spans="1:173" x14ac:dyDescent="0.3">
      <c r="A131" s="8" t="s">
        <v>67</v>
      </c>
      <c r="B131" s="8"/>
      <c r="C131" s="2" t="str">
        <f t="shared" si="132"/>
        <v>£/</v>
      </c>
      <c r="D131" s="8"/>
      <c r="K131" s="16" t="str">
        <f t="shared" si="101"/>
        <v/>
      </c>
      <c r="T131" s="16" t="str">
        <f t="shared" si="102"/>
        <v/>
      </c>
      <c r="U131" s="3"/>
      <c r="V131" s="3"/>
      <c r="W131" s="3"/>
      <c r="X131" s="3"/>
      <c r="Y131" s="3"/>
      <c r="Z131" s="3"/>
      <c r="AA131" s="3"/>
      <c r="AB131" s="3"/>
      <c r="AC131" s="3"/>
      <c r="AD131" s="16" t="str">
        <f t="shared" si="103"/>
        <v/>
      </c>
      <c r="AE131" s="3"/>
      <c r="AM131" s="16" t="str">
        <f t="shared" si="104"/>
        <v/>
      </c>
      <c r="AR131" s="97" t="str">
        <f t="shared" si="129"/>
        <v/>
      </c>
      <c r="AW131" s="97" t="str">
        <f t="shared" si="130"/>
        <v/>
      </c>
      <c r="AZ131" s="97" t="str">
        <f t="shared" si="105"/>
        <v/>
      </c>
      <c r="BF131" s="97" t="str">
        <f t="shared" si="131"/>
        <v/>
      </c>
      <c r="BK131" s="97" t="str">
        <f t="shared" si="106"/>
        <v/>
      </c>
      <c r="BP131" s="97" t="str">
        <f t="shared" si="107"/>
        <v/>
      </c>
      <c r="BU131" s="97" t="str">
        <f t="shared" si="108"/>
        <v/>
      </c>
      <c r="BZ131" s="97" t="str">
        <f t="shared" si="109"/>
        <v/>
      </c>
      <c r="CE131" s="97" t="str">
        <f t="shared" si="110"/>
        <v/>
      </c>
      <c r="CJ131" s="97" t="str">
        <f t="shared" si="111"/>
        <v/>
      </c>
      <c r="CO131" s="97" t="str">
        <f t="shared" si="112"/>
        <v/>
      </c>
      <c r="CT131" s="97" t="str">
        <f t="shared" si="113"/>
        <v/>
      </c>
      <c r="CU131" t="s">
        <v>66</v>
      </c>
      <c r="CV131">
        <v>5</v>
      </c>
      <c r="CW131">
        <v>0</v>
      </c>
      <c r="CX131">
        <v>0</v>
      </c>
      <c r="CY131" s="97">
        <f t="shared" si="114"/>
        <v>5</v>
      </c>
      <c r="DD131" s="97" t="str">
        <f t="shared" si="115"/>
        <v/>
      </c>
      <c r="DI131" s="97" t="str">
        <f t="shared" si="116"/>
        <v/>
      </c>
      <c r="DJ131" t="s">
        <v>68</v>
      </c>
      <c r="DK131">
        <v>3</v>
      </c>
      <c r="DL131">
        <v>5</v>
      </c>
      <c r="DM131">
        <v>0</v>
      </c>
      <c r="DN131" s="97">
        <f t="shared" si="117"/>
        <v>3.25</v>
      </c>
      <c r="DO131" t="s">
        <v>69</v>
      </c>
      <c r="DP131">
        <v>0</v>
      </c>
      <c r="DQ131">
        <v>0</v>
      </c>
      <c r="DR131">
        <v>5</v>
      </c>
      <c r="DS131" s="97">
        <f t="shared" si="118"/>
        <v>2.0833333333333332E-2</v>
      </c>
      <c r="DX131" s="97" t="str">
        <f t="shared" si="119"/>
        <v/>
      </c>
      <c r="EC131" s="97" t="str">
        <f t="shared" si="120"/>
        <v/>
      </c>
      <c r="EH131" s="97" t="str">
        <f t="shared" si="121"/>
        <v/>
      </c>
      <c r="EM131" s="97" t="str">
        <f t="shared" si="122"/>
        <v/>
      </c>
      <c r="EN131" t="s">
        <v>70</v>
      </c>
      <c r="EO131">
        <v>3</v>
      </c>
      <c r="EP131">
        <v>0</v>
      </c>
      <c r="EQ131">
        <v>0</v>
      </c>
      <c r="ER131" s="97">
        <f t="shared" si="123"/>
        <v>3</v>
      </c>
      <c r="EW131" s="97" t="str">
        <f t="shared" si="124"/>
        <v/>
      </c>
      <c r="FB131" s="97" t="str">
        <f t="shared" si="125"/>
        <v/>
      </c>
      <c r="FD131" s="3"/>
      <c r="FE131" s="3"/>
      <c r="FF131" s="3"/>
      <c r="FG131" s="97" t="str">
        <f t="shared" si="126"/>
        <v/>
      </c>
      <c r="FH131" s="3"/>
      <c r="FL131" s="97" t="str">
        <f t="shared" si="127"/>
        <v/>
      </c>
      <c r="FQ131" s="97" t="str">
        <f t="shared" si="128"/>
        <v/>
      </c>
    </row>
    <row r="132" spans="1:173" x14ac:dyDescent="0.3">
      <c r="A132" s="19" t="s">
        <v>617</v>
      </c>
      <c r="B132" s="19" t="s">
        <v>345</v>
      </c>
      <c r="C132" s="2" t="str">
        <f t="shared" si="132"/>
        <v>£/</v>
      </c>
      <c r="D132" s="8"/>
      <c r="K132" s="16" t="str">
        <f t="shared" ref="K132:K163" si="133">IF((((F132+I132)/2)/$F$207)+(((G132+J132)/2)/$H$207)=0,"",((((F132+I132)/2)/$F$207)+(((G132+J132)/2)/$H$207)))</f>
        <v/>
      </c>
      <c r="T132" s="16" t="str">
        <f t="shared" ref="T132:T163" si="134">IF(((M132+Q132)/2)+(((N132+R132)/2)/$F$207)+(((O132+S132)/2)/$H$207)=0,"",((M132+Q132)/2)+(((N132+R132)/2)/$F$207)+(((O132+S132)/2)/$H$207))</f>
        <v/>
      </c>
      <c r="U132" s="3"/>
      <c r="V132" s="3"/>
      <c r="W132" s="3"/>
      <c r="X132" s="3"/>
      <c r="Y132" s="3"/>
      <c r="Z132" s="3"/>
      <c r="AA132" s="3"/>
      <c r="AB132" s="3"/>
      <c r="AC132" s="3"/>
      <c r="AD132" s="16" t="str">
        <f t="shared" ref="AD132:AD163" si="135">IF(((W132+AA132)/2)+(((X132+AB132)/2)/$F$207)+(((Y132+AC132)/2)/$H$207)=0,"",((W132+AA132)/2)+(((X132+AB132)/2)/$F$207)+(((Y132+AC132)/2)/$H$207))</f>
        <v/>
      </c>
      <c r="AE132" s="3"/>
      <c r="AM132" s="16" t="str">
        <f t="shared" ref="AM132:AM163" si="136">IF(((AF132+AJ132)/2)+(((AG132+AK132)/2)/$F$207)+(((AH132+AL132)/2)/$H$207)=0,"",((AF132+AJ132)/2)+(((AG132+AK132)/2)/$F$207)+(((AH132+AL132)/2)/$H$207))</f>
        <v/>
      </c>
      <c r="AR132" s="97" t="str">
        <f t="shared" si="129"/>
        <v/>
      </c>
      <c r="AW132" s="97" t="str">
        <f t="shared" si="130"/>
        <v/>
      </c>
      <c r="AZ132" s="97" t="str">
        <f t="shared" ref="AZ132:AZ163" si="137">IF((((AY132))/$F$209)=0,"",(((AY132))/$F$209))</f>
        <v/>
      </c>
      <c r="BF132" s="97" t="str">
        <f t="shared" si="131"/>
        <v/>
      </c>
      <c r="BK132" s="97" t="str">
        <f t="shared" ref="BK132:BK163" si="138">IF(BH132+(BI132/$F$207)+(BJ132/$H$207)=0,"",BH132+(BI132/$F$207)+(BJ132/$H$207))</f>
        <v/>
      </c>
      <c r="BP132" s="97" t="str">
        <f t="shared" ref="BP132:BP163" si="139">IF(BM132+(BN132/$F$207)+(BO132/$H$207)=0,"",BM132+(BN132/$F$207)+(BO132/$H$207))</f>
        <v/>
      </c>
      <c r="BU132" s="97" t="str">
        <f t="shared" ref="BU132:BU163" si="140">IF(BR132+(BS132/$F$207)+(BT132/$H$207)=0,"",BR132+(BS132/$F$207)+(BT132/$H$207))</f>
        <v/>
      </c>
      <c r="BZ132" s="97" t="str">
        <f t="shared" ref="BZ132:BZ163" si="141">IF(BW132+(BX132/$F$207)+(BY132/$H$207)=0,"",BW132+(BX132/$F$207)+(BY132/$H$207))</f>
        <v/>
      </c>
      <c r="CE132" s="97" t="str">
        <f t="shared" ref="CE132:CE163" si="142">IF(CB132+(CC132/$F$207)+(CD132/$H$207)=0,"",CB132+(CC132/$F$207)+(CD132/$H$207))</f>
        <v/>
      </c>
      <c r="CJ132" s="97" t="str">
        <f t="shared" ref="CJ132:CJ163" si="143">IF(CG132+(CH132/$F$207)+(CI132/$H$207)=0,"",CG132+(CH132/$F$207)+(CI132/$H$207))</f>
        <v/>
      </c>
      <c r="CO132" s="97" t="str">
        <f t="shared" ref="CO132:CO163" si="144">IF(CL132+(CM132/$F$207)+(CN132/$H$207)=0,"",CL132+(CM132/$F$207)+(CN132/$H$207))</f>
        <v/>
      </c>
      <c r="CT132" s="97" t="str">
        <f t="shared" ref="CT132:CT163" si="145">IF(CQ132+(CR132/$F$207)+(CS132/$H$207)=0,"",CQ132+(CR132/$F$207)+(CS132/$H$207))</f>
        <v/>
      </c>
      <c r="CY132" s="97" t="str">
        <f t="shared" ref="CY132:CY163" si="146">IF(CV132+(CW132/$F$207)+(CX132/$H$207)=0,"",CV132+(CW132/$F$207)+(CX132/$H$207))</f>
        <v/>
      </c>
      <c r="DD132" s="97" t="str">
        <f t="shared" ref="DD132:DD163" si="147">IF(DA132+(DB132/$F$207)+(DC132/$H$207)=0,"",DA132+(DB132/$F$207)+(DC132/$H$207))</f>
        <v/>
      </c>
      <c r="DI132" s="97" t="str">
        <f t="shared" ref="DI132:DI163" si="148">IF(DF132+(DG132/$F$207)+(DH132/$H$207)=0,"",DF132+(DG132/$F$207)+(DH132/$H$207))</f>
        <v/>
      </c>
      <c r="DN132" s="97" t="str">
        <f t="shared" ref="DN132:DN163" si="149">IF(DK132+(DL132/$F$207)+(DM132/$H$207)=0,"",DK132+(DL132/$F$207)+(DM132/$H$207))</f>
        <v/>
      </c>
      <c r="DS132" s="97" t="str">
        <f t="shared" ref="DS132:DS163" si="150">IF(DP132+(DQ132/$F$207)+(DR132/$H$207)=0,"",DP132+(DQ132/$F$207)+(DR132/$H$207))</f>
        <v/>
      </c>
      <c r="DX132" s="97" t="str">
        <f t="shared" ref="DX132:DX163" si="151">IF(DU132+(DV132/$F$207)+(DW132/$H$207)=0,"",DU132+(DV132/$F$207)+(DW132/$H$207))</f>
        <v/>
      </c>
      <c r="EC132" s="97" t="str">
        <f t="shared" ref="EC132:EC163" si="152">IF(DZ132+(EA132/$F$207)+(EB132/$H$207)=0,"",DZ132+(EA132/$F$207)+(EB132/$H$207))</f>
        <v/>
      </c>
      <c r="EH132" s="97" t="str">
        <f t="shared" ref="EH132:EH163" si="153">IF(EE132+(EF132/$F$207)+(EG132/$H$207)=0,"",EE132+(EF132/$F$207)+(EG132/$H$207))</f>
        <v/>
      </c>
      <c r="EM132" s="97" t="str">
        <f t="shared" ref="EM132:EM163" si="154">IF(EJ132+(EK132/$F$207)+(EL132/$H$207)=0,"",EJ132+(EK132/$F$207)+(EL132/$H$207))</f>
        <v/>
      </c>
      <c r="ER132" s="97" t="str">
        <f t="shared" ref="ER132:ER163" si="155">IF(EO132+(EP132/$F$207)+(EQ132/$H$207)=0,"",EO132+(EP132/$F$207)+(EQ132/$H$207))</f>
        <v/>
      </c>
      <c r="ES132" t="s">
        <v>71</v>
      </c>
      <c r="ET132">
        <v>2</v>
      </c>
      <c r="EU132">
        <v>15</v>
      </c>
      <c r="EV132">
        <v>0</v>
      </c>
      <c r="EW132" s="97">
        <f t="shared" ref="EW132:EW163" si="156">IF(ET132+(EU132/$F$207)+(EV132/$H$207)=0,"",ET132+(EU132/$F$207)+(EV132/$H$207))</f>
        <v>2.75</v>
      </c>
      <c r="FB132" s="97" t="str">
        <f t="shared" ref="FB132:FB163" si="157">IF(EY132+(EZ132/$F$207)+(FA132/$H$207)=0,"",EY132+(EZ132/$F$207)+(FA132/$H$207))</f>
        <v/>
      </c>
      <c r="FG132" s="97" t="str">
        <f t="shared" ref="FG132:FG163" si="158">IF(FD132+(FE132/$F$207)+(FF132/$H$207)=0,"",FD132+(FE132/$F$207)+(FF132/$H$207))</f>
        <v/>
      </c>
      <c r="FL132" s="97" t="str">
        <f t="shared" ref="FL132:FL163" si="159">IF(FI132+(FJ132/$F$207)+(FK132/$H$207)=0,"",FI132+(FJ132/$F$207)+(FK132/$H$207))</f>
        <v/>
      </c>
      <c r="FQ132" s="97" t="str">
        <f t="shared" ref="FQ132:FQ163" si="160">IF(FN132+(FO132/$F$207)+(FP132/$H$207)=0,"",FN132+(FO132/$F$207)+(FP132/$H$207))</f>
        <v/>
      </c>
    </row>
    <row r="133" spans="1:173" x14ac:dyDescent="0.3">
      <c r="A133" s="19" t="s">
        <v>617</v>
      </c>
      <c r="B133" s="19" t="s">
        <v>586</v>
      </c>
      <c r="C133" s="2" t="str">
        <f t="shared" si="132"/>
        <v>£/</v>
      </c>
      <c r="D133" s="8"/>
      <c r="K133" s="16" t="str">
        <f t="shared" si="133"/>
        <v/>
      </c>
      <c r="T133" s="16" t="str">
        <f t="shared" si="134"/>
        <v/>
      </c>
      <c r="U133" s="3"/>
      <c r="V133" s="3"/>
      <c r="W133" s="3"/>
      <c r="X133" s="3"/>
      <c r="Y133" s="3"/>
      <c r="Z133" s="3"/>
      <c r="AA133" s="3"/>
      <c r="AB133" s="3"/>
      <c r="AC133" s="3"/>
      <c r="AD133" s="16" t="str">
        <f t="shared" si="135"/>
        <v/>
      </c>
      <c r="AE133" s="3"/>
      <c r="AM133" s="16" t="str">
        <f t="shared" si="136"/>
        <v/>
      </c>
      <c r="AR133" s="97" t="str">
        <f t="shared" ref="AR133:AR164" si="161">IF((((AO133+AQ133)/2)/$F$208)=0,"",(((AO133+AQ133)/2)/$F$208))</f>
        <v/>
      </c>
      <c r="AW133" s="97" t="str">
        <f t="shared" ref="AW133:AW164" si="162">IF((((AT133+AV133)/2)/$F$208)=0,"",(((AT133+AV133)/2)/$F$208))</f>
        <v/>
      </c>
      <c r="AZ133" s="97" t="str">
        <f t="shared" si="137"/>
        <v/>
      </c>
      <c r="BF133" s="97" t="str">
        <f t="shared" si="131"/>
        <v/>
      </c>
      <c r="BK133" s="97" t="str">
        <f t="shared" si="138"/>
        <v/>
      </c>
      <c r="BP133" s="97" t="str">
        <f t="shared" si="139"/>
        <v/>
      </c>
      <c r="BU133" s="97" t="str">
        <f t="shared" si="140"/>
        <v/>
      </c>
      <c r="BZ133" s="97" t="str">
        <f t="shared" si="141"/>
        <v/>
      </c>
      <c r="CE133" s="97" t="str">
        <f t="shared" si="142"/>
        <v/>
      </c>
      <c r="CJ133" s="97" t="str">
        <f t="shared" si="143"/>
        <v/>
      </c>
      <c r="CO133" s="97" t="str">
        <f t="shared" si="144"/>
        <v/>
      </c>
      <c r="CT133" s="97" t="str">
        <f t="shared" si="145"/>
        <v/>
      </c>
      <c r="CY133" s="97" t="str">
        <f t="shared" si="146"/>
        <v/>
      </c>
      <c r="DD133" s="97" t="str">
        <f t="shared" si="147"/>
        <v/>
      </c>
      <c r="DI133" s="97" t="str">
        <f t="shared" si="148"/>
        <v/>
      </c>
      <c r="DN133" s="97" t="str">
        <f t="shared" si="149"/>
        <v/>
      </c>
      <c r="DS133" s="97" t="str">
        <f t="shared" si="150"/>
        <v/>
      </c>
      <c r="DX133" s="97" t="str">
        <f t="shared" si="151"/>
        <v/>
      </c>
      <c r="EC133" s="97" t="str">
        <f t="shared" si="152"/>
        <v/>
      </c>
      <c r="EH133" s="97" t="str">
        <f t="shared" si="153"/>
        <v/>
      </c>
      <c r="EM133" s="97" t="str">
        <f t="shared" si="154"/>
        <v/>
      </c>
      <c r="ER133" s="97" t="str">
        <f t="shared" si="155"/>
        <v/>
      </c>
      <c r="EW133" s="97" t="str">
        <f t="shared" si="156"/>
        <v/>
      </c>
      <c r="EX133" t="s">
        <v>66</v>
      </c>
      <c r="EY133">
        <v>6</v>
      </c>
      <c r="EZ133">
        <v>0</v>
      </c>
      <c r="FA133">
        <v>0</v>
      </c>
      <c r="FB133" s="97">
        <f t="shared" si="157"/>
        <v>6</v>
      </c>
      <c r="FG133" s="97" t="str">
        <f t="shared" si="158"/>
        <v/>
      </c>
      <c r="FL133" s="97" t="str">
        <f t="shared" si="159"/>
        <v/>
      </c>
      <c r="FM133" t="s">
        <v>44</v>
      </c>
      <c r="FN133">
        <v>31</v>
      </c>
      <c r="FO133">
        <v>0</v>
      </c>
      <c r="FP133">
        <v>0</v>
      </c>
      <c r="FQ133" s="97">
        <f t="shared" si="160"/>
        <v>31</v>
      </c>
    </row>
    <row r="134" spans="1:173" x14ac:dyDescent="0.3">
      <c r="A134" s="19" t="s">
        <v>617</v>
      </c>
      <c r="B134" s="19" t="s">
        <v>560</v>
      </c>
      <c r="C134" s="2" t="str">
        <f t="shared" si="132"/>
        <v>£/</v>
      </c>
      <c r="D134" s="8"/>
      <c r="K134" s="16" t="str">
        <f t="shared" si="133"/>
        <v/>
      </c>
      <c r="T134" s="16" t="str">
        <f t="shared" si="134"/>
        <v/>
      </c>
      <c r="U134" s="3"/>
      <c r="V134" s="3"/>
      <c r="W134" s="3"/>
      <c r="X134" s="3"/>
      <c r="Y134" s="3"/>
      <c r="Z134" s="3"/>
      <c r="AA134" s="3"/>
      <c r="AB134" s="3"/>
      <c r="AC134" s="3"/>
      <c r="AD134" s="16" t="str">
        <f t="shared" si="135"/>
        <v/>
      </c>
      <c r="AE134" s="3"/>
      <c r="AM134" s="16" t="str">
        <f t="shared" si="136"/>
        <v/>
      </c>
      <c r="AR134" s="97" t="str">
        <f t="shared" si="161"/>
        <v/>
      </c>
      <c r="AW134" s="97" t="str">
        <f t="shared" si="162"/>
        <v/>
      </c>
      <c r="AZ134" s="97" t="str">
        <f t="shared" si="137"/>
        <v/>
      </c>
      <c r="BF134" s="97" t="str">
        <f t="shared" si="131"/>
        <v/>
      </c>
      <c r="BK134" s="97" t="str">
        <f t="shared" si="138"/>
        <v/>
      </c>
      <c r="BP134" s="97" t="str">
        <f t="shared" si="139"/>
        <v/>
      </c>
      <c r="BU134" s="97" t="str">
        <f t="shared" si="140"/>
        <v/>
      </c>
      <c r="BZ134" s="97" t="str">
        <f t="shared" si="141"/>
        <v/>
      </c>
      <c r="CE134" s="97" t="str">
        <f t="shared" si="142"/>
        <v/>
      </c>
      <c r="CJ134" s="97" t="str">
        <f t="shared" si="143"/>
        <v/>
      </c>
      <c r="CO134" s="97" t="str">
        <f t="shared" si="144"/>
        <v/>
      </c>
      <c r="CT134" s="97" t="str">
        <f t="shared" si="145"/>
        <v/>
      </c>
      <c r="CY134" s="97" t="str">
        <f t="shared" si="146"/>
        <v/>
      </c>
      <c r="DD134" s="97" t="str">
        <f t="shared" si="147"/>
        <v/>
      </c>
      <c r="DI134" s="97" t="str">
        <f t="shared" si="148"/>
        <v/>
      </c>
      <c r="DN134" s="97" t="str">
        <f t="shared" si="149"/>
        <v/>
      </c>
      <c r="DS134" s="97" t="str">
        <f t="shared" si="150"/>
        <v/>
      </c>
      <c r="DX134" s="97" t="str">
        <f t="shared" si="151"/>
        <v/>
      </c>
      <c r="EC134" s="97" t="str">
        <f t="shared" si="152"/>
        <v/>
      </c>
      <c r="EH134" s="97" t="str">
        <f t="shared" si="153"/>
        <v/>
      </c>
      <c r="EM134" s="97" t="str">
        <f t="shared" si="154"/>
        <v/>
      </c>
      <c r="ER134" s="97" t="str">
        <f t="shared" si="155"/>
        <v/>
      </c>
      <c r="EW134" s="97" t="str">
        <f t="shared" si="156"/>
        <v/>
      </c>
      <c r="FB134" s="97" t="str">
        <f t="shared" si="157"/>
        <v/>
      </c>
      <c r="FC134" t="s">
        <v>72</v>
      </c>
      <c r="FD134">
        <v>7</v>
      </c>
      <c r="FE134">
        <v>10</v>
      </c>
      <c r="FF134">
        <v>0</v>
      </c>
      <c r="FG134" s="97">
        <f t="shared" si="158"/>
        <v>7.5</v>
      </c>
      <c r="FH134" t="s">
        <v>44</v>
      </c>
      <c r="FI134">
        <v>30</v>
      </c>
      <c r="FJ134">
        <v>0</v>
      </c>
      <c r="FK134">
        <v>0</v>
      </c>
      <c r="FL134" s="97">
        <f t="shared" si="159"/>
        <v>30</v>
      </c>
      <c r="FQ134" s="97" t="str">
        <f t="shared" si="160"/>
        <v/>
      </c>
    </row>
    <row r="135" spans="1:173" x14ac:dyDescent="0.3">
      <c r="A135" s="19" t="s">
        <v>617</v>
      </c>
      <c r="B135" s="19" t="s">
        <v>562</v>
      </c>
      <c r="C135" s="2" t="str">
        <f t="shared" si="132"/>
        <v>£/</v>
      </c>
      <c r="D135" s="8"/>
      <c r="K135" s="16" t="str">
        <f t="shared" si="133"/>
        <v/>
      </c>
      <c r="T135" s="16" t="str">
        <f t="shared" si="134"/>
        <v/>
      </c>
      <c r="U135" s="3"/>
      <c r="V135" s="3"/>
      <c r="W135" s="3"/>
      <c r="X135" s="3"/>
      <c r="Y135" s="3"/>
      <c r="Z135" s="3"/>
      <c r="AA135" s="3"/>
      <c r="AB135" s="3"/>
      <c r="AC135" s="3"/>
      <c r="AD135" s="16" t="str">
        <f t="shared" si="135"/>
        <v/>
      </c>
      <c r="AE135" s="3"/>
      <c r="AM135" s="16" t="str">
        <f t="shared" si="136"/>
        <v/>
      </c>
      <c r="AR135" s="97" t="str">
        <f t="shared" si="161"/>
        <v/>
      </c>
      <c r="AW135" s="97" t="str">
        <f t="shared" si="162"/>
        <v/>
      </c>
      <c r="AZ135" s="97" t="str">
        <f t="shared" si="137"/>
        <v/>
      </c>
      <c r="BF135" s="97" t="str">
        <f t="shared" ref="BF135:BF142" si="163">IF((((BC135+BE135)/2)/$F$211)=0,"",(((BC135+BE135)/2)/$F$211))</f>
        <v/>
      </c>
      <c r="BK135" s="97" t="str">
        <f t="shared" si="138"/>
        <v/>
      </c>
      <c r="BP135" s="97" t="str">
        <f t="shared" si="139"/>
        <v/>
      </c>
      <c r="BU135" s="97" t="str">
        <f t="shared" si="140"/>
        <v/>
      </c>
      <c r="BZ135" s="97" t="str">
        <f t="shared" si="141"/>
        <v/>
      </c>
      <c r="CE135" s="97" t="str">
        <f t="shared" si="142"/>
        <v/>
      </c>
      <c r="CJ135" s="97" t="str">
        <f t="shared" si="143"/>
        <v/>
      </c>
      <c r="CO135" s="97" t="str">
        <f t="shared" si="144"/>
        <v/>
      </c>
      <c r="CT135" s="97" t="str">
        <f t="shared" si="145"/>
        <v/>
      </c>
      <c r="CY135" s="97" t="str">
        <f t="shared" si="146"/>
        <v/>
      </c>
      <c r="DD135" s="97" t="str">
        <f t="shared" si="147"/>
        <v/>
      </c>
      <c r="DI135" s="97" t="str">
        <f t="shared" si="148"/>
        <v/>
      </c>
      <c r="DN135" s="97" t="str">
        <f t="shared" si="149"/>
        <v/>
      </c>
      <c r="DS135" s="97" t="str">
        <f t="shared" si="150"/>
        <v/>
      </c>
      <c r="DX135" s="97" t="str">
        <f t="shared" si="151"/>
        <v/>
      </c>
      <c r="EC135" s="97" t="str">
        <f t="shared" si="152"/>
        <v/>
      </c>
      <c r="EH135" s="97" t="str">
        <f t="shared" si="153"/>
        <v/>
      </c>
      <c r="EM135" s="97" t="str">
        <f t="shared" si="154"/>
        <v/>
      </c>
      <c r="ER135" s="97" t="str">
        <f t="shared" si="155"/>
        <v/>
      </c>
      <c r="ES135" t="s">
        <v>71</v>
      </c>
      <c r="ET135">
        <v>3</v>
      </c>
      <c r="EU135">
        <v>0</v>
      </c>
      <c r="EV135">
        <v>0</v>
      </c>
      <c r="EW135" s="97">
        <f t="shared" si="156"/>
        <v>3</v>
      </c>
      <c r="FB135" s="97" t="str">
        <f t="shared" si="157"/>
        <v/>
      </c>
      <c r="FG135" s="97" t="str">
        <f t="shared" si="158"/>
        <v/>
      </c>
      <c r="FL135" s="97" t="str">
        <f t="shared" si="159"/>
        <v/>
      </c>
      <c r="FQ135" s="97" t="str">
        <f t="shared" si="160"/>
        <v/>
      </c>
    </row>
    <row r="136" spans="1:173" x14ac:dyDescent="0.3">
      <c r="A136" s="8" t="s">
        <v>73</v>
      </c>
      <c r="B136" s="8"/>
      <c r="C136" s="2" t="str">
        <f t="shared" si="132"/>
        <v>£/</v>
      </c>
      <c r="D136" s="8"/>
      <c r="K136" s="16" t="str">
        <f t="shared" si="133"/>
        <v/>
      </c>
      <c r="T136" s="16" t="str">
        <f t="shared" si="134"/>
        <v/>
      </c>
      <c r="U136" s="3"/>
      <c r="V136" s="3"/>
      <c r="W136" s="3"/>
      <c r="X136" s="3"/>
      <c r="Y136" s="3"/>
      <c r="Z136" s="3"/>
      <c r="AA136" s="3"/>
      <c r="AB136" s="3"/>
      <c r="AC136" s="3"/>
      <c r="AD136" s="16" t="str">
        <f t="shared" si="135"/>
        <v/>
      </c>
      <c r="AE136" s="3"/>
      <c r="AM136" s="16" t="str">
        <f t="shared" si="136"/>
        <v/>
      </c>
      <c r="AR136" s="97" t="str">
        <f t="shared" si="161"/>
        <v/>
      </c>
      <c r="AW136" s="97" t="str">
        <f t="shared" si="162"/>
        <v/>
      </c>
      <c r="AZ136" s="97" t="str">
        <f t="shared" si="137"/>
        <v/>
      </c>
      <c r="BF136" s="97" t="str">
        <f t="shared" si="163"/>
        <v/>
      </c>
      <c r="BK136" s="97" t="str">
        <f t="shared" si="138"/>
        <v/>
      </c>
      <c r="BP136" s="97" t="str">
        <f t="shared" si="139"/>
        <v/>
      </c>
      <c r="BU136" s="97" t="str">
        <f t="shared" si="140"/>
        <v/>
      </c>
      <c r="BZ136" s="97" t="str">
        <f t="shared" si="141"/>
        <v/>
      </c>
      <c r="CE136" s="97" t="str">
        <f t="shared" si="142"/>
        <v/>
      </c>
      <c r="CJ136" s="97" t="str">
        <f t="shared" si="143"/>
        <v/>
      </c>
      <c r="CO136" s="97" t="str">
        <f t="shared" si="144"/>
        <v/>
      </c>
      <c r="CT136" s="97" t="str">
        <f t="shared" si="145"/>
        <v/>
      </c>
      <c r="CY136" s="97" t="str">
        <f t="shared" si="146"/>
        <v/>
      </c>
      <c r="DD136" s="97" t="str">
        <f t="shared" si="147"/>
        <v/>
      </c>
      <c r="DI136" s="97" t="str">
        <f t="shared" si="148"/>
        <v/>
      </c>
      <c r="DN136" s="97" t="str">
        <f t="shared" si="149"/>
        <v/>
      </c>
      <c r="DO136" t="s">
        <v>69</v>
      </c>
      <c r="DP136">
        <v>0</v>
      </c>
      <c r="DQ136">
        <v>0</v>
      </c>
      <c r="DR136">
        <v>2</v>
      </c>
      <c r="DS136" s="97">
        <f t="shared" si="150"/>
        <v>8.3333333333333332E-3</v>
      </c>
      <c r="DX136" s="97" t="str">
        <f t="shared" si="151"/>
        <v/>
      </c>
      <c r="EC136" s="97" t="str">
        <f t="shared" si="152"/>
        <v/>
      </c>
      <c r="EH136" s="97" t="str">
        <f t="shared" si="153"/>
        <v/>
      </c>
      <c r="EM136" s="97" t="str">
        <f t="shared" si="154"/>
        <v/>
      </c>
      <c r="ER136" s="97" t="str">
        <f t="shared" si="155"/>
        <v/>
      </c>
      <c r="EW136" s="97" t="str">
        <f t="shared" si="156"/>
        <v/>
      </c>
      <c r="FB136" s="97" t="str">
        <f t="shared" si="157"/>
        <v/>
      </c>
      <c r="FG136" s="97" t="str">
        <f t="shared" si="158"/>
        <v/>
      </c>
      <c r="FL136" s="97" t="str">
        <f t="shared" si="159"/>
        <v/>
      </c>
      <c r="FQ136" s="97" t="str">
        <f t="shared" si="160"/>
        <v/>
      </c>
    </row>
    <row r="137" spans="1:173" x14ac:dyDescent="0.3">
      <c r="A137" s="8" t="s">
        <v>73</v>
      </c>
      <c r="B137" s="19" t="s">
        <v>345</v>
      </c>
      <c r="C137" s="2" t="str">
        <f t="shared" si="132"/>
        <v>£/</v>
      </c>
      <c r="D137" s="8"/>
      <c r="K137" s="16" t="str">
        <f t="shared" si="133"/>
        <v/>
      </c>
      <c r="T137" s="16" t="str">
        <f t="shared" si="134"/>
        <v/>
      </c>
      <c r="U137" s="3"/>
      <c r="V137" s="3"/>
      <c r="W137" s="3"/>
      <c r="X137" s="3"/>
      <c r="Y137" s="3"/>
      <c r="Z137" s="3"/>
      <c r="AA137" s="3"/>
      <c r="AB137" s="3"/>
      <c r="AC137" s="3"/>
      <c r="AD137" s="16" t="str">
        <f t="shared" si="135"/>
        <v/>
      </c>
      <c r="AE137" s="3"/>
      <c r="AM137" s="16" t="str">
        <f t="shared" si="136"/>
        <v/>
      </c>
      <c r="AR137" s="97" t="str">
        <f t="shared" si="161"/>
        <v/>
      </c>
      <c r="AW137" s="97" t="str">
        <f t="shared" si="162"/>
        <v/>
      </c>
      <c r="AZ137" s="97" t="str">
        <f t="shared" si="137"/>
        <v/>
      </c>
      <c r="BF137" s="97" t="str">
        <f t="shared" si="163"/>
        <v/>
      </c>
      <c r="BK137" s="97" t="str">
        <f t="shared" si="138"/>
        <v/>
      </c>
      <c r="BP137" s="97" t="str">
        <f t="shared" si="139"/>
        <v/>
      </c>
      <c r="BU137" s="97" t="str">
        <f t="shared" si="140"/>
        <v/>
      </c>
      <c r="BZ137" s="97" t="str">
        <f t="shared" si="141"/>
        <v/>
      </c>
      <c r="CE137" s="97" t="str">
        <f t="shared" si="142"/>
        <v/>
      </c>
      <c r="CJ137" s="97" t="str">
        <f t="shared" si="143"/>
        <v/>
      </c>
      <c r="CO137" s="97" t="str">
        <f t="shared" si="144"/>
        <v/>
      </c>
      <c r="CT137" s="97" t="str">
        <f t="shared" si="145"/>
        <v/>
      </c>
      <c r="CY137" s="97" t="str">
        <f t="shared" si="146"/>
        <v/>
      </c>
      <c r="DD137" s="97" t="str">
        <f t="shared" si="147"/>
        <v/>
      </c>
      <c r="DE137" t="s">
        <v>66</v>
      </c>
      <c r="DF137">
        <v>4</v>
      </c>
      <c r="DG137">
        <v>10</v>
      </c>
      <c r="DH137">
        <v>0</v>
      </c>
      <c r="DI137" s="97">
        <f t="shared" si="148"/>
        <v>4.5</v>
      </c>
      <c r="DJ137" t="s">
        <v>74</v>
      </c>
      <c r="DK137">
        <v>2</v>
      </c>
      <c r="DL137">
        <v>16</v>
      </c>
      <c r="DM137">
        <v>9.6</v>
      </c>
      <c r="DN137" s="97">
        <f t="shared" si="149"/>
        <v>2.84</v>
      </c>
      <c r="DS137" s="97" t="str">
        <f t="shared" si="150"/>
        <v/>
      </c>
      <c r="DX137" s="97" t="str">
        <f t="shared" si="151"/>
        <v/>
      </c>
      <c r="EC137" s="97" t="str">
        <f t="shared" si="152"/>
        <v/>
      </c>
      <c r="EH137" s="97" t="str">
        <f t="shared" si="153"/>
        <v/>
      </c>
      <c r="EM137" s="97" t="str">
        <f t="shared" si="154"/>
        <v/>
      </c>
      <c r="ER137" s="97" t="str">
        <f t="shared" si="155"/>
        <v/>
      </c>
      <c r="ES137" t="s">
        <v>36</v>
      </c>
      <c r="ET137">
        <v>0</v>
      </c>
      <c r="EU137">
        <v>13</v>
      </c>
      <c r="EV137">
        <v>0</v>
      </c>
      <c r="EW137" s="97">
        <f t="shared" si="156"/>
        <v>0.65</v>
      </c>
      <c r="FB137" s="97" t="str">
        <f t="shared" si="157"/>
        <v/>
      </c>
      <c r="FC137" t="s">
        <v>44</v>
      </c>
      <c r="FD137">
        <v>10</v>
      </c>
      <c r="FE137">
        <v>0</v>
      </c>
      <c r="FF137">
        <v>0</v>
      </c>
      <c r="FG137" s="97">
        <f t="shared" si="158"/>
        <v>10</v>
      </c>
      <c r="FL137" s="97" t="str">
        <f t="shared" si="159"/>
        <v/>
      </c>
      <c r="FQ137" s="97" t="str">
        <f t="shared" si="160"/>
        <v/>
      </c>
    </row>
    <row r="138" spans="1:173" x14ac:dyDescent="0.3">
      <c r="A138" s="8" t="s">
        <v>73</v>
      </c>
      <c r="B138" s="19" t="s">
        <v>575</v>
      </c>
      <c r="C138" s="2" t="str">
        <f t="shared" si="132"/>
        <v>£/</v>
      </c>
      <c r="D138" s="8"/>
      <c r="K138" s="16" t="str">
        <f t="shared" si="133"/>
        <v/>
      </c>
      <c r="T138" s="16" t="str">
        <f t="shared" si="134"/>
        <v/>
      </c>
      <c r="U138" s="3"/>
      <c r="V138" s="3"/>
      <c r="W138" s="3"/>
      <c r="X138" s="3"/>
      <c r="Y138" s="3"/>
      <c r="Z138" s="3"/>
      <c r="AA138" s="3"/>
      <c r="AB138" s="3"/>
      <c r="AC138" s="3"/>
      <c r="AD138" s="16" t="str">
        <f t="shared" si="135"/>
        <v/>
      </c>
      <c r="AE138" s="3"/>
      <c r="AM138" s="16" t="str">
        <f t="shared" si="136"/>
        <v/>
      </c>
      <c r="AR138" s="97" t="str">
        <f t="shared" si="161"/>
        <v/>
      </c>
      <c r="AW138" s="97" t="str">
        <f t="shared" si="162"/>
        <v/>
      </c>
      <c r="AZ138" s="97" t="str">
        <f t="shared" si="137"/>
        <v/>
      </c>
      <c r="BF138" s="97" t="str">
        <f t="shared" si="163"/>
        <v/>
      </c>
      <c r="BK138" s="97" t="str">
        <f t="shared" si="138"/>
        <v/>
      </c>
      <c r="BP138" s="97" t="str">
        <f t="shared" si="139"/>
        <v/>
      </c>
      <c r="BU138" s="97" t="str">
        <f t="shared" si="140"/>
        <v/>
      </c>
      <c r="BZ138" s="97" t="str">
        <f t="shared" si="141"/>
        <v/>
      </c>
      <c r="CE138" s="97" t="str">
        <f t="shared" si="142"/>
        <v/>
      </c>
      <c r="CJ138" s="97" t="str">
        <f t="shared" si="143"/>
        <v/>
      </c>
      <c r="CO138" s="97" t="str">
        <f t="shared" si="144"/>
        <v/>
      </c>
      <c r="CT138" s="97" t="str">
        <f t="shared" si="145"/>
        <v/>
      </c>
      <c r="CY138" s="97" t="str">
        <f t="shared" si="146"/>
        <v/>
      </c>
      <c r="DD138" s="97" t="str">
        <f t="shared" si="147"/>
        <v/>
      </c>
      <c r="DI138" s="97" t="str">
        <f t="shared" si="148"/>
        <v/>
      </c>
      <c r="DN138" s="97" t="str">
        <f t="shared" si="149"/>
        <v/>
      </c>
      <c r="DS138" s="97" t="str">
        <f t="shared" si="150"/>
        <v/>
      </c>
      <c r="DX138" s="97" t="str">
        <f t="shared" si="151"/>
        <v/>
      </c>
      <c r="EC138" s="97" t="str">
        <f t="shared" si="152"/>
        <v/>
      </c>
      <c r="EH138" s="97" t="str">
        <f t="shared" si="153"/>
        <v/>
      </c>
      <c r="EM138" s="97" t="str">
        <f t="shared" si="154"/>
        <v/>
      </c>
      <c r="ER138" s="97" t="str">
        <f t="shared" si="155"/>
        <v/>
      </c>
      <c r="ES138" t="s">
        <v>36</v>
      </c>
      <c r="ET138">
        <v>0</v>
      </c>
      <c r="EU138">
        <v>13</v>
      </c>
      <c r="EV138">
        <v>6</v>
      </c>
      <c r="EW138" s="97">
        <f t="shared" si="156"/>
        <v>0.67500000000000004</v>
      </c>
      <c r="EX138" t="s">
        <v>63</v>
      </c>
      <c r="EY138">
        <v>0</v>
      </c>
      <c r="EZ138">
        <v>18</v>
      </c>
      <c r="FA138">
        <v>0</v>
      </c>
      <c r="FB138" s="97">
        <f t="shared" si="157"/>
        <v>0.9</v>
      </c>
      <c r="FG138" s="97" t="str">
        <f t="shared" si="158"/>
        <v/>
      </c>
      <c r="FL138" s="97" t="str">
        <f t="shared" si="159"/>
        <v/>
      </c>
      <c r="FQ138" s="97" t="str">
        <f t="shared" si="160"/>
        <v/>
      </c>
    </row>
    <row r="139" spans="1:173" x14ac:dyDescent="0.3">
      <c r="A139" s="8" t="s">
        <v>73</v>
      </c>
      <c r="B139" s="19" t="s">
        <v>347</v>
      </c>
      <c r="C139" s="2" t="str">
        <f t="shared" si="132"/>
        <v>£/</v>
      </c>
      <c r="D139" s="8"/>
      <c r="K139" s="16" t="str">
        <f t="shared" si="133"/>
        <v/>
      </c>
      <c r="T139" s="16" t="str">
        <f t="shared" si="134"/>
        <v/>
      </c>
      <c r="U139" s="3"/>
      <c r="V139" s="3"/>
      <c r="W139" s="3"/>
      <c r="X139" s="3"/>
      <c r="Y139" s="3"/>
      <c r="Z139" s="3"/>
      <c r="AA139" s="3"/>
      <c r="AB139" s="3"/>
      <c r="AC139" s="3"/>
      <c r="AD139" s="16" t="str">
        <f t="shared" si="135"/>
        <v/>
      </c>
      <c r="AE139" s="3"/>
      <c r="AM139" s="16" t="str">
        <f t="shared" si="136"/>
        <v/>
      </c>
      <c r="AR139" s="97" t="str">
        <f t="shared" si="161"/>
        <v/>
      </c>
      <c r="AW139" s="97" t="str">
        <f t="shared" si="162"/>
        <v/>
      </c>
      <c r="AZ139" s="97" t="str">
        <f t="shared" si="137"/>
        <v/>
      </c>
      <c r="BF139" s="97" t="str">
        <f t="shared" si="163"/>
        <v/>
      </c>
      <c r="BK139" s="97" t="str">
        <f t="shared" si="138"/>
        <v/>
      </c>
      <c r="BP139" s="97" t="str">
        <f t="shared" si="139"/>
        <v/>
      </c>
      <c r="BU139" s="97" t="str">
        <f t="shared" si="140"/>
        <v/>
      </c>
      <c r="BZ139" s="97" t="str">
        <f t="shared" si="141"/>
        <v/>
      </c>
      <c r="CE139" s="97" t="str">
        <f t="shared" si="142"/>
        <v/>
      </c>
      <c r="CJ139" s="97" t="str">
        <f t="shared" si="143"/>
        <v/>
      </c>
      <c r="CO139" s="97" t="str">
        <f t="shared" si="144"/>
        <v/>
      </c>
      <c r="CT139" s="97" t="str">
        <f t="shared" si="145"/>
        <v/>
      </c>
      <c r="CY139" s="97" t="str">
        <f t="shared" si="146"/>
        <v/>
      </c>
      <c r="DD139" s="97" t="str">
        <f t="shared" si="147"/>
        <v/>
      </c>
      <c r="DI139" s="97" t="str">
        <f t="shared" si="148"/>
        <v/>
      </c>
      <c r="DN139" s="97" t="str">
        <f t="shared" si="149"/>
        <v/>
      </c>
      <c r="DS139" s="97" t="str">
        <f t="shared" si="150"/>
        <v/>
      </c>
      <c r="DX139" s="97" t="str">
        <f t="shared" si="151"/>
        <v/>
      </c>
      <c r="EC139" s="97" t="str">
        <f t="shared" si="152"/>
        <v/>
      </c>
      <c r="EH139" s="97" t="str">
        <f t="shared" si="153"/>
        <v/>
      </c>
      <c r="EM139" s="97" t="str">
        <f t="shared" si="154"/>
        <v/>
      </c>
      <c r="ER139" s="97" t="str">
        <f t="shared" si="155"/>
        <v/>
      </c>
      <c r="ES139" t="s">
        <v>36</v>
      </c>
      <c r="ET139">
        <v>0</v>
      </c>
      <c r="EU139">
        <v>10</v>
      </c>
      <c r="EV139">
        <v>6</v>
      </c>
      <c r="EW139" s="97">
        <f t="shared" si="156"/>
        <v>0.52500000000000002</v>
      </c>
      <c r="FB139" s="97" t="str">
        <f t="shared" si="157"/>
        <v/>
      </c>
      <c r="FG139" s="97" t="str">
        <f t="shared" si="158"/>
        <v/>
      </c>
      <c r="FL139" s="97" t="str">
        <f t="shared" si="159"/>
        <v/>
      </c>
      <c r="FQ139" s="97" t="str">
        <f t="shared" si="160"/>
        <v/>
      </c>
    </row>
    <row r="140" spans="1:173" x14ac:dyDescent="0.3">
      <c r="A140" s="19" t="s">
        <v>618</v>
      </c>
      <c r="B140" s="19" t="s">
        <v>347</v>
      </c>
      <c r="C140" s="2" t="str">
        <f t="shared" si="132"/>
        <v>£/</v>
      </c>
      <c r="D140" s="8"/>
      <c r="K140" s="16" t="str">
        <f t="shared" si="133"/>
        <v/>
      </c>
      <c r="T140" s="16" t="str">
        <f t="shared" si="134"/>
        <v/>
      </c>
      <c r="U140" s="3"/>
      <c r="V140" s="3"/>
      <c r="W140" s="3"/>
      <c r="X140" s="3"/>
      <c r="Y140" s="3"/>
      <c r="Z140" s="3"/>
      <c r="AA140" s="3"/>
      <c r="AB140" s="3"/>
      <c r="AC140" s="3"/>
      <c r="AD140" s="16" t="str">
        <f t="shared" si="135"/>
        <v/>
      </c>
      <c r="AE140" s="3"/>
      <c r="AM140" s="16" t="str">
        <f t="shared" si="136"/>
        <v/>
      </c>
      <c r="AR140" s="97" t="str">
        <f t="shared" si="161"/>
        <v/>
      </c>
      <c r="AW140" s="97" t="str">
        <f t="shared" si="162"/>
        <v/>
      </c>
      <c r="AZ140" s="97" t="str">
        <f t="shared" si="137"/>
        <v/>
      </c>
      <c r="BF140" s="97" t="str">
        <f t="shared" si="163"/>
        <v/>
      </c>
      <c r="BK140" s="97" t="str">
        <f t="shared" si="138"/>
        <v/>
      </c>
      <c r="BP140" s="97" t="str">
        <f t="shared" si="139"/>
        <v/>
      </c>
      <c r="BU140" s="97" t="str">
        <f t="shared" si="140"/>
        <v/>
      </c>
      <c r="BZ140" s="97" t="str">
        <f t="shared" si="141"/>
        <v/>
      </c>
      <c r="CE140" s="97" t="str">
        <f t="shared" si="142"/>
        <v/>
      </c>
      <c r="CJ140" s="97" t="str">
        <f t="shared" si="143"/>
        <v/>
      </c>
      <c r="CO140" s="97" t="str">
        <f t="shared" si="144"/>
        <v/>
      </c>
      <c r="CT140" s="97" t="str">
        <f t="shared" si="145"/>
        <v/>
      </c>
      <c r="CY140" s="97" t="str">
        <f t="shared" si="146"/>
        <v/>
      </c>
      <c r="DD140" s="97" t="str">
        <f t="shared" si="147"/>
        <v/>
      </c>
      <c r="DI140" s="97" t="str">
        <f t="shared" si="148"/>
        <v/>
      </c>
      <c r="DN140" s="97" t="str">
        <f t="shared" si="149"/>
        <v/>
      </c>
      <c r="DS140" s="97" t="str">
        <f t="shared" si="150"/>
        <v/>
      </c>
      <c r="DX140" s="97" t="str">
        <f t="shared" si="151"/>
        <v/>
      </c>
      <c r="EC140" s="97" t="str">
        <f t="shared" si="152"/>
        <v/>
      </c>
      <c r="EH140" s="97" t="str">
        <f t="shared" si="153"/>
        <v/>
      </c>
      <c r="EM140" s="97" t="str">
        <f t="shared" si="154"/>
        <v/>
      </c>
      <c r="EN140" t="s">
        <v>75</v>
      </c>
      <c r="EO140">
        <v>2</v>
      </c>
      <c r="EP140">
        <v>4</v>
      </c>
      <c r="EQ140">
        <v>0</v>
      </c>
      <c r="ER140" s="97">
        <f t="shared" si="155"/>
        <v>2.2000000000000002</v>
      </c>
      <c r="ES140" t="s">
        <v>76</v>
      </c>
      <c r="ET140">
        <v>2</v>
      </c>
      <c r="EU140">
        <v>13</v>
      </c>
      <c r="EV140">
        <v>9</v>
      </c>
      <c r="EW140" s="97">
        <f t="shared" si="156"/>
        <v>2.6875</v>
      </c>
      <c r="EX140" t="s">
        <v>63</v>
      </c>
      <c r="EY140">
        <v>1</v>
      </c>
      <c r="EZ140">
        <v>0</v>
      </c>
      <c r="FA140">
        <v>10</v>
      </c>
      <c r="FB140" s="97">
        <f t="shared" si="157"/>
        <v>1.0416666666666667</v>
      </c>
      <c r="FG140" s="97" t="str">
        <f t="shared" si="158"/>
        <v/>
      </c>
      <c r="FL140" s="97" t="str">
        <f t="shared" si="159"/>
        <v/>
      </c>
      <c r="FQ140" s="97" t="str">
        <f t="shared" si="160"/>
        <v/>
      </c>
    </row>
    <row r="141" spans="1:173" x14ac:dyDescent="0.3">
      <c r="A141" s="19" t="s">
        <v>618</v>
      </c>
      <c r="B141" s="19" t="s">
        <v>581</v>
      </c>
      <c r="C141" s="2" t="str">
        <f t="shared" si="132"/>
        <v>£/</v>
      </c>
      <c r="D141" s="8"/>
      <c r="K141" s="16" t="str">
        <f t="shared" si="133"/>
        <v/>
      </c>
      <c r="T141" s="16" t="str">
        <f t="shared" si="134"/>
        <v/>
      </c>
      <c r="U141" s="3"/>
      <c r="V141" s="3"/>
      <c r="W141" s="3"/>
      <c r="X141" s="3"/>
      <c r="Y141" s="3"/>
      <c r="Z141" s="3"/>
      <c r="AA141" s="3"/>
      <c r="AB141" s="3"/>
      <c r="AC141" s="3"/>
      <c r="AD141" s="16" t="str">
        <f t="shared" si="135"/>
        <v/>
      </c>
      <c r="AE141" s="3"/>
      <c r="AM141" s="16" t="str">
        <f t="shared" si="136"/>
        <v/>
      </c>
      <c r="AR141" s="97" t="str">
        <f t="shared" si="161"/>
        <v/>
      </c>
      <c r="AW141" s="97" t="str">
        <f t="shared" si="162"/>
        <v/>
      </c>
      <c r="AZ141" s="97" t="str">
        <f t="shared" si="137"/>
        <v/>
      </c>
      <c r="BF141" s="97" t="str">
        <f t="shared" si="163"/>
        <v/>
      </c>
      <c r="BK141" s="97" t="str">
        <f t="shared" si="138"/>
        <v/>
      </c>
      <c r="BP141" s="97" t="str">
        <f t="shared" si="139"/>
        <v/>
      </c>
      <c r="BU141" s="97" t="str">
        <f t="shared" si="140"/>
        <v/>
      </c>
      <c r="BZ141" s="97" t="str">
        <f t="shared" si="141"/>
        <v/>
      </c>
      <c r="CE141" s="97" t="str">
        <f t="shared" si="142"/>
        <v/>
      </c>
      <c r="CJ141" s="97" t="str">
        <f t="shared" si="143"/>
        <v/>
      </c>
      <c r="CO141" s="97" t="str">
        <f t="shared" si="144"/>
        <v/>
      </c>
      <c r="CT141" s="97" t="str">
        <f t="shared" si="145"/>
        <v/>
      </c>
      <c r="CY141" s="97" t="str">
        <f t="shared" si="146"/>
        <v/>
      </c>
      <c r="DD141" s="97" t="str">
        <f t="shared" si="147"/>
        <v/>
      </c>
      <c r="DI141" s="97" t="str">
        <f t="shared" si="148"/>
        <v/>
      </c>
      <c r="DN141" s="97" t="str">
        <f t="shared" si="149"/>
        <v/>
      </c>
      <c r="DS141" s="97" t="str">
        <f t="shared" si="150"/>
        <v/>
      </c>
      <c r="DX141" s="97" t="str">
        <f t="shared" si="151"/>
        <v/>
      </c>
      <c r="EC141" s="97" t="str">
        <f t="shared" si="152"/>
        <v/>
      </c>
      <c r="EH141" s="97" t="str">
        <f t="shared" si="153"/>
        <v/>
      </c>
      <c r="EM141" s="97" t="str">
        <f t="shared" si="154"/>
        <v/>
      </c>
      <c r="ER141" s="97" t="str">
        <f t="shared" si="155"/>
        <v/>
      </c>
      <c r="EW141" s="97" t="str">
        <f t="shared" si="156"/>
        <v/>
      </c>
      <c r="EX141" t="s">
        <v>63</v>
      </c>
      <c r="EY141">
        <v>1</v>
      </c>
      <c r="EZ141">
        <v>4</v>
      </c>
      <c r="FA141">
        <v>6</v>
      </c>
      <c r="FB141" s="97">
        <f t="shared" si="157"/>
        <v>1.2249999999999999</v>
      </c>
      <c r="FG141" s="97" t="str">
        <f t="shared" si="158"/>
        <v/>
      </c>
      <c r="FL141" s="97" t="str">
        <f t="shared" si="159"/>
        <v/>
      </c>
      <c r="FQ141" s="97" t="str">
        <f t="shared" si="160"/>
        <v/>
      </c>
    </row>
    <row r="142" spans="1:173" x14ac:dyDescent="0.3">
      <c r="A142" s="19" t="s">
        <v>619</v>
      </c>
      <c r="B142" s="8"/>
      <c r="C142" s="2" t="str">
        <f t="shared" si="132"/>
        <v>£/</v>
      </c>
      <c r="D142" s="8"/>
      <c r="K142" s="16" t="str">
        <f t="shared" si="133"/>
        <v/>
      </c>
      <c r="T142" s="16" t="str">
        <f t="shared" si="134"/>
        <v/>
      </c>
      <c r="U142" s="3"/>
      <c r="V142" s="3"/>
      <c r="W142" s="3"/>
      <c r="X142" s="3"/>
      <c r="Y142" s="3"/>
      <c r="Z142" s="3"/>
      <c r="AA142" s="3"/>
      <c r="AB142" s="3"/>
      <c r="AC142" s="3"/>
      <c r="AD142" s="16" t="str">
        <f t="shared" si="135"/>
        <v/>
      </c>
      <c r="AE142" s="3"/>
      <c r="AM142" s="16" t="str">
        <f t="shared" si="136"/>
        <v/>
      </c>
      <c r="AR142" s="97" t="str">
        <f t="shared" si="161"/>
        <v/>
      </c>
      <c r="AW142" s="97" t="str">
        <f t="shared" si="162"/>
        <v/>
      </c>
      <c r="AZ142" s="97" t="str">
        <f t="shared" si="137"/>
        <v/>
      </c>
      <c r="BF142" s="97" t="str">
        <f t="shared" si="163"/>
        <v/>
      </c>
      <c r="BK142" s="97" t="str">
        <f t="shared" si="138"/>
        <v/>
      </c>
      <c r="BP142" s="97" t="str">
        <f t="shared" si="139"/>
        <v/>
      </c>
      <c r="BU142" s="97" t="str">
        <f t="shared" si="140"/>
        <v/>
      </c>
      <c r="BZ142" s="97" t="str">
        <f t="shared" si="141"/>
        <v/>
      </c>
      <c r="CE142" s="97" t="str">
        <f t="shared" si="142"/>
        <v/>
      </c>
      <c r="CJ142" s="97" t="str">
        <f t="shared" si="143"/>
        <v/>
      </c>
      <c r="CO142" s="97" t="str">
        <f t="shared" si="144"/>
        <v/>
      </c>
      <c r="CT142" s="97" t="str">
        <f t="shared" si="145"/>
        <v/>
      </c>
      <c r="CY142" s="97" t="str">
        <f t="shared" si="146"/>
        <v/>
      </c>
      <c r="DD142" s="97" t="str">
        <f t="shared" si="147"/>
        <v/>
      </c>
      <c r="DI142" s="97" t="str">
        <f t="shared" si="148"/>
        <v/>
      </c>
      <c r="DN142" s="97" t="str">
        <f t="shared" si="149"/>
        <v/>
      </c>
      <c r="DO142" t="s">
        <v>77</v>
      </c>
      <c r="DP142">
        <v>3</v>
      </c>
      <c r="DQ142">
        <v>3</v>
      </c>
      <c r="DR142">
        <v>9</v>
      </c>
      <c r="DS142" s="97">
        <f t="shared" si="150"/>
        <v>3.1875</v>
      </c>
      <c r="DT142" t="s">
        <v>77</v>
      </c>
      <c r="DU142">
        <v>3</v>
      </c>
      <c r="DV142">
        <v>0</v>
      </c>
      <c r="DW142">
        <v>0</v>
      </c>
      <c r="DX142" s="97">
        <f t="shared" si="151"/>
        <v>3</v>
      </c>
      <c r="EC142" s="97" t="str">
        <f t="shared" si="152"/>
        <v/>
      </c>
      <c r="EH142" s="97" t="str">
        <f t="shared" si="153"/>
        <v/>
      </c>
      <c r="EM142" s="97" t="str">
        <f t="shared" si="154"/>
        <v/>
      </c>
      <c r="ER142" s="97" t="str">
        <f t="shared" si="155"/>
        <v/>
      </c>
      <c r="EW142" s="97" t="str">
        <f t="shared" si="156"/>
        <v/>
      </c>
      <c r="FB142" s="97" t="str">
        <f t="shared" si="157"/>
        <v/>
      </c>
      <c r="FG142" s="97" t="str">
        <f t="shared" si="158"/>
        <v/>
      </c>
      <c r="FL142" s="97" t="str">
        <f t="shared" si="159"/>
        <v/>
      </c>
      <c r="FQ142" s="97" t="str">
        <f t="shared" si="160"/>
        <v/>
      </c>
    </row>
    <row r="143" spans="1:173" x14ac:dyDescent="0.3">
      <c r="A143" s="8" t="s">
        <v>78</v>
      </c>
      <c r="B143" s="8"/>
      <c r="C143" s="2" t="str">
        <f t="shared" si="132"/>
        <v>£/</v>
      </c>
      <c r="D143" s="8"/>
      <c r="K143" s="16" t="str">
        <f t="shared" si="133"/>
        <v/>
      </c>
      <c r="T143" s="16" t="str">
        <f t="shared" si="134"/>
        <v/>
      </c>
      <c r="U143" s="3"/>
      <c r="V143" s="3"/>
      <c r="W143" s="3"/>
      <c r="X143" s="3"/>
      <c r="Y143" s="3"/>
      <c r="Z143" s="3"/>
      <c r="AA143" s="3"/>
      <c r="AB143" s="3"/>
      <c r="AC143" s="3"/>
      <c r="AD143" s="16" t="str">
        <f t="shared" si="135"/>
        <v/>
      </c>
      <c r="AM143" s="16" t="str">
        <f t="shared" si="136"/>
        <v/>
      </c>
      <c r="AR143" s="97" t="str">
        <f t="shared" si="161"/>
        <v/>
      </c>
      <c r="AW143" s="97" t="str">
        <f t="shared" si="162"/>
        <v/>
      </c>
      <c r="AZ143" s="97" t="str">
        <f t="shared" si="137"/>
        <v/>
      </c>
      <c r="BA143" s="1">
        <v>6</v>
      </c>
      <c r="BB143" t="s">
        <v>53</v>
      </c>
      <c r="BC143">
        <v>6</v>
      </c>
      <c r="BF143" s="97">
        <f>IF((((BC143+BE143))/$F$211)=0,"",(((BC143+BE143))/$F$211))</f>
        <v>4.4609665427509292E-2</v>
      </c>
      <c r="BK143" s="97" t="str">
        <f t="shared" si="138"/>
        <v/>
      </c>
      <c r="BP143" s="97" t="str">
        <f t="shared" si="139"/>
        <v/>
      </c>
      <c r="BU143" s="97" t="str">
        <f t="shared" si="140"/>
        <v/>
      </c>
      <c r="BZ143" s="97" t="str">
        <f t="shared" si="141"/>
        <v/>
      </c>
      <c r="CE143" s="97" t="str">
        <f t="shared" si="142"/>
        <v/>
      </c>
      <c r="CJ143" s="97" t="str">
        <f t="shared" si="143"/>
        <v/>
      </c>
      <c r="CO143" s="97" t="str">
        <f t="shared" si="144"/>
        <v/>
      </c>
      <c r="CT143" s="97" t="str">
        <f t="shared" si="145"/>
        <v/>
      </c>
      <c r="CY143" s="97" t="str">
        <f t="shared" si="146"/>
        <v/>
      </c>
      <c r="DD143" s="97" t="str">
        <f t="shared" si="147"/>
        <v/>
      </c>
      <c r="DI143" s="97" t="str">
        <f t="shared" si="148"/>
        <v/>
      </c>
      <c r="DN143" s="97" t="str">
        <f t="shared" si="149"/>
        <v/>
      </c>
      <c r="DS143" s="97" t="str">
        <f t="shared" si="150"/>
        <v/>
      </c>
      <c r="DX143" s="97" t="str">
        <f t="shared" si="151"/>
        <v/>
      </c>
      <c r="EC143" s="97" t="str">
        <f t="shared" si="152"/>
        <v/>
      </c>
      <c r="EH143" s="97" t="str">
        <f t="shared" si="153"/>
        <v/>
      </c>
      <c r="EM143" s="97" t="str">
        <f t="shared" si="154"/>
        <v/>
      </c>
      <c r="ER143" s="97" t="str">
        <f t="shared" si="155"/>
        <v/>
      </c>
      <c r="EW143" s="97" t="str">
        <f t="shared" si="156"/>
        <v/>
      </c>
      <c r="FB143" s="97" t="str">
        <f t="shared" si="157"/>
        <v/>
      </c>
      <c r="FG143" s="97" t="str">
        <f t="shared" si="158"/>
        <v/>
      </c>
      <c r="FL143" s="97" t="str">
        <f t="shared" si="159"/>
        <v/>
      </c>
      <c r="FQ143" s="97" t="str">
        <f t="shared" si="160"/>
        <v/>
      </c>
    </row>
    <row r="144" spans="1:173" x14ac:dyDescent="0.3">
      <c r="A144" s="8" t="s">
        <v>79</v>
      </c>
      <c r="B144" s="8"/>
      <c r="C144" s="2" t="str">
        <f t="shared" si="132"/>
        <v>£/</v>
      </c>
      <c r="D144" s="8"/>
      <c r="E144" t="s">
        <v>57</v>
      </c>
      <c r="F144">
        <v>39</v>
      </c>
      <c r="G144">
        <v>4.25</v>
      </c>
      <c r="I144">
        <v>45</v>
      </c>
      <c r="J144">
        <v>3.5</v>
      </c>
      <c r="K144" s="16">
        <f t="shared" si="133"/>
        <v>2.1161458333333334</v>
      </c>
      <c r="T144" s="16" t="str">
        <f t="shared" si="134"/>
        <v/>
      </c>
      <c r="U144" s="3"/>
      <c r="V144" s="3"/>
      <c r="W144" s="3"/>
      <c r="X144" s="3"/>
      <c r="Y144" s="3"/>
      <c r="Z144" s="3"/>
      <c r="AA144" s="3"/>
      <c r="AB144" s="3"/>
      <c r="AC144" s="3"/>
      <c r="AD144" s="16" t="str">
        <f t="shared" si="135"/>
        <v/>
      </c>
      <c r="AM144" s="16" t="str">
        <f t="shared" si="136"/>
        <v/>
      </c>
      <c r="AR144" s="97" t="str">
        <f t="shared" si="161"/>
        <v/>
      </c>
      <c r="AW144" s="97" t="str">
        <f t="shared" si="162"/>
        <v/>
      </c>
      <c r="AZ144" s="97" t="str">
        <f t="shared" si="137"/>
        <v/>
      </c>
      <c r="BF144" s="97" t="str">
        <f t="shared" ref="BF144:BF155" si="164">IF((((BC144+BE144)/2)/$F$211)=0,"",(((BC144+BE144)/2)/$F$211))</f>
        <v/>
      </c>
      <c r="BK144" s="97" t="str">
        <f t="shared" si="138"/>
        <v/>
      </c>
      <c r="BP144" s="97" t="str">
        <f t="shared" si="139"/>
        <v/>
      </c>
      <c r="BU144" s="97" t="str">
        <f t="shared" si="140"/>
        <v/>
      </c>
      <c r="BZ144" s="97" t="str">
        <f t="shared" si="141"/>
        <v/>
      </c>
      <c r="CE144" s="97" t="str">
        <f t="shared" si="142"/>
        <v/>
      </c>
      <c r="CJ144" s="97" t="str">
        <f t="shared" si="143"/>
        <v/>
      </c>
      <c r="CO144" s="97" t="str">
        <f t="shared" si="144"/>
        <v/>
      </c>
      <c r="CT144" s="97" t="str">
        <f t="shared" si="145"/>
        <v/>
      </c>
      <c r="CY144" s="97" t="str">
        <f t="shared" si="146"/>
        <v/>
      </c>
      <c r="DD144" s="97" t="str">
        <f t="shared" si="147"/>
        <v/>
      </c>
      <c r="DI144" s="97" t="str">
        <f t="shared" si="148"/>
        <v/>
      </c>
      <c r="DN144" s="97" t="str">
        <f t="shared" si="149"/>
        <v/>
      </c>
      <c r="DS144" s="97" t="str">
        <f t="shared" si="150"/>
        <v/>
      </c>
      <c r="DX144" s="97" t="str">
        <f t="shared" si="151"/>
        <v/>
      </c>
      <c r="EC144" s="97" t="str">
        <f t="shared" si="152"/>
        <v/>
      </c>
      <c r="EH144" s="97" t="str">
        <f t="shared" si="153"/>
        <v/>
      </c>
      <c r="EM144" s="97" t="str">
        <f t="shared" si="154"/>
        <v/>
      </c>
      <c r="ER144" s="97" t="str">
        <f t="shared" si="155"/>
        <v/>
      </c>
      <c r="EW144" s="97" t="str">
        <f t="shared" si="156"/>
        <v/>
      </c>
      <c r="FB144" s="97" t="str">
        <f t="shared" si="157"/>
        <v/>
      </c>
      <c r="FG144" s="97" t="str">
        <f t="shared" si="158"/>
        <v/>
      </c>
      <c r="FL144" s="97" t="str">
        <f t="shared" si="159"/>
        <v/>
      </c>
      <c r="FQ144" s="97" t="str">
        <f t="shared" si="160"/>
        <v/>
      </c>
    </row>
    <row r="145" spans="1:173" x14ac:dyDescent="0.3">
      <c r="A145" s="8" t="s">
        <v>79</v>
      </c>
      <c r="B145" s="8"/>
      <c r="C145" s="2" t="str">
        <f t="shared" si="132"/>
        <v>£/</v>
      </c>
      <c r="D145" s="8"/>
      <c r="K145" s="16" t="str">
        <f t="shared" si="133"/>
        <v/>
      </c>
      <c r="L145" t="s">
        <v>57</v>
      </c>
      <c r="M145">
        <v>1</v>
      </c>
      <c r="N145">
        <v>19</v>
      </c>
      <c r="O145">
        <v>4.25</v>
      </c>
      <c r="Q145">
        <v>2</v>
      </c>
      <c r="R145">
        <v>0</v>
      </c>
      <c r="S145">
        <v>10.5</v>
      </c>
      <c r="T145" s="16">
        <f t="shared" si="134"/>
        <v>2.0057291666666668</v>
      </c>
      <c r="U145" s="3" t="s">
        <v>80</v>
      </c>
      <c r="V145" s="3" t="s">
        <v>57</v>
      </c>
      <c r="W145" s="3">
        <v>1</v>
      </c>
      <c r="X145" s="3">
        <v>15</v>
      </c>
      <c r="Y145" s="3">
        <v>11</v>
      </c>
      <c r="Z145" s="3"/>
      <c r="AA145" s="3">
        <v>1</v>
      </c>
      <c r="AB145" s="3">
        <v>16</v>
      </c>
      <c r="AC145" s="3">
        <v>9</v>
      </c>
      <c r="AD145" s="16">
        <f t="shared" si="135"/>
        <v>1.8166666666666667</v>
      </c>
      <c r="AM145" s="16" t="str">
        <f t="shared" si="136"/>
        <v/>
      </c>
      <c r="AR145" s="97" t="str">
        <f t="shared" si="161"/>
        <v/>
      </c>
      <c r="AW145" s="97" t="str">
        <f t="shared" si="162"/>
        <v/>
      </c>
      <c r="AZ145" s="97" t="str">
        <f t="shared" si="137"/>
        <v/>
      </c>
      <c r="BF145" s="97" t="str">
        <f t="shared" si="164"/>
        <v/>
      </c>
      <c r="BK145" s="97" t="str">
        <f t="shared" si="138"/>
        <v/>
      </c>
      <c r="BP145" s="97" t="str">
        <f t="shared" si="139"/>
        <v/>
      </c>
      <c r="BU145" s="97" t="str">
        <f t="shared" si="140"/>
        <v/>
      </c>
      <c r="BZ145" s="97" t="str">
        <f t="shared" si="141"/>
        <v/>
      </c>
      <c r="CE145" s="97" t="str">
        <f t="shared" si="142"/>
        <v/>
      </c>
      <c r="CJ145" s="97" t="str">
        <f t="shared" si="143"/>
        <v/>
      </c>
      <c r="CO145" s="97" t="str">
        <f t="shared" si="144"/>
        <v/>
      </c>
      <c r="CT145" s="97" t="str">
        <f t="shared" si="145"/>
        <v/>
      </c>
      <c r="CY145" s="97" t="str">
        <f t="shared" si="146"/>
        <v/>
      </c>
      <c r="DD145" s="97" t="str">
        <f t="shared" si="147"/>
        <v/>
      </c>
      <c r="DE145" t="s">
        <v>68</v>
      </c>
      <c r="DF145">
        <v>1</v>
      </c>
      <c r="DG145">
        <v>4</v>
      </c>
      <c r="DH145">
        <v>2.4</v>
      </c>
      <c r="DI145" s="97">
        <f t="shared" si="148"/>
        <v>1.21</v>
      </c>
      <c r="DJ145" t="s">
        <v>68</v>
      </c>
      <c r="DK145">
        <v>1</v>
      </c>
      <c r="DL145">
        <v>7</v>
      </c>
      <c r="DM145">
        <v>7.2</v>
      </c>
      <c r="DN145" s="97">
        <f t="shared" si="149"/>
        <v>1.3800000000000001</v>
      </c>
      <c r="DS145" s="97" t="str">
        <f t="shared" si="150"/>
        <v/>
      </c>
      <c r="DX145" s="97" t="str">
        <f t="shared" si="151"/>
        <v/>
      </c>
      <c r="EC145" s="97" t="str">
        <f t="shared" si="152"/>
        <v/>
      </c>
      <c r="EH145" s="97" t="str">
        <f t="shared" si="153"/>
        <v/>
      </c>
      <c r="EM145" s="97" t="str">
        <f t="shared" si="154"/>
        <v/>
      </c>
      <c r="ER145" s="97" t="str">
        <f t="shared" si="155"/>
        <v/>
      </c>
      <c r="EW145" s="97" t="str">
        <f t="shared" si="156"/>
        <v/>
      </c>
      <c r="FB145" s="97" t="str">
        <f t="shared" si="157"/>
        <v/>
      </c>
      <c r="FG145" s="97" t="str">
        <f t="shared" si="158"/>
        <v/>
      </c>
      <c r="FL145" s="97" t="str">
        <f t="shared" si="159"/>
        <v/>
      </c>
      <c r="FQ145" s="97" t="str">
        <f t="shared" si="160"/>
        <v/>
      </c>
    </row>
    <row r="146" spans="1:173" x14ac:dyDescent="0.3">
      <c r="A146" s="8" t="s">
        <v>79</v>
      </c>
      <c r="B146" s="19" t="s">
        <v>562</v>
      </c>
      <c r="C146" s="2" t="str">
        <f t="shared" si="132"/>
        <v>£/</v>
      </c>
      <c r="D146" s="8"/>
      <c r="K146" s="16" t="str">
        <f t="shared" si="133"/>
        <v/>
      </c>
      <c r="T146" s="16" t="str">
        <f t="shared" si="134"/>
        <v/>
      </c>
      <c r="U146" s="3"/>
      <c r="V146" s="3"/>
      <c r="W146" s="3"/>
      <c r="X146" s="3"/>
      <c r="Y146" s="3"/>
      <c r="Z146" s="3"/>
      <c r="AA146" s="3"/>
      <c r="AB146" s="3"/>
      <c r="AC146" s="3"/>
      <c r="AD146" s="16" t="str">
        <f t="shared" si="135"/>
        <v/>
      </c>
      <c r="AM146" s="16" t="str">
        <f t="shared" si="136"/>
        <v/>
      </c>
      <c r="AR146" s="97" t="str">
        <f t="shared" si="161"/>
        <v/>
      </c>
      <c r="AW146" s="97" t="str">
        <f t="shared" si="162"/>
        <v/>
      </c>
      <c r="AZ146" s="97" t="str">
        <f t="shared" si="137"/>
        <v/>
      </c>
      <c r="BF146" s="97" t="str">
        <f t="shared" si="164"/>
        <v/>
      </c>
      <c r="BK146" s="97" t="str">
        <f t="shared" si="138"/>
        <v/>
      </c>
      <c r="BP146" s="97" t="str">
        <f t="shared" si="139"/>
        <v/>
      </c>
      <c r="BU146" s="97" t="str">
        <f t="shared" si="140"/>
        <v/>
      </c>
      <c r="BZ146" s="97" t="str">
        <f t="shared" si="141"/>
        <v/>
      </c>
      <c r="CE146" s="97" t="str">
        <f t="shared" si="142"/>
        <v/>
      </c>
      <c r="CJ146" s="97" t="str">
        <f t="shared" si="143"/>
        <v/>
      </c>
      <c r="CO146" s="97" t="str">
        <f t="shared" si="144"/>
        <v/>
      </c>
      <c r="CT146" s="97" t="str">
        <f t="shared" si="145"/>
        <v/>
      </c>
      <c r="CY146" s="97" t="str">
        <f t="shared" si="146"/>
        <v/>
      </c>
      <c r="DD146" s="97" t="str">
        <f t="shared" si="147"/>
        <v/>
      </c>
      <c r="DI146" s="97" t="str">
        <f t="shared" si="148"/>
        <v/>
      </c>
      <c r="DN146" s="97" t="str">
        <f t="shared" si="149"/>
        <v/>
      </c>
      <c r="DS146" s="97" t="str">
        <f t="shared" si="150"/>
        <v/>
      </c>
      <c r="DT146" t="s">
        <v>57</v>
      </c>
      <c r="DU146">
        <v>0</v>
      </c>
      <c r="DV146">
        <v>11</v>
      </c>
      <c r="DW146">
        <v>8.5</v>
      </c>
      <c r="DX146" s="97">
        <f t="shared" si="151"/>
        <v>0.5854166666666667</v>
      </c>
      <c r="EC146" s="97" t="str">
        <f t="shared" si="152"/>
        <v/>
      </c>
      <c r="EH146" s="97" t="str">
        <f t="shared" si="153"/>
        <v/>
      </c>
      <c r="EM146" s="97" t="str">
        <f t="shared" si="154"/>
        <v/>
      </c>
      <c r="ER146" s="97" t="str">
        <f t="shared" si="155"/>
        <v/>
      </c>
      <c r="EW146" s="97" t="str">
        <f t="shared" si="156"/>
        <v/>
      </c>
      <c r="FB146" s="97" t="str">
        <f t="shared" si="157"/>
        <v/>
      </c>
      <c r="FG146" s="97" t="str">
        <f t="shared" si="158"/>
        <v/>
      </c>
      <c r="FL146" s="97" t="str">
        <f t="shared" si="159"/>
        <v/>
      </c>
      <c r="FQ146" s="97" t="str">
        <f t="shared" si="160"/>
        <v/>
      </c>
    </row>
    <row r="147" spans="1:173" x14ac:dyDescent="0.3">
      <c r="A147" s="8" t="s">
        <v>79</v>
      </c>
      <c r="B147" s="20" t="s">
        <v>561</v>
      </c>
      <c r="C147" s="2" t="str">
        <f t="shared" si="132"/>
        <v>£/</v>
      </c>
      <c r="K147" s="16" t="str">
        <f t="shared" si="133"/>
        <v/>
      </c>
      <c r="T147" s="16" t="str">
        <f t="shared" si="134"/>
        <v/>
      </c>
      <c r="AD147" s="16" t="str">
        <f t="shared" si="135"/>
        <v/>
      </c>
      <c r="AM147" s="16" t="str">
        <f t="shared" si="136"/>
        <v/>
      </c>
      <c r="AR147" s="97" t="str">
        <f t="shared" si="161"/>
        <v/>
      </c>
      <c r="AW147" s="97" t="str">
        <f t="shared" si="162"/>
        <v/>
      </c>
      <c r="AZ147" s="97" t="str">
        <f t="shared" si="137"/>
        <v/>
      </c>
      <c r="BF147" s="97" t="str">
        <f t="shared" si="164"/>
        <v/>
      </c>
      <c r="BK147" s="97" t="str">
        <f t="shared" si="138"/>
        <v/>
      </c>
      <c r="BP147" s="97" t="str">
        <f t="shared" si="139"/>
        <v/>
      </c>
      <c r="BU147" s="97" t="str">
        <f t="shared" si="140"/>
        <v/>
      </c>
      <c r="BZ147" s="97" t="str">
        <f t="shared" si="141"/>
        <v/>
      </c>
      <c r="CE147" s="97" t="str">
        <f t="shared" si="142"/>
        <v/>
      </c>
      <c r="CJ147" s="97" t="str">
        <f t="shared" si="143"/>
        <v/>
      </c>
      <c r="CO147" s="97" t="str">
        <f t="shared" si="144"/>
        <v/>
      </c>
      <c r="CT147" s="97" t="str">
        <f t="shared" si="145"/>
        <v/>
      </c>
      <c r="CY147" s="97" t="str">
        <f t="shared" si="146"/>
        <v/>
      </c>
      <c r="DD147" s="97" t="str">
        <f t="shared" si="147"/>
        <v/>
      </c>
      <c r="DI147" s="97" t="str">
        <f t="shared" si="148"/>
        <v/>
      </c>
      <c r="DN147" s="97" t="str">
        <f t="shared" si="149"/>
        <v/>
      </c>
      <c r="DS147" s="97" t="str">
        <f t="shared" si="150"/>
        <v/>
      </c>
      <c r="DT147" t="s">
        <v>57</v>
      </c>
      <c r="DU147">
        <v>0</v>
      </c>
      <c r="DV147">
        <v>12</v>
      </c>
      <c r="DW147">
        <v>8.5</v>
      </c>
      <c r="DX147" s="97">
        <f t="shared" si="151"/>
        <v>0.63541666666666663</v>
      </c>
      <c r="EC147" s="97" t="str">
        <f t="shared" si="152"/>
        <v/>
      </c>
      <c r="EH147" s="97" t="str">
        <f t="shared" si="153"/>
        <v/>
      </c>
      <c r="EM147" s="97" t="str">
        <f t="shared" si="154"/>
        <v/>
      </c>
      <c r="ER147" s="97" t="str">
        <f t="shared" si="155"/>
        <v/>
      </c>
      <c r="EW147" s="97" t="str">
        <f t="shared" si="156"/>
        <v/>
      </c>
      <c r="FB147" s="97" t="str">
        <f t="shared" si="157"/>
        <v/>
      </c>
      <c r="FG147" s="97" t="str">
        <f t="shared" si="158"/>
        <v/>
      </c>
      <c r="FL147" s="97" t="str">
        <f t="shared" si="159"/>
        <v/>
      </c>
      <c r="FQ147" s="97" t="str">
        <f t="shared" si="160"/>
        <v/>
      </c>
    </row>
    <row r="148" spans="1:173" x14ac:dyDescent="0.3">
      <c r="A148" s="8" t="s">
        <v>711</v>
      </c>
      <c r="B148" s="8"/>
      <c r="C148" s="2" t="str">
        <f t="shared" si="132"/>
        <v>£/</v>
      </c>
      <c r="D148" s="8"/>
      <c r="K148" s="16" t="str">
        <f t="shared" si="133"/>
        <v/>
      </c>
      <c r="T148" s="16" t="str">
        <f t="shared" si="134"/>
        <v/>
      </c>
      <c r="U148" s="3"/>
      <c r="V148" s="3"/>
      <c r="W148" s="3"/>
      <c r="X148" s="3"/>
      <c r="Y148" s="3"/>
      <c r="Z148" s="3"/>
      <c r="AA148" s="3"/>
      <c r="AB148" s="3"/>
      <c r="AC148" s="3"/>
      <c r="AD148" s="16" t="str">
        <f t="shared" si="135"/>
        <v/>
      </c>
      <c r="AM148" s="16" t="str">
        <f t="shared" si="136"/>
        <v/>
      </c>
      <c r="AR148" s="97" t="str">
        <f t="shared" si="161"/>
        <v/>
      </c>
      <c r="AW148" s="97" t="str">
        <f t="shared" si="162"/>
        <v/>
      </c>
      <c r="AZ148" s="97" t="str">
        <f t="shared" si="137"/>
        <v/>
      </c>
      <c r="BF148" s="97" t="str">
        <f t="shared" si="164"/>
        <v/>
      </c>
      <c r="BK148" s="97" t="str">
        <f t="shared" si="138"/>
        <v/>
      </c>
      <c r="BP148" s="97" t="str">
        <f t="shared" si="139"/>
        <v/>
      </c>
      <c r="BU148" s="97" t="str">
        <f t="shared" si="140"/>
        <v/>
      </c>
      <c r="BZ148" s="97" t="str">
        <f t="shared" si="141"/>
        <v/>
      </c>
      <c r="CE148" s="97" t="str">
        <f t="shared" si="142"/>
        <v/>
      </c>
      <c r="CJ148" s="97" t="str">
        <f t="shared" si="143"/>
        <v/>
      </c>
      <c r="CO148" s="97" t="str">
        <f t="shared" si="144"/>
        <v/>
      </c>
      <c r="CT148" s="97" t="str">
        <f t="shared" si="145"/>
        <v/>
      </c>
      <c r="CY148" s="97" t="str">
        <f t="shared" si="146"/>
        <v/>
      </c>
      <c r="DD148" s="97" t="str">
        <f t="shared" si="147"/>
        <v/>
      </c>
      <c r="DI148" s="97" t="str">
        <f t="shared" si="148"/>
        <v/>
      </c>
      <c r="DN148" s="97" t="str">
        <f t="shared" si="149"/>
        <v/>
      </c>
      <c r="DS148" s="97" t="str">
        <f t="shared" si="150"/>
        <v/>
      </c>
      <c r="DX148" s="97" t="str">
        <f t="shared" si="151"/>
        <v/>
      </c>
      <c r="EC148" s="97" t="str">
        <f t="shared" si="152"/>
        <v/>
      </c>
      <c r="EH148" s="97" t="str">
        <f t="shared" si="153"/>
        <v/>
      </c>
      <c r="EM148" s="97" t="str">
        <f t="shared" si="154"/>
        <v/>
      </c>
      <c r="ER148" s="97" t="str">
        <f t="shared" si="155"/>
        <v/>
      </c>
      <c r="EW148" s="97" t="str">
        <f t="shared" si="156"/>
        <v/>
      </c>
      <c r="FB148" s="97" t="str">
        <f t="shared" si="157"/>
        <v/>
      </c>
      <c r="FG148" s="97" t="str">
        <f t="shared" si="158"/>
        <v/>
      </c>
      <c r="FL148" s="97" t="str">
        <f t="shared" si="159"/>
        <v/>
      </c>
      <c r="FQ148" s="97" t="str">
        <f t="shared" si="160"/>
        <v/>
      </c>
    </row>
    <row r="149" spans="1:173" x14ac:dyDescent="0.3">
      <c r="A149" s="8" t="s">
        <v>711</v>
      </c>
      <c r="B149" s="20" t="s">
        <v>562</v>
      </c>
      <c r="C149" s="2" t="str">
        <f t="shared" si="132"/>
        <v>£/</v>
      </c>
      <c r="K149" s="16" t="str">
        <f t="shared" si="133"/>
        <v/>
      </c>
      <c r="T149" s="16" t="str">
        <f t="shared" si="134"/>
        <v/>
      </c>
      <c r="U149" s="3"/>
      <c r="V149" s="3"/>
      <c r="W149" s="3"/>
      <c r="X149" s="3"/>
      <c r="Y149" s="3"/>
      <c r="Z149" s="3"/>
      <c r="AA149" s="3"/>
      <c r="AB149" s="3"/>
      <c r="AC149" s="3"/>
      <c r="AD149" s="16" t="str">
        <f t="shared" si="135"/>
        <v/>
      </c>
      <c r="AM149" s="16" t="str">
        <f t="shared" si="136"/>
        <v/>
      </c>
      <c r="AR149" s="97" t="str">
        <f t="shared" si="161"/>
        <v/>
      </c>
      <c r="AW149" s="97" t="str">
        <f t="shared" si="162"/>
        <v/>
      </c>
      <c r="AZ149" s="97" t="str">
        <f t="shared" si="137"/>
        <v/>
      </c>
      <c r="BF149" s="97" t="str">
        <f t="shared" si="164"/>
        <v/>
      </c>
      <c r="BK149" s="97" t="str">
        <f t="shared" si="138"/>
        <v/>
      </c>
      <c r="BP149" s="97" t="str">
        <f t="shared" si="139"/>
        <v/>
      </c>
      <c r="BU149" s="97" t="str">
        <f t="shared" si="140"/>
        <v/>
      </c>
      <c r="BZ149" s="97" t="str">
        <f t="shared" si="141"/>
        <v/>
      </c>
      <c r="CE149" s="97" t="str">
        <f t="shared" si="142"/>
        <v/>
      </c>
      <c r="CJ149" s="97" t="str">
        <f t="shared" si="143"/>
        <v/>
      </c>
      <c r="CO149" s="97" t="str">
        <f t="shared" si="144"/>
        <v/>
      </c>
      <c r="CT149" s="97" t="str">
        <f t="shared" si="145"/>
        <v/>
      </c>
      <c r="CY149" s="97" t="str">
        <f t="shared" si="146"/>
        <v/>
      </c>
      <c r="DD149" s="97" t="str">
        <f t="shared" si="147"/>
        <v/>
      </c>
      <c r="DI149" s="97" t="str">
        <f t="shared" si="148"/>
        <v/>
      </c>
      <c r="DN149" s="97" t="str">
        <f t="shared" si="149"/>
        <v/>
      </c>
      <c r="DS149" s="97" t="str">
        <f t="shared" si="150"/>
        <v/>
      </c>
      <c r="DT149" t="s">
        <v>57</v>
      </c>
      <c r="DU149">
        <v>0</v>
      </c>
      <c r="DV149">
        <v>11</v>
      </c>
      <c r="DW149">
        <v>2.5</v>
      </c>
      <c r="DX149" s="97">
        <f t="shared" si="151"/>
        <v>0.56041666666666667</v>
      </c>
      <c r="EC149" s="97" t="str">
        <f t="shared" si="152"/>
        <v/>
      </c>
      <c r="EH149" s="97" t="str">
        <f t="shared" si="153"/>
        <v/>
      </c>
      <c r="EM149" s="97" t="str">
        <f t="shared" si="154"/>
        <v/>
      </c>
      <c r="ER149" s="97" t="str">
        <f t="shared" si="155"/>
        <v/>
      </c>
      <c r="EW149" s="97" t="str">
        <f t="shared" si="156"/>
        <v/>
      </c>
      <c r="FB149" s="97" t="str">
        <f t="shared" si="157"/>
        <v/>
      </c>
      <c r="FG149" s="97" t="str">
        <f t="shared" si="158"/>
        <v/>
      </c>
      <c r="FL149" s="97" t="str">
        <f t="shared" si="159"/>
        <v/>
      </c>
      <c r="FQ149" s="97" t="str">
        <f t="shared" si="160"/>
        <v/>
      </c>
    </row>
    <row r="150" spans="1:173" x14ac:dyDescent="0.3">
      <c r="A150" s="8" t="s">
        <v>711</v>
      </c>
      <c r="B150" s="20" t="s">
        <v>345</v>
      </c>
      <c r="C150" s="2" t="str">
        <f t="shared" si="132"/>
        <v>£/</v>
      </c>
      <c r="K150" s="16" t="str">
        <f t="shared" si="133"/>
        <v/>
      </c>
      <c r="T150" s="16" t="str">
        <f t="shared" si="134"/>
        <v/>
      </c>
      <c r="AD150" s="16" t="str">
        <f t="shared" si="135"/>
        <v/>
      </c>
      <c r="AM150" s="16" t="str">
        <f t="shared" si="136"/>
        <v/>
      </c>
      <c r="AR150" s="97" t="str">
        <f t="shared" si="161"/>
        <v/>
      </c>
      <c r="AW150" s="97" t="str">
        <f t="shared" si="162"/>
        <v/>
      </c>
      <c r="AZ150" s="97" t="str">
        <f t="shared" si="137"/>
        <v/>
      </c>
      <c r="BF150" s="97" t="str">
        <f t="shared" si="164"/>
        <v/>
      </c>
      <c r="BK150" s="97" t="str">
        <f t="shared" si="138"/>
        <v/>
      </c>
      <c r="BP150" s="97" t="str">
        <f t="shared" si="139"/>
        <v/>
      </c>
      <c r="BU150" s="97" t="str">
        <f t="shared" si="140"/>
        <v/>
      </c>
      <c r="BZ150" s="97" t="str">
        <f t="shared" si="141"/>
        <v/>
      </c>
      <c r="CE150" s="97" t="str">
        <f t="shared" si="142"/>
        <v/>
      </c>
      <c r="CJ150" s="97" t="str">
        <f t="shared" si="143"/>
        <v/>
      </c>
      <c r="CO150" s="97" t="str">
        <f t="shared" si="144"/>
        <v/>
      </c>
      <c r="CT150" s="97" t="str">
        <f t="shared" si="145"/>
        <v/>
      </c>
      <c r="CY150" s="97" t="str">
        <f t="shared" si="146"/>
        <v/>
      </c>
      <c r="DD150" s="97" t="str">
        <f t="shared" si="147"/>
        <v/>
      </c>
      <c r="DI150" s="97" t="str">
        <f t="shared" si="148"/>
        <v/>
      </c>
      <c r="DN150" s="97" t="str">
        <f t="shared" si="149"/>
        <v/>
      </c>
      <c r="DS150" s="97" t="str">
        <f t="shared" si="150"/>
        <v/>
      </c>
      <c r="DT150" t="s">
        <v>57</v>
      </c>
      <c r="DU150">
        <v>0</v>
      </c>
      <c r="DV150">
        <v>10</v>
      </c>
      <c r="DW150">
        <v>11.5</v>
      </c>
      <c r="DX150" s="97">
        <f t="shared" si="151"/>
        <v>0.54791666666666672</v>
      </c>
      <c r="EC150" s="97" t="str">
        <f t="shared" si="152"/>
        <v/>
      </c>
      <c r="EH150" s="97" t="str">
        <f t="shared" si="153"/>
        <v/>
      </c>
      <c r="EM150" s="97" t="str">
        <f t="shared" si="154"/>
        <v/>
      </c>
      <c r="ER150" s="97" t="str">
        <f t="shared" si="155"/>
        <v/>
      </c>
      <c r="EW150" s="97" t="str">
        <f t="shared" si="156"/>
        <v/>
      </c>
      <c r="FB150" s="97" t="str">
        <f t="shared" si="157"/>
        <v/>
      </c>
      <c r="FG150" s="97" t="str">
        <f t="shared" si="158"/>
        <v/>
      </c>
      <c r="FL150" s="97" t="str">
        <f t="shared" si="159"/>
        <v/>
      </c>
      <c r="FQ150" s="97" t="str">
        <f t="shared" si="160"/>
        <v/>
      </c>
    </row>
    <row r="151" spans="1:173" x14ac:dyDescent="0.3">
      <c r="A151" s="8" t="s">
        <v>711</v>
      </c>
      <c r="B151" s="20" t="s">
        <v>576</v>
      </c>
      <c r="C151" s="2" t="str">
        <f t="shared" si="132"/>
        <v>£/</v>
      </c>
      <c r="K151" s="16" t="str">
        <f t="shared" si="133"/>
        <v/>
      </c>
      <c r="T151" s="16" t="str">
        <f t="shared" si="134"/>
        <v/>
      </c>
      <c r="AD151" s="16" t="str">
        <f t="shared" si="135"/>
        <v/>
      </c>
      <c r="AM151" s="16" t="str">
        <f t="shared" si="136"/>
        <v/>
      </c>
      <c r="AR151" s="97" t="str">
        <f t="shared" si="161"/>
        <v/>
      </c>
      <c r="AW151" s="97" t="str">
        <f t="shared" si="162"/>
        <v/>
      </c>
      <c r="AZ151" s="97" t="str">
        <f t="shared" si="137"/>
        <v/>
      </c>
      <c r="BF151" s="97" t="str">
        <f t="shared" si="164"/>
        <v/>
      </c>
      <c r="BK151" s="97" t="str">
        <f t="shared" si="138"/>
        <v/>
      </c>
      <c r="BP151" s="97" t="str">
        <f t="shared" si="139"/>
        <v/>
      </c>
      <c r="BU151" s="97" t="str">
        <f t="shared" si="140"/>
        <v/>
      </c>
      <c r="BZ151" s="97" t="str">
        <f t="shared" si="141"/>
        <v/>
      </c>
      <c r="CE151" s="97" t="str">
        <f t="shared" si="142"/>
        <v/>
      </c>
      <c r="CJ151" s="97" t="str">
        <f t="shared" si="143"/>
        <v/>
      </c>
      <c r="CO151" s="97" t="str">
        <f t="shared" si="144"/>
        <v/>
      </c>
      <c r="CT151" s="97" t="str">
        <f t="shared" si="145"/>
        <v/>
      </c>
      <c r="CY151" s="97" t="str">
        <f t="shared" si="146"/>
        <v/>
      </c>
      <c r="DD151" s="97" t="str">
        <f t="shared" si="147"/>
        <v/>
      </c>
      <c r="DI151" s="97" t="str">
        <f t="shared" si="148"/>
        <v/>
      </c>
      <c r="DN151" s="97" t="str">
        <f t="shared" si="149"/>
        <v/>
      </c>
      <c r="DS151" s="97" t="str">
        <f t="shared" si="150"/>
        <v/>
      </c>
      <c r="DT151" t="s">
        <v>57</v>
      </c>
      <c r="DU151">
        <v>0</v>
      </c>
      <c r="DV151">
        <v>10</v>
      </c>
      <c r="DW151">
        <v>7</v>
      </c>
      <c r="DX151" s="97">
        <f t="shared" si="151"/>
        <v>0.52916666666666667</v>
      </c>
      <c r="EC151" s="97" t="str">
        <f t="shared" si="152"/>
        <v/>
      </c>
      <c r="EH151" s="97" t="str">
        <f t="shared" si="153"/>
        <v/>
      </c>
      <c r="EM151" s="97" t="str">
        <f t="shared" si="154"/>
        <v/>
      </c>
      <c r="ER151" s="97" t="str">
        <f t="shared" si="155"/>
        <v/>
      </c>
      <c r="EW151" s="97" t="str">
        <f t="shared" si="156"/>
        <v/>
      </c>
      <c r="FB151" s="97" t="str">
        <f t="shared" si="157"/>
        <v/>
      </c>
      <c r="FG151" s="97" t="str">
        <f t="shared" si="158"/>
        <v/>
      </c>
      <c r="FL151" s="97" t="str">
        <f t="shared" si="159"/>
        <v/>
      </c>
      <c r="FQ151" s="97" t="str">
        <f t="shared" si="160"/>
        <v/>
      </c>
    </row>
    <row r="152" spans="1:173" x14ac:dyDescent="0.3">
      <c r="A152" s="8" t="s">
        <v>81</v>
      </c>
      <c r="B152" s="8"/>
      <c r="C152" s="2" t="str">
        <f t="shared" si="132"/>
        <v>£/</v>
      </c>
      <c r="D152" s="8"/>
      <c r="E152" t="s">
        <v>57</v>
      </c>
      <c r="F152">
        <v>39</v>
      </c>
      <c r="G152">
        <v>4.25</v>
      </c>
      <c r="I152">
        <v>50</v>
      </c>
      <c r="J152">
        <v>0</v>
      </c>
      <c r="K152" s="16">
        <f t="shared" si="133"/>
        <v>2.2338541666666667</v>
      </c>
      <c r="L152" t="s">
        <v>57</v>
      </c>
      <c r="M152">
        <v>1</v>
      </c>
      <c r="N152">
        <v>19</v>
      </c>
      <c r="O152">
        <v>4.5</v>
      </c>
      <c r="Q152">
        <v>2</v>
      </c>
      <c r="R152">
        <v>2</v>
      </c>
      <c r="S152">
        <v>5</v>
      </c>
      <c r="T152" s="16">
        <f t="shared" si="134"/>
        <v>2.0447916666666668</v>
      </c>
      <c r="U152" s="3" t="s">
        <v>82</v>
      </c>
      <c r="V152" s="3" t="s">
        <v>57</v>
      </c>
      <c r="W152" s="3">
        <v>1</v>
      </c>
      <c r="X152" s="3">
        <v>19</v>
      </c>
      <c r="Y152" s="3">
        <v>4.5</v>
      </c>
      <c r="Z152" s="3"/>
      <c r="AA152" s="3">
        <v>2</v>
      </c>
      <c r="AB152" s="3">
        <v>1</v>
      </c>
      <c r="AC152" s="3">
        <v>0</v>
      </c>
      <c r="AD152" s="16">
        <f t="shared" si="135"/>
        <v>2.0093749999999999</v>
      </c>
      <c r="AM152" s="16" t="str">
        <f t="shared" si="136"/>
        <v/>
      </c>
      <c r="AR152" s="97" t="str">
        <f t="shared" si="161"/>
        <v/>
      </c>
      <c r="AW152" s="97" t="str">
        <f t="shared" si="162"/>
        <v/>
      </c>
      <c r="AZ152" s="97" t="str">
        <f t="shared" si="137"/>
        <v/>
      </c>
      <c r="BF152" s="97" t="str">
        <f t="shared" si="164"/>
        <v/>
      </c>
      <c r="BK152" s="97" t="str">
        <f t="shared" si="138"/>
        <v/>
      </c>
      <c r="BP152" s="97" t="str">
        <f t="shared" si="139"/>
        <v/>
      </c>
      <c r="BU152" s="97" t="str">
        <f t="shared" si="140"/>
        <v/>
      </c>
      <c r="BZ152" s="97" t="str">
        <f t="shared" si="141"/>
        <v/>
      </c>
      <c r="CE152" s="97" t="str">
        <f t="shared" si="142"/>
        <v/>
      </c>
      <c r="CJ152" s="97" t="str">
        <f t="shared" si="143"/>
        <v/>
      </c>
      <c r="CO152" s="97" t="str">
        <f t="shared" si="144"/>
        <v/>
      </c>
      <c r="CT152" s="97" t="str">
        <f t="shared" si="145"/>
        <v/>
      </c>
      <c r="CY152" s="97" t="str">
        <f t="shared" si="146"/>
        <v/>
      </c>
      <c r="DD152" s="97" t="str">
        <f t="shared" si="147"/>
        <v/>
      </c>
      <c r="DI152" s="97" t="str">
        <f t="shared" si="148"/>
        <v/>
      </c>
      <c r="DN152" s="97" t="str">
        <f t="shared" si="149"/>
        <v/>
      </c>
      <c r="DS152" s="97" t="str">
        <f t="shared" si="150"/>
        <v/>
      </c>
      <c r="DX152" s="97" t="str">
        <f t="shared" si="151"/>
        <v/>
      </c>
      <c r="EC152" s="97" t="str">
        <f t="shared" si="152"/>
        <v/>
      </c>
      <c r="EH152" s="97" t="str">
        <f t="shared" si="153"/>
        <v/>
      </c>
      <c r="EM152" s="97" t="str">
        <f t="shared" si="154"/>
        <v/>
      </c>
      <c r="ER152" s="97" t="str">
        <f t="shared" si="155"/>
        <v/>
      </c>
      <c r="EW152" s="97" t="str">
        <f t="shared" si="156"/>
        <v/>
      </c>
      <c r="FB152" s="97" t="str">
        <f t="shared" si="157"/>
        <v/>
      </c>
      <c r="FG152" s="97" t="str">
        <f t="shared" si="158"/>
        <v/>
      </c>
      <c r="FL152" s="97" t="str">
        <f t="shared" si="159"/>
        <v/>
      </c>
      <c r="FQ152" s="97" t="str">
        <f t="shared" si="160"/>
        <v/>
      </c>
    </row>
    <row r="153" spans="1:173" x14ac:dyDescent="0.3">
      <c r="A153" s="8" t="s">
        <v>81</v>
      </c>
      <c r="B153" s="20" t="s">
        <v>561</v>
      </c>
      <c r="C153" s="2" t="str">
        <f t="shared" si="132"/>
        <v>£/</v>
      </c>
      <c r="K153" s="16" t="str">
        <f t="shared" si="133"/>
        <v/>
      </c>
      <c r="T153" s="16" t="str">
        <f t="shared" si="134"/>
        <v/>
      </c>
      <c r="AD153" s="16" t="str">
        <f t="shared" si="135"/>
        <v/>
      </c>
      <c r="AM153" s="16" t="str">
        <f t="shared" si="136"/>
        <v/>
      </c>
      <c r="AR153" s="97" t="str">
        <f t="shared" si="161"/>
        <v/>
      </c>
      <c r="AW153" s="97" t="str">
        <f t="shared" si="162"/>
        <v/>
      </c>
      <c r="AZ153" s="97" t="str">
        <f t="shared" si="137"/>
        <v/>
      </c>
      <c r="BF153" s="97" t="str">
        <f t="shared" si="164"/>
        <v/>
      </c>
      <c r="BK153" s="97" t="str">
        <f t="shared" si="138"/>
        <v/>
      </c>
      <c r="BP153" s="97" t="str">
        <f t="shared" si="139"/>
        <v/>
      </c>
      <c r="BU153" s="97" t="str">
        <f t="shared" si="140"/>
        <v/>
      </c>
      <c r="BZ153" s="97" t="str">
        <f t="shared" si="141"/>
        <v/>
      </c>
      <c r="CE153" s="97" t="str">
        <f t="shared" si="142"/>
        <v/>
      </c>
      <c r="CJ153" s="97" t="str">
        <f t="shared" si="143"/>
        <v/>
      </c>
      <c r="CO153" s="97" t="str">
        <f t="shared" si="144"/>
        <v/>
      </c>
      <c r="CT153" s="97" t="str">
        <f t="shared" si="145"/>
        <v/>
      </c>
      <c r="CY153" s="97" t="str">
        <f t="shared" si="146"/>
        <v/>
      </c>
      <c r="DD153" s="97" t="str">
        <f t="shared" si="147"/>
        <v/>
      </c>
      <c r="DI153" s="97" t="str">
        <f t="shared" si="148"/>
        <v/>
      </c>
      <c r="DN153" s="97" t="str">
        <f t="shared" si="149"/>
        <v/>
      </c>
      <c r="DS153" s="97" t="str">
        <f t="shared" si="150"/>
        <v/>
      </c>
      <c r="DT153" t="s">
        <v>57</v>
      </c>
      <c r="DU153">
        <v>0</v>
      </c>
      <c r="DV153">
        <v>14</v>
      </c>
      <c r="DW153">
        <v>11.5</v>
      </c>
      <c r="DX153" s="97">
        <f t="shared" si="151"/>
        <v>0.74791666666666667</v>
      </c>
      <c r="EC153" s="97" t="str">
        <f t="shared" si="152"/>
        <v/>
      </c>
      <c r="EH153" s="97" t="str">
        <f t="shared" si="153"/>
        <v/>
      </c>
      <c r="EM153" s="97" t="str">
        <f t="shared" si="154"/>
        <v/>
      </c>
      <c r="ER153" s="97" t="str">
        <f t="shared" si="155"/>
        <v/>
      </c>
      <c r="EW153" s="97" t="str">
        <f t="shared" si="156"/>
        <v/>
      </c>
      <c r="FB153" s="97" t="str">
        <f t="shared" si="157"/>
        <v/>
      </c>
      <c r="FG153" s="97" t="str">
        <f t="shared" si="158"/>
        <v/>
      </c>
      <c r="FL153" s="97" t="str">
        <f t="shared" si="159"/>
        <v/>
      </c>
      <c r="FQ153" s="97" t="str">
        <f t="shared" si="160"/>
        <v/>
      </c>
    </row>
    <row r="154" spans="1:173" x14ac:dyDescent="0.3">
      <c r="A154" s="20" t="s">
        <v>78</v>
      </c>
      <c r="B154" s="20" t="s">
        <v>587</v>
      </c>
      <c r="C154" s="2" t="str">
        <f t="shared" si="132"/>
        <v>£/</v>
      </c>
      <c r="K154" s="16" t="str">
        <f t="shared" si="133"/>
        <v/>
      </c>
      <c r="T154" s="16" t="str">
        <f t="shared" si="134"/>
        <v/>
      </c>
      <c r="AD154" s="16" t="str">
        <f t="shared" si="135"/>
        <v/>
      </c>
      <c r="AM154" s="16" t="str">
        <f t="shared" si="136"/>
        <v/>
      </c>
      <c r="AR154" s="97" t="str">
        <f t="shared" si="161"/>
        <v/>
      </c>
      <c r="AW154" s="97" t="str">
        <f t="shared" si="162"/>
        <v/>
      </c>
      <c r="AZ154" s="97" t="str">
        <f t="shared" si="137"/>
        <v/>
      </c>
      <c r="BF154" s="97" t="str">
        <f t="shared" si="164"/>
        <v/>
      </c>
      <c r="BK154" s="97" t="str">
        <f t="shared" si="138"/>
        <v/>
      </c>
      <c r="BP154" s="97" t="str">
        <f t="shared" si="139"/>
        <v/>
      </c>
      <c r="BU154" s="97" t="str">
        <f t="shared" si="140"/>
        <v/>
      </c>
      <c r="BZ154" s="97" t="str">
        <f t="shared" si="141"/>
        <v/>
      </c>
      <c r="CE154" s="97" t="str">
        <f t="shared" si="142"/>
        <v/>
      </c>
      <c r="CJ154" s="97" t="str">
        <f t="shared" si="143"/>
        <v/>
      </c>
      <c r="CO154" s="97" t="str">
        <f t="shared" si="144"/>
        <v/>
      </c>
      <c r="CT154" s="97" t="str">
        <f t="shared" si="145"/>
        <v/>
      </c>
      <c r="CU154" t="s">
        <v>68</v>
      </c>
      <c r="CV154">
        <v>1</v>
      </c>
      <c r="CW154">
        <v>8</v>
      </c>
      <c r="CX154">
        <v>9.6</v>
      </c>
      <c r="CY154" s="97">
        <f t="shared" si="146"/>
        <v>1.44</v>
      </c>
      <c r="DD154" s="97" t="str">
        <f t="shared" si="147"/>
        <v/>
      </c>
      <c r="DI154" s="97" t="str">
        <f t="shared" si="148"/>
        <v/>
      </c>
      <c r="DN154" s="97" t="str">
        <f t="shared" si="149"/>
        <v/>
      </c>
      <c r="DS154" s="97" t="str">
        <f t="shared" si="150"/>
        <v/>
      </c>
      <c r="DX154" s="97" t="str">
        <f t="shared" si="151"/>
        <v/>
      </c>
      <c r="EC154" s="97" t="str">
        <f t="shared" si="152"/>
        <v/>
      </c>
      <c r="EH154" s="97" t="str">
        <f t="shared" si="153"/>
        <v/>
      </c>
      <c r="EM154" s="97" t="str">
        <f t="shared" si="154"/>
        <v/>
      </c>
      <c r="ER154" s="97" t="str">
        <f t="shared" si="155"/>
        <v/>
      </c>
      <c r="EW154" s="97" t="str">
        <f t="shared" si="156"/>
        <v/>
      </c>
      <c r="FB154" s="97" t="str">
        <f t="shared" si="157"/>
        <v/>
      </c>
      <c r="FG154" s="97" t="str">
        <f t="shared" si="158"/>
        <v/>
      </c>
      <c r="FL154" s="97" t="str">
        <f t="shared" si="159"/>
        <v/>
      </c>
      <c r="FQ154" s="97" t="str">
        <f t="shared" si="160"/>
        <v/>
      </c>
    </row>
    <row r="155" spans="1:173" x14ac:dyDescent="0.3">
      <c r="A155" s="7" t="s">
        <v>509</v>
      </c>
      <c r="C155" s="2" t="str">
        <f t="shared" si="132"/>
        <v>£/</v>
      </c>
      <c r="K155" s="16" t="str">
        <f t="shared" si="133"/>
        <v/>
      </c>
      <c r="T155" s="16" t="str">
        <f t="shared" si="134"/>
        <v/>
      </c>
      <c r="AD155" s="16" t="str">
        <f t="shared" si="135"/>
        <v/>
      </c>
      <c r="AM155" s="16" t="str">
        <f t="shared" si="136"/>
        <v/>
      </c>
      <c r="AR155" s="97" t="str">
        <f t="shared" si="161"/>
        <v/>
      </c>
      <c r="AW155" s="97" t="str">
        <f t="shared" si="162"/>
        <v/>
      </c>
      <c r="AZ155" s="97" t="str">
        <f t="shared" si="137"/>
        <v/>
      </c>
      <c r="BF155" s="97" t="str">
        <f t="shared" si="164"/>
        <v/>
      </c>
      <c r="BK155" s="97" t="str">
        <f t="shared" si="138"/>
        <v/>
      </c>
      <c r="BP155" s="97" t="str">
        <f t="shared" si="139"/>
        <v/>
      </c>
      <c r="BU155" s="97" t="str">
        <f t="shared" si="140"/>
        <v/>
      </c>
      <c r="BZ155" s="97" t="str">
        <f t="shared" si="141"/>
        <v/>
      </c>
      <c r="CE155" s="97" t="str">
        <f t="shared" si="142"/>
        <v/>
      </c>
      <c r="CJ155" s="97" t="str">
        <f t="shared" si="143"/>
        <v/>
      </c>
      <c r="CO155" s="97" t="str">
        <f t="shared" si="144"/>
        <v/>
      </c>
      <c r="CT155" s="97" t="str">
        <f t="shared" si="145"/>
        <v/>
      </c>
      <c r="CY155" s="97" t="str">
        <f t="shared" si="146"/>
        <v/>
      </c>
      <c r="DD155" s="97" t="str">
        <f t="shared" si="147"/>
        <v/>
      </c>
      <c r="DI155" s="97" t="str">
        <f t="shared" si="148"/>
        <v/>
      </c>
      <c r="DN155" s="97" t="str">
        <f t="shared" si="149"/>
        <v/>
      </c>
      <c r="DS155" s="97" t="str">
        <f t="shared" si="150"/>
        <v/>
      </c>
      <c r="DX155" s="97" t="str">
        <f t="shared" si="151"/>
        <v/>
      </c>
      <c r="EC155" s="97" t="str">
        <f t="shared" si="152"/>
        <v/>
      </c>
      <c r="EH155" s="97" t="str">
        <f t="shared" si="153"/>
        <v/>
      </c>
      <c r="EM155" s="97" t="str">
        <f t="shared" si="154"/>
        <v/>
      </c>
      <c r="ER155" s="97" t="str">
        <f t="shared" si="155"/>
        <v/>
      </c>
      <c r="EW155" s="97" t="str">
        <f t="shared" si="156"/>
        <v/>
      </c>
      <c r="FB155" s="97" t="str">
        <f t="shared" si="157"/>
        <v/>
      </c>
      <c r="FG155" s="97" t="str">
        <f t="shared" si="158"/>
        <v/>
      </c>
      <c r="FL155" s="97" t="str">
        <f t="shared" si="159"/>
        <v/>
      </c>
      <c r="FQ155" s="97" t="str">
        <f t="shared" si="160"/>
        <v/>
      </c>
    </row>
    <row r="156" spans="1:173" x14ac:dyDescent="0.3">
      <c r="A156" s="8" t="s">
        <v>83</v>
      </c>
      <c r="B156" s="8"/>
      <c r="C156" s="2" t="str">
        <f t="shared" si="132"/>
        <v>£/</v>
      </c>
      <c r="D156" s="8"/>
      <c r="J156" s="3"/>
      <c r="K156" s="16" t="str">
        <f t="shared" si="133"/>
        <v/>
      </c>
      <c r="T156" s="16" t="str">
        <f t="shared" si="134"/>
        <v/>
      </c>
      <c r="U156" s="3"/>
      <c r="V156" s="3"/>
      <c r="W156" s="3"/>
      <c r="X156" s="3"/>
      <c r="Y156" s="3"/>
      <c r="Z156" s="3"/>
      <c r="AA156" s="3"/>
      <c r="AB156" s="3"/>
      <c r="AC156" s="3"/>
      <c r="AD156" s="16" t="str">
        <f t="shared" si="135"/>
        <v/>
      </c>
      <c r="AE156" s="3"/>
      <c r="AM156" s="16" t="str">
        <f t="shared" si="136"/>
        <v/>
      </c>
      <c r="AR156" s="97" t="str">
        <f t="shared" si="161"/>
        <v/>
      </c>
      <c r="AW156" s="97" t="str">
        <f t="shared" si="162"/>
        <v/>
      </c>
      <c r="AZ156" s="97" t="str">
        <f t="shared" si="137"/>
        <v/>
      </c>
      <c r="BA156" s="1">
        <v>4</v>
      </c>
      <c r="BB156" t="s">
        <v>53</v>
      </c>
      <c r="BC156">
        <v>11</v>
      </c>
      <c r="BF156" s="97">
        <f>IF((((BC156+BE156))/$F$211)=0,"",(((BC156+BE156))/$F$211))</f>
        <v>8.1784386617100371E-2</v>
      </c>
      <c r="BK156" s="97" t="str">
        <f t="shared" si="138"/>
        <v/>
      </c>
      <c r="BP156" s="97" t="str">
        <f t="shared" si="139"/>
        <v/>
      </c>
      <c r="BU156" s="97" t="str">
        <f t="shared" si="140"/>
        <v/>
      </c>
      <c r="BZ156" s="97" t="str">
        <f t="shared" si="141"/>
        <v/>
      </c>
      <c r="CE156" s="97" t="str">
        <f t="shared" si="142"/>
        <v/>
      </c>
      <c r="CJ156" s="97" t="str">
        <f t="shared" si="143"/>
        <v/>
      </c>
      <c r="CO156" s="97" t="str">
        <f t="shared" si="144"/>
        <v/>
      </c>
      <c r="CP156" t="s">
        <v>84</v>
      </c>
      <c r="CQ156">
        <v>4</v>
      </c>
      <c r="CR156">
        <v>15</v>
      </c>
      <c r="CS156">
        <v>0</v>
      </c>
      <c r="CT156" s="97">
        <f t="shared" si="145"/>
        <v>4.75</v>
      </c>
      <c r="CY156" s="97" t="str">
        <f t="shared" si="146"/>
        <v/>
      </c>
      <c r="DD156" s="97" t="str">
        <f t="shared" si="147"/>
        <v/>
      </c>
      <c r="DE156" t="s">
        <v>85</v>
      </c>
      <c r="DF156">
        <v>1</v>
      </c>
      <c r="DG156">
        <v>14</v>
      </c>
      <c r="DH156">
        <v>4.8</v>
      </c>
      <c r="DI156" s="97">
        <f t="shared" si="148"/>
        <v>1.72</v>
      </c>
      <c r="DJ156" t="s">
        <v>86</v>
      </c>
      <c r="DK156">
        <v>1</v>
      </c>
      <c r="DL156">
        <v>16</v>
      </c>
      <c r="DM156">
        <v>4.8</v>
      </c>
      <c r="DN156" s="97">
        <f t="shared" si="149"/>
        <v>1.82</v>
      </c>
      <c r="DO156" t="s">
        <v>87</v>
      </c>
      <c r="DP156">
        <v>1</v>
      </c>
      <c r="DQ156">
        <v>18</v>
      </c>
      <c r="DR156">
        <v>3</v>
      </c>
      <c r="DS156" s="97">
        <f t="shared" si="150"/>
        <v>1.9124999999999999</v>
      </c>
      <c r="DT156" t="s">
        <v>88</v>
      </c>
      <c r="DU156">
        <v>0</v>
      </c>
      <c r="DV156">
        <v>49</v>
      </c>
      <c r="DW156">
        <v>0</v>
      </c>
      <c r="DX156" s="97">
        <f t="shared" si="151"/>
        <v>2.4500000000000002</v>
      </c>
      <c r="EC156" s="97" t="str">
        <f t="shared" si="152"/>
        <v/>
      </c>
      <c r="EH156" s="97" t="str">
        <f t="shared" si="153"/>
        <v/>
      </c>
      <c r="EM156" s="97" t="str">
        <f t="shared" si="154"/>
        <v/>
      </c>
      <c r="ER156" s="97" t="str">
        <f t="shared" si="155"/>
        <v/>
      </c>
      <c r="EW156" s="97" t="str">
        <f t="shared" si="156"/>
        <v/>
      </c>
      <c r="FB156" s="97" t="str">
        <f t="shared" si="157"/>
        <v/>
      </c>
      <c r="FG156" s="97" t="str">
        <f t="shared" si="158"/>
        <v/>
      </c>
      <c r="FL156" s="97" t="str">
        <f t="shared" si="159"/>
        <v/>
      </c>
      <c r="FQ156" s="97" t="str">
        <f t="shared" si="160"/>
        <v/>
      </c>
    </row>
    <row r="157" spans="1:173" x14ac:dyDescent="0.3">
      <c r="A157" s="8" t="s">
        <v>83</v>
      </c>
      <c r="B157" s="19" t="s">
        <v>588</v>
      </c>
      <c r="C157" s="2" t="str">
        <f t="shared" si="132"/>
        <v>£/</v>
      </c>
      <c r="D157" s="8"/>
      <c r="E157" t="s">
        <v>57</v>
      </c>
      <c r="F157">
        <v>62</v>
      </c>
      <c r="G157">
        <v>6.5</v>
      </c>
      <c r="I157">
        <v>75</v>
      </c>
      <c r="J157">
        <v>1</v>
      </c>
      <c r="K157" s="16">
        <f t="shared" si="133"/>
        <v>3.4406249999999998</v>
      </c>
      <c r="L157" t="s">
        <v>57</v>
      </c>
      <c r="M157">
        <v>2</v>
      </c>
      <c r="N157">
        <v>16</v>
      </c>
      <c r="O157">
        <v>5.5</v>
      </c>
      <c r="Q157">
        <v>4</v>
      </c>
      <c r="R157">
        <v>4</v>
      </c>
      <c r="S157">
        <v>3</v>
      </c>
      <c r="T157" s="16">
        <f t="shared" si="134"/>
        <v>3.5177083333333332</v>
      </c>
      <c r="U157" s="3" t="s">
        <v>80</v>
      </c>
      <c r="V157" s="3" t="s">
        <v>57</v>
      </c>
      <c r="W157" s="3">
        <v>4</v>
      </c>
      <c r="X157" s="3">
        <v>14</v>
      </c>
      <c r="Y157" s="3">
        <v>8</v>
      </c>
      <c r="Z157" s="3"/>
      <c r="AA157" s="3">
        <v>5</v>
      </c>
      <c r="AB157" s="3">
        <v>1</v>
      </c>
      <c r="AC157" s="3">
        <v>0</v>
      </c>
      <c r="AD157" s="16">
        <f t="shared" si="135"/>
        <v>4.8916666666666666</v>
      </c>
      <c r="AE157" s="3"/>
      <c r="AM157" s="16" t="str">
        <f t="shared" si="136"/>
        <v/>
      </c>
      <c r="AR157" s="97" t="str">
        <f t="shared" si="161"/>
        <v/>
      </c>
      <c r="AW157" s="97" t="str">
        <f t="shared" si="162"/>
        <v/>
      </c>
      <c r="AZ157" s="97" t="str">
        <f t="shared" si="137"/>
        <v/>
      </c>
      <c r="BF157" s="97" t="str">
        <f t="shared" ref="BF157:BF203" si="165">IF((((BC157+BE157)/2)/$F$211)=0,"",(((BC157+BE157)/2)/$F$211))</f>
        <v/>
      </c>
      <c r="BK157" s="97" t="str">
        <f t="shared" si="138"/>
        <v/>
      </c>
      <c r="BP157" s="97" t="str">
        <f t="shared" si="139"/>
        <v/>
      </c>
      <c r="BU157" s="97" t="str">
        <f t="shared" si="140"/>
        <v/>
      </c>
      <c r="BZ157" s="97" t="str">
        <f t="shared" si="141"/>
        <v/>
      </c>
      <c r="CE157" s="97" t="str">
        <f t="shared" si="142"/>
        <v/>
      </c>
      <c r="CJ157" s="97" t="str">
        <f t="shared" si="143"/>
        <v/>
      </c>
      <c r="CO157" s="97" t="str">
        <f t="shared" si="144"/>
        <v/>
      </c>
      <c r="CT157" s="97" t="str">
        <f t="shared" si="145"/>
        <v/>
      </c>
      <c r="CY157" s="97" t="str">
        <f t="shared" si="146"/>
        <v/>
      </c>
      <c r="CZ157" t="s">
        <v>89</v>
      </c>
      <c r="DA157">
        <v>2</v>
      </c>
      <c r="DB157">
        <v>15</v>
      </c>
      <c r="DC157">
        <v>0</v>
      </c>
      <c r="DD157" s="97">
        <f t="shared" si="147"/>
        <v>2.75</v>
      </c>
      <c r="DI157" s="97" t="str">
        <f t="shared" si="148"/>
        <v/>
      </c>
      <c r="DN157" s="97" t="str">
        <f t="shared" si="149"/>
        <v/>
      </c>
      <c r="DS157" s="97" t="str">
        <f t="shared" si="150"/>
        <v/>
      </c>
      <c r="DX157" s="97" t="str">
        <f t="shared" si="151"/>
        <v/>
      </c>
      <c r="EC157" s="97" t="str">
        <f t="shared" si="152"/>
        <v/>
      </c>
      <c r="EH157" s="97" t="str">
        <f t="shared" si="153"/>
        <v/>
      </c>
      <c r="EM157" s="97" t="str">
        <f t="shared" si="154"/>
        <v/>
      </c>
      <c r="ER157" s="97" t="str">
        <f t="shared" si="155"/>
        <v/>
      </c>
      <c r="EW157" s="97" t="str">
        <f t="shared" si="156"/>
        <v/>
      </c>
      <c r="FB157" s="97" t="str">
        <f t="shared" si="157"/>
        <v/>
      </c>
      <c r="FG157" s="97" t="str">
        <f t="shared" si="158"/>
        <v/>
      </c>
      <c r="FL157" s="97" t="str">
        <f t="shared" si="159"/>
        <v/>
      </c>
      <c r="FQ157" s="97" t="str">
        <f t="shared" si="160"/>
        <v/>
      </c>
    </row>
    <row r="158" spans="1:173" x14ac:dyDescent="0.3">
      <c r="A158" s="8" t="s">
        <v>83</v>
      </c>
      <c r="B158" s="19" t="s">
        <v>589</v>
      </c>
      <c r="C158" s="2" t="str">
        <f t="shared" si="132"/>
        <v>£/</v>
      </c>
      <c r="D158" s="8"/>
      <c r="E158" t="s">
        <v>57</v>
      </c>
      <c r="F158">
        <v>88</v>
      </c>
      <c r="G158">
        <v>5</v>
      </c>
      <c r="I158">
        <v>91</v>
      </c>
      <c r="J158" s="5">
        <v>4.5</v>
      </c>
      <c r="K158" s="16">
        <f t="shared" si="133"/>
        <v>4.4947916666666661</v>
      </c>
      <c r="L158" t="s">
        <v>57</v>
      </c>
      <c r="M158">
        <v>3</v>
      </c>
      <c r="N158">
        <v>15</v>
      </c>
      <c r="O158">
        <v>1</v>
      </c>
      <c r="Q158">
        <v>4</v>
      </c>
      <c r="R158">
        <v>4</v>
      </c>
      <c r="S158">
        <v>3</v>
      </c>
      <c r="T158" s="16">
        <f t="shared" si="134"/>
        <v>3.9833333333333334</v>
      </c>
      <c r="U158" s="3" t="s">
        <v>49</v>
      </c>
      <c r="V158" s="3" t="s">
        <v>57</v>
      </c>
      <c r="W158" s="3">
        <v>5</v>
      </c>
      <c r="X158" s="3">
        <v>0</v>
      </c>
      <c r="Y158" s="3">
        <v>11.25</v>
      </c>
      <c r="Z158" s="3"/>
      <c r="AA158" s="3">
        <v>5</v>
      </c>
      <c r="AB158" s="3">
        <v>7</v>
      </c>
      <c r="AC158" s="3">
        <v>2.25</v>
      </c>
      <c r="AD158" s="16">
        <f t="shared" si="135"/>
        <v>5.203125</v>
      </c>
      <c r="AE158" s="3"/>
      <c r="AM158" s="16" t="str">
        <f t="shared" si="136"/>
        <v/>
      </c>
      <c r="AR158" s="97" t="str">
        <f t="shared" si="161"/>
        <v/>
      </c>
      <c r="AW158" s="97" t="str">
        <f t="shared" si="162"/>
        <v/>
      </c>
      <c r="AZ158" s="97" t="str">
        <f t="shared" si="137"/>
        <v/>
      </c>
      <c r="BF158" s="97" t="str">
        <f t="shared" si="165"/>
        <v/>
      </c>
      <c r="BK158" s="97" t="str">
        <f t="shared" si="138"/>
        <v/>
      </c>
      <c r="BP158" s="97" t="str">
        <f t="shared" si="139"/>
        <v/>
      </c>
      <c r="BU158" s="97" t="str">
        <f t="shared" si="140"/>
        <v/>
      </c>
      <c r="BZ158" s="97" t="str">
        <f t="shared" si="141"/>
        <v/>
      </c>
      <c r="CE158" s="97" t="str">
        <f t="shared" si="142"/>
        <v/>
      </c>
      <c r="CJ158" s="97" t="str">
        <f t="shared" si="143"/>
        <v/>
      </c>
      <c r="CO158" s="97" t="str">
        <f t="shared" si="144"/>
        <v/>
      </c>
      <c r="CT158" s="97" t="str">
        <f t="shared" si="145"/>
        <v/>
      </c>
      <c r="CY158" s="97" t="str">
        <f t="shared" si="146"/>
        <v/>
      </c>
      <c r="DD158" s="97" t="str">
        <f t="shared" si="147"/>
        <v/>
      </c>
      <c r="DI158" s="97" t="str">
        <f t="shared" si="148"/>
        <v/>
      </c>
      <c r="DN158" s="97" t="str">
        <f t="shared" si="149"/>
        <v/>
      </c>
      <c r="DS158" s="97" t="str">
        <f t="shared" si="150"/>
        <v/>
      </c>
      <c r="DX158" s="97" t="str">
        <f t="shared" si="151"/>
        <v/>
      </c>
      <c r="EC158" s="97" t="str">
        <f t="shared" si="152"/>
        <v/>
      </c>
      <c r="EH158" s="97" t="str">
        <f t="shared" si="153"/>
        <v/>
      </c>
      <c r="EM158" s="97" t="str">
        <f t="shared" si="154"/>
        <v/>
      </c>
      <c r="ER158" s="97" t="str">
        <f t="shared" si="155"/>
        <v/>
      </c>
      <c r="EW158" s="97" t="str">
        <f t="shared" si="156"/>
        <v/>
      </c>
      <c r="FB158" s="97" t="str">
        <f t="shared" si="157"/>
        <v/>
      </c>
      <c r="FG158" s="97" t="str">
        <f t="shared" si="158"/>
        <v/>
      </c>
      <c r="FL158" s="97" t="str">
        <f t="shared" si="159"/>
        <v/>
      </c>
      <c r="FQ158" s="97" t="str">
        <f t="shared" si="160"/>
        <v/>
      </c>
    </row>
    <row r="159" spans="1:173" x14ac:dyDescent="0.3">
      <c r="A159" s="19" t="s">
        <v>710</v>
      </c>
      <c r="B159" s="19" t="s">
        <v>563</v>
      </c>
      <c r="C159" s="2" t="str">
        <f t="shared" si="132"/>
        <v>£/</v>
      </c>
      <c r="D159" s="18"/>
      <c r="J159" s="3"/>
      <c r="K159" s="16" t="str">
        <f t="shared" si="133"/>
        <v/>
      </c>
      <c r="T159" s="16" t="str">
        <f t="shared" si="134"/>
        <v/>
      </c>
      <c r="U159" s="3"/>
      <c r="V159" s="3"/>
      <c r="W159" s="3"/>
      <c r="X159" s="3"/>
      <c r="Y159" s="3"/>
      <c r="Z159" s="3"/>
      <c r="AA159" s="3"/>
      <c r="AB159" s="3"/>
      <c r="AC159" s="3"/>
      <c r="AD159" s="16" t="str">
        <f t="shared" si="135"/>
        <v/>
      </c>
      <c r="AE159" s="3"/>
      <c r="AM159" s="16" t="str">
        <f t="shared" si="136"/>
        <v/>
      </c>
      <c r="AR159" s="97" t="str">
        <f t="shared" si="161"/>
        <v/>
      </c>
      <c r="AW159" s="97" t="str">
        <f t="shared" si="162"/>
        <v/>
      </c>
      <c r="AX159" t="s">
        <v>53</v>
      </c>
      <c r="AY159">
        <v>11.875</v>
      </c>
      <c r="AZ159" s="97">
        <f t="shared" si="137"/>
        <v>8.8454376163873374E-2</v>
      </c>
      <c r="BF159" s="97" t="str">
        <f t="shared" si="165"/>
        <v/>
      </c>
      <c r="BK159" s="97" t="str">
        <f t="shared" si="138"/>
        <v/>
      </c>
      <c r="BP159" s="97" t="str">
        <f t="shared" si="139"/>
        <v/>
      </c>
      <c r="BU159" s="97" t="str">
        <f t="shared" si="140"/>
        <v/>
      </c>
      <c r="BZ159" s="97" t="str">
        <f t="shared" si="141"/>
        <v/>
      </c>
      <c r="CE159" s="97" t="str">
        <f t="shared" si="142"/>
        <v/>
      </c>
      <c r="CJ159" s="97" t="str">
        <f t="shared" si="143"/>
        <v/>
      </c>
      <c r="CO159" s="97" t="str">
        <f t="shared" si="144"/>
        <v/>
      </c>
      <c r="CT159" s="97" t="str">
        <f t="shared" si="145"/>
        <v/>
      </c>
      <c r="CY159" s="97" t="str">
        <f t="shared" si="146"/>
        <v/>
      </c>
      <c r="DD159" s="97" t="str">
        <f t="shared" si="147"/>
        <v/>
      </c>
      <c r="DI159" s="97" t="str">
        <f t="shared" si="148"/>
        <v/>
      </c>
      <c r="DN159" s="97" t="str">
        <f t="shared" si="149"/>
        <v/>
      </c>
      <c r="DS159" s="97" t="str">
        <f t="shared" si="150"/>
        <v/>
      </c>
      <c r="DX159" s="97" t="str">
        <f t="shared" si="151"/>
        <v/>
      </c>
      <c r="EC159" s="97" t="str">
        <f t="shared" si="152"/>
        <v/>
      </c>
      <c r="EH159" s="97" t="str">
        <f t="shared" si="153"/>
        <v/>
      </c>
      <c r="EM159" s="97" t="str">
        <f t="shared" si="154"/>
        <v/>
      </c>
      <c r="ER159" s="97" t="str">
        <f t="shared" si="155"/>
        <v/>
      </c>
      <c r="EW159" s="97" t="str">
        <f t="shared" si="156"/>
        <v/>
      </c>
      <c r="FB159" s="97" t="str">
        <f t="shared" si="157"/>
        <v/>
      </c>
      <c r="FG159" s="97" t="str">
        <f t="shared" si="158"/>
        <v/>
      </c>
      <c r="FL159" s="97" t="str">
        <f t="shared" si="159"/>
        <v/>
      </c>
      <c r="FQ159" s="97" t="str">
        <f t="shared" si="160"/>
        <v/>
      </c>
    </row>
    <row r="160" spans="1:173" x14ac:dyDescent="0.3">
      <c r="A160" s="8" t="s">
        <v>90</v>
      </c>
      <c r="B160" s="8"/>
      <c r="C160" s="2" t="str">
        <f t="shared" si="132"/>
        <v>£/</v>
      </c>
      <c r="D160" s="8"/>
      <c r="J160" s="3"/>
      <c r="K160" s="16" t="str">
        <f t="shared" si="133"/>
        <v/>
      </c>
      <c r="T160" s="16" t="str">
        <f t="shared" si="134"/>
        <v/>
      </c>
      <c r="U160" s="3"/>
      <c r="V160" s="3"/>
      <c r="W160" s="3"/>
      <c r="X160" s="3"/>
      <c r="Y160" s="3"/>
      <c r="Z160" s="3"/>
      <c r="AA160" s="3"/>
      <c r="AB160" s="3"/>
      <c r="AC160" s="3"/>
      <c r="AD160" s="16" t="str">
        <f t="shared" si="135"/>
        <v/>
      </c>
      <c r="AE160" s="3"/>
      <c r="AM160" s="16" t="str">
        <f t="shared" si="136"/>
        <v/>
      </c>
      <c r="AR160" s="97" t="str">
        <f t="shared" si="161"/>
        <v/>
      </c>
      <c r="AW160" s="97" t="str">
        <f t="shared" si="162"/>
        <v/>
      </c>
      <c r="AZ160" s="97" t="str">
        <f t="shared" si="137"/>
        <v/>
      </c>
      <c r="BF160" s="97" t="str">
        <f t="shared" si="165"/>
        <v/>
      </c>
      <c r="BK160" s="97" t="str">
        <f t="shared" si="138"/>
        <v/>
      </c>
      <c r="BP160" s="97" t="str">
        <f t="shared" si="139"/>
        <v/>
      </c>
      <c r="BU160" s="97" t="str">
        <f t="shared" si="140"/>
        <v/>
      </c>
      <c r="BZ160" s="97" t="str">
        <f t="shared" si="141"/>
        <v/>
      </c>
      <c r="CE160" s="97" t="str">
        <f t="shared" si="142"/>
        <v/>
      </c>
      <c r="CJ160" s="97" t="str">
        <f t="shared" si="143"/>
        <v/>
      </c>
      <c r="CO160" s="97" t="str">
        <f t="shared" si="144"/>
        <v/>
      </c>
      <c r="CT160" s="97" t="str">
        <f t="shared" si="145"/>
        <v/>
      </c>
      <c r="CY160" s="97" t="str">
        <f t="shared" si="146"/>
        <v/>
      </c>
      <c r="DD160" s="97" t="str">
        <f t="shared" si="147"/>
        <v/>
      </c>
      <c r="DI160" s="97" t="str">
        <f t="shared" si="148"/>
        <v/>
      </c>
      <c r="DN160" s="97" t="str">
        <f t="shared" si="149"/>
        <v/>
      </c>
      <c r="DS160" s="97" t="str">
        <f t="shared" si="150"/>
        <v/>
      </c>
      <c r="DX160" s="97" t="str">
        <f t="shared" si="151"/>
        <v/>
      </c>
      <c r="EC160" s="97" t="str">
        <f t="shared" si="152"/>
        <v/>
      </c>
      <c r="EH160" s="97" t="str">
        <f t="shared" si="153"/>
        <v/>
      </c>
      <c r="EM160" s="97" t="str">
        <f t="shared" si="154"/>
        <v/>
      </c>
      <c r="ER160" s="97" t="str">
        <f t="shared" si="155"/>
        <v/>
      </c>
      <c r="EW160" s="97" t="str">
        <f t="shared" si="156"/>
        <v/>
      </c>
      <c r="FB160" s="97" t="str">
        <f t="shared" si="157"/>
        <v/>
      </c>
      <c r="FG160" s="97" t="str">
        <f t="shared" si="158"/>
        <v/>
      </c>
      <c r="FL160" s="97" t="str">
        <f t="shared" si="159"/>
        <v/>
      </c>
      <c r="FQ160" s="97" t="str">
        <f t="shared" si="160"/>
        <v/>
      </c>
    </row>
    <row r="161" spans="1:173" x14ac:dyDescent="0.3">
      <c r="A161" s="8" t="s">
        <v>90</v>
      </c>
      <c r="B161" s="19" t="s">
        <v>593</v>
      </c>
      <c r="C161" s="2" t="str">
        <f t="shared" si="132"/>
        <v>£/</v>
      </c>
      <c r="D161" s="8"/>
      <c r="J161" s="3"/>
      <c r="K161" s="16" t="str">
        <f t="shared" si="133"/>
        <v/>
      </c>
      <c r="T161" s="16" t="str">
        <f t="shared" si="134"/>
        <v/>
      </c>
      <c r="U161" s="3"/>
      <c r="V161" s="3"/>
      <c r="W161" s="3"/>
      <c r="X161" s="3"/>
      <c r="Y161" s="3"/>
      <c r="Z161" s="3"/>
      <c r="AA161" s="3"/>
      <c r="AB161" s="3"/>
      <c r="AC161" s="3"/>
      <c r="AD161" s="16" t="str">
        <f t="shared" si="135"/>
        <v/>
      </c>
      <c r="AE161" s="3"/>
      <c r="AM161" s="16" t="str">
        <f t="shared" si="136"/>
        <v/>
      </c>
      <c r="AR161" s="97" t="str">
        <f t="shared" si="161"/>
        <v/>
      </c>
      <c r="AW161" s="97" t="str">
        <f t="shared" si="162"/>
        <v/>
      </c>
      <c r="AZ161" s="97" t="str">
        <f t="shared" si="137"/>
        <v/>
      </c>
      <c r="BF161" s="97" t="str">
        <f t="shared" si="165"/>
        <v/>
      </c>
      <c r="BK161" s="97" t="str">
        <f t="shared" si="138"/>
        <v/>
      </c>
      <c r="BP161" s="97" t="str">
        <f t="shared" si="139"/>
        <v/>
      </c>
      <c r="BU161" s="97" t="str">
        <f t="shared" si="140"/>
        <v/>
      </c>
      <c r="BZ161" s="97" t="str">
        <f t="shared" si="141"/>
        <v/>
      </c>
      <c r="CE161" s="97" t="str">
        <f t="shared" si="142"/>
        <v/>
      </c>
      <c r="CJ161" s="97" t="str">
        <f t="shared" si="143"/>
        <v/>
      </c>
      <c r="CO161" s="97" t="str">
        <f t="shared" si="144"/>
        <v/>
      </c>
      <c r="CT161" s="97" t="str">
        <f t="shared" si="145"/>
        <v/>
      </c>
      <c r="CY161" s="97" t="str">
        <f t="shared" si="146"/>
        <v/>
      </c>
      <c r="DD161" s="97" t="str">
        <f t="shared" si="147"/>
        <v/>
      </c>
      <c r="DI161" s="97" t="str">
        <f t="shared" si="148"/>
        <v/>
      </c>
      <c r="DJ161" t="s">
        <v>91</v>
      </c>
      <c r="DK161">
        <v>0</v>
      </c>
      <c r="DL161">
        <v>2</v>
      </c>
      <c r="DM161">
        <v>6</v>
      </c>
      <c r="DN161" s="97">
        <f t="shared" si="149"/>
        <v>0.125</v>
      </c>
      <c r="DO161" t="s">
        <v>69</v>
      </c>
      <c r="DP161">
        <v>0</v>
      </c>
      <c r="DQ161">
        <v>1</v>
      </c>
      <c r="DR161">
        <v>3</v>
      </c>
      <c r="DS161" s="97">
        <f t="shared" si="150"/>
        <v>6.25E-2</v>
      </c>
      <c r="DT161" t="s">
        <v>69</v>
      </c>
      <c r="DU161">
        <v>0</v>
      </c>
      <c r="DV161">
        <v>0</v>
      </c>
      <c r="DW161">
        <v>9.5</v>
      </c>
      <c r="DX161" s="97">
        <f t="shared" si="151"/>
        <v>3.9583333333333331E-2</v>
      </c>
      <c r="EC161" s="97" t="str">
        <f t="shared" si="152"/>
        <v/>
      </c>
      <c r="EH161" s="97" t="str">
        <f t="shared" si="153"/>
        <v/>
      </c>
      <c r="EM161" s="97" t="str">
        <f t="shared" si="154"/>
        <v/>
      </c>
      <c r="ER161" s="97" t="str">
        <f t="shared" si="155"/>
        <v/>
      </c>
      <c r="EW161" s="97" t="str">
        <f t="shared" si="156"/>
        <v/>
      </c>
      <c r="FB161" s="97" t="str">
        <f t="shared" si="157"/>
        <v/>
      </c>
      <c r="FG161" s="97" t="str">
        <f t="shared" si="158"/>
        <v/>
      </c>
      <c r="FL161" s="97" t="str">
        <f t="shared" si="159"/>
        <v/>
      </c>
      <c r="FQ161" s="97" t="str">
        <f t="shared" si="160"/>
        <v/>
      </c>
    </row>
    <row r="162" spans="1:173" x14ac:dyDescent="0.3">
      <c r="A162" s="8" t="s">
        <v>90</v>
      </c>
      <c r="B162" s="19" t="s">
        <v>594</v>
      </c>
      <c r="C162" s="2" t="str">
        <f t="shared" si="132"/>
        <v>£/</v>
      </c>
      <c r="D162" s="8"/>
      <c r="J162" s="3"/>
      <c r="K162" s="16" t="str">
        <f t="shared" si="133"/>
        <v/>
      </c>
      <c r="T162" s="16" t="str">
        <f t="shared" si="134"/>
        <v/>
      </c>
      <c r="U162" s="3"/>
      <c r="V162" s="3"/>
      <c r="W162" s="3"/>
      <c r="X162" s="3"/>
      <c r="Y162" s="3"/>
      <c r="Z162" s="3"/>
      <c r="AA162" s="3"/>
      <c r="AB162" s="3"/>
      <c r="AC162" s="3"/>
      <c r="AD162" s="16" t="str">
        <f t="shared" si="135"/>
        <v/>
      </c>
      <c r="AE162" s="3"/>
      <c r="AM162" s="16" t="str">
        <f t="shared" si="136"/>
        <v/>
      </c>
      <c r="AR162" s="97" t="str">
        <f t="shared" si="161"/>
        <v/>
      </c>
      <c r="AW162" s="97" t="str">
        <f t="shared" si="162"/>
        <v/>
      </c>
      <c r="AZ162" s="97" t="str">
        <f t="shared" si="137"/>
        <v/>
      </c>
      <c r="BF162" s="97" t="str">
        <f t="shared" si="165"/>
        <v/>
      </c>
      <c r="BK162" s="97" t="str">
        <f t="shared" si="138"/>
        <v/>
      </c>
      <c r="BP162" s="97" t="str">
        <f t="shared" si="139"/>
        <v/>
      </c>
      <c r="BU162" s="97" t="str">
        <f t="shared" si="140"/>
        <v/>
      </c>
      <c r="BZ162" s="97" t="str">
        <f t="shared" si="141"/>
        <v/>
      </c>
      <c r="CE162" s="97" t="str">
        <f t="shared" si="142"/>
        <v/>
      </c>
      <c r="CJ162" s="97" t="str">
        <f t="shared" si="143"/>
        <v/>
      </c>
      <c r="CO162" s="97" t="str">
        <f t="shared" si="144"/>
        <v/>
      </c>
      <c r="CT162" s="97" t="str">
        <f t="shared" si="145"/>
        <v/>
      </c>
      <c r="CY162" s="97" t="str">
        <f t="shared" si="146"/>
        <v/>
      </c>
      <c r="DD162" s="97" t="str">
        <f t="shared" si="147"/>
        <v/>
      </c>
      <c r="DI162" s="97" t="str">
        <f t="shared" si="148"/>
        <v/>
      </c>
      <c r="DN162" s="97" t="str">
        <f t="shared" si="149"/>
        <v/>
      </c>
      <c r="DO162" t="s">
        <v>69</v>
      </c>
      <c r="DP162">
        <v>0</v>
      </c>
      <c r="DQ162">
        <v>0</v>
      </c>
      <c r="DR162">
        <v>8.5</v>
      </c>
      <c r="DS162" s="97">
        <f t="shared" si="150"/>
        <v>3.5416666666666666E-2</v>
      </c>
      <c r="DT162" t="s">
        <v>69</v>
      </c>
      <c r="DU162">
        <v>0</v>
      </c>
      <c r="DV162">
        <v>1</v>
      </c>
      <c r="DW162">
        <v>4</v>
      </c>
      <c r="DX162" s="97">
        <f t="shared" si="151"/>
        <v>6.6666666666666666E-2</v>
      </c>
      <c r="EC162" s="97" t="str">
        <f t="shared" si="152"/>
        <v/>
      </c>
      <c r="EH162" s="97" t="str">
        <f t="shared" si="153"/>
        <v/>
      </c>
      <c r="EM162" s="97" t="str">
        <f t="shared" si="154"/>
        <v/>
      </c>
      <c r="ER162" s="97" t="str">
        <f t="shared" si="155"/>
        <v/>
      </c>
      <c r="EW162" s="97" t="str">
        <f t="shared" si="156"/>
        <v/>
      </c>
      <c r="FB162" s="97" t="str">
        <f t="shared" si="157"/>
        <v/>
      </c>
      <c r="FG162" s="97" t="str">
        <f t="shared" si="158"/>
        <v/>
      </c>
      <c r="FL162" s="97" t="str">
        <f t="shared" si="159"/>
        <v/>
      </c>
      <c r="FQ162" s="97" t="str">
        <f t="shared" si="160"/>
        <v/>
      </c>
    </row>
    <row r="163" spans="1:173" x14ac:dyDescent="0.3">
      <c r="A163" s="8" t="s">
        <v>92</v>
      </c>
      <c r="B163" s="8"/>
      <c r="C163" s="2" t="str">
        <f t="shared" si="132"/>
        <v>£/</v>
      </c>
      <c r="D163" s="8"/>
      <c r="E163" t="s">
        <v>57</v>
      </c>
      <c r="F163">
        <v>36</v>
      </c>
      <c r="G163" s="5">
        <v>5.5</v>
      </c>
      <c r="I163">
        <v>39</v>
      </c>
      <c r="J163">
        <v>4.5</v>
      </c>
      <c r="K163" s="16">
        <f t="shared" si="133"/>
        <v>1.8958333333333333</v>
      </c>
      <c r="L163" t="s">
        <v>57</v>
      </c>
      <c r="M163">
        <v>3</v>
      </c>
      <c r="N163">
        <v>5</v>
      </c>
      <c r="O163">
        <v>6</v>
      </c>
      <c r="Q163">
        <v>3</v>
      </c>
      <c r="R163">
        <v>5</v>
      </c>
      <c r="S163">
        <v>0</v>
      </c>
      <c r="T163" s="16">
        <f t="shared" si="134"/>
        <v>3.2625000000000002</v>
      </c>
      <c r="U163" s="4">
        <v>4</v>
      </c>
      <c r="V163" s="3" t="s">
        <v>57</v>
      </c>
      <c r="W163" s="3">
        <v>4</v>
      </c>
      <c r="X163" s="3">
        <v>5</v>
      </c>
      <c r="Y163" s="3">
        <v>3.5</v>
      </c>
      <c r="Z163" s="3"/>
      <c r="AA163" s="3">
        <v>4</v>
      </c>
      <c r="AB163" s="3">
        <v>8</v>
      </c>
      <c r="AC163" s="3">
        <v>5</v>
      </c>
      <c r="AD163" s="16">
        <f t="shared" si="135"/>
        <v>4.3427083333333334</v>
      </c>
      <c r="AE163" s="3"/>
      <c r="AM163" s="16" t="str">
        <f t="shared" si="136"/>
        <v/>
      </c>
      <c r="AR163" s="97" t="str">
        <f t="shared" si="161"/>
        <v/>
      </c>
      <c r="AW163" s="97" t="str">
        <f t="shared" si="162"/>
        <v/>
      </c>
      <c r="AZ163" s="97" t="str">
        <f t="shared" si="137"/>
        <v/>
      </c>
      <c r="BF163" s="97" t="str">
        <f t="shared" si="165"/>
        <v/>
      </c>
      <c r="BK163" s="97" t="str">
        <f t="shared" si="138"/>
        <v/>
      </c>
      <c r="BP163" s="97" t="str">
        <f t="shared" si="139"/>
        <v/>
      </c>
      <c r="BU163" s="97" t="str">
        <f t="shared" si="140"/>
        <v/>
      </c>
      <c r="BZ163" s="97" t="str">
        <f t="shared" si="141"/>
        <v/>
      </c>
      <c r="CE163" s="97" t="str">
        <f t="shared" si="142"/>
        <v/>
      </c>
      <c r="CJ163" s="97" t="str">
        <f t="shared" si="143"/>
        <v/>
      </c>
      <c r="CO163" s="97" t="str">
        <f t="shared" si="144"/>
        <v/>
      </c>
      <c r="CT163" s="97" t="str">
        <f t="shared" si="145"/>
        <v/>
      </c>
      <c r="CY163" s="97" t="str">
        <f t="shared" si="146"/>
        <v/>
      </c>
      <c r="DD163" s="97" t="str">
        <f t="shared" si="147"/>
        <v/>
      </c>
      <c r="DI163" s="97" t="str">
        <f t="shared" si="148"/>
        <v/>
      </c>
      <c r="DN163" s="97" t="str">
        <f t="shared" si="149"/>
        <v/>
      </c>
      <c r="DS163" s="97" t="str">
        <f t="shared" si="150"/>
        <v/>
      </c>
      <c r="DX163" s="97" t="str">
        <f t="shared" si="151"/>
        <v/>
      </c>
      <c r="EC163" s="97" t="str">
        <f t="shared" si="152"/>
        <v/>
      </c>
      <c r="EH163" s="97" t="str">
        <f t="shared" si="153"/>
        <v/>
      </c>
      <c r="EM163" s="97" t="str">
        <f t="shared" si="154"/>
        <v/>
      </c>
      <c r="ER163" s="97" t="str">
        <f t="shared" si="155"/>
        <v/>
      </c>
      <c r="EW163" s="97" t="str">
        <f t="shared" si="156"/>
        <v/>
      </c>
      <c r="FB163" s="97" t="str">
        <f t="shared" si="157"/>
        <v/>
      </c>
      <c r="FG163" s="97" t="str">
        <f t="shared" si="158"/>
        <v/>
      </c>
      <c r="FL163" s="97" t="str">
        <f t="shared" si="159"/>
        <v/>
      </c>
      <c r="FQ163" s="97" t="str">
        <f t="shared" si="160"/>
        <v/>
      </c>
    </row>
    <row r="164" spans="1:173" x14ac:dyDescent="0.3">
      <c r="A164" s="8" t="s">
        <v>93</v>
      </c>
      <c r="B164" s="8"/>
      <c r="C164" s="2" t="str">
        <f t="shared" si="132"/>
        <v>£/</v>
      </c>
      <c r="D164" s="8"/>
      <c r="E164" t="s">
        <v>22</v>
      </c>
      <c r="F164">
        <v>1</v>
      </c>
      <c r="G164">
        <v>5.5</v>
      </c>
      <c r="I164">
        <v>1</v>
      </c>
      <c r="J164">
        <v>6.75</v>
      </c>
      <c r="K164" s="16">
        <f t="shared" ref="K164:K195" si="166">IF((((F164+I164)/2)/$F$207)+(((G164+J164)/2)/$H$207)=0,"",((((F164+I164)/2)/$F$207)+(((G164+J164)/2)/$H$207)))</f>
        <v>7.5520833333333343E-2</v>
      </c>
      <c r="L164" t="s">
        <v>22</v>
      </c>
      <c r="M164">
        <v>0</v>
      </c>
      <c r="N164">
        <v>1</v>
      </c>
      <c r="O164">
        <v>5.5</v>
      </c>
      <c r="Q164">
        <v>0</v>
      </c>
      <c r="R164">
        <v>1</v>
      </c>
      <c r="S164" s="5">
        <v>6.25</v>
      </c>
      <c r="T164" s="16">
        <f t="shared" ref="T164:T195" si="167">IF(((M164+Q164)/2)+(((N164+R164)/2)/$F$207)+(((O164+S164)/2)/$H$207)=0,"",((M164+Q164)/2)+(((N164+R164)/2)/$F$207)+(((O164+S164)/2)/$H$207))</f>
        <v>7.4479166666666666E-2</v>
      </c>
      <c r="U164" s="4">
        <v>4</v>
      </c>
      <c r="V164" s="3" t="s">
        <v>22</v>
      </c>
      <c r="W164" s="3">
        <v>0</v>
      </c>
      <c r="X164" s="3">
        <v>1</v>
      </c>
      <c r="Y164" s="3">
        <v>1.25</v>
      </c>
      <c r="Z164" s="3"/>
      <c r="AA164" s="3">
        <v>0</v>
      </c>
      <c r="AB164" s="3">
        <v>1</v>
      </c>
      <c r="AC164" s="3">
        <v>5.25</v>
      </c>
      <c r="AD164" s="16">
        <f t="shared" ref="AD164:AD195" si="168">IF(((W164+AA164)/2)+(((X164+AB164)/2)/$F$207)+(((Y164+AC164)/2)/$H$207)=0,"",((W164+AA164)/2)+(((X164+AB164)/2)/$F$207)+(((Y164+AC164)/2)/$H$207))</f>
        <v>6.3541666666666663E-2</v>
      </c>
      <c r="AE164" s="3"/>
      <c r="AM164" s="16" t="str">
        <f t="shared" ref="AM164:AM195" si="169">IF(((AF164+AJ164)/2)+(((AG164+AK164)/2)/$F$207)+(((AH164+AL164)/2)/$H$207)=0,"",((AF164+AJ164)/2)+(((AG164+AK164)/2)/$F$207)+(((AH164+AL164)/2)/$H$207))</f>
        <v/>
      </c>
      <c r="AR164" s="97" t="str">
        <f t="shared" si="161"/>
        <v/>
      </c>
      <c r="AW164" s="97" t="str">
        <f t="shared" si="162"/>
        <v/>
      </c>
      <c r="AZ164" s="97" t="str">
        <f t="shared" ref="AZ164:AZ195" si="170">IF((((AY164))/$F$209)=0,"",(((AY164))/$F$209))</f>
        <v/>
      </c>
      <c r="BF164" s="97" t="str">
        <f t="shared" si="165"/>
        <v/>
      </c>
      <c r="BK164" s="97" t="str">
        <f t="shared" ref="BK164:BK195" si="171">IF(BH164+(BI164/$F$207)+(BJ164/$H$207)=0,"",BH164+(BI164/$F$207)+(BJ164/$H$207))</f>
        <v/>
      </c>
      <c r="BP164" s="97" t="str">
        <f t="shared" ref="BP164:BP195" si="172">IF(BM164+(BN164/$F$207)+(BO164/$H$207)=0,"",BM164+(BN164/$F$207)+(BO164/$H$207))</f>
        <v/>
      </c>
      <c r="BU164" s="97" t="str">
        <f t="shared" ref="BU164:BU195" si="173">IF(BR164+(BS164/$F$207)+(BT164/$H$207)=0,"",BR164+(BS164/$F$207)+(BT164/$H$207))</f>
        <v/>
      </c>
      <c r="BZ164" s="97" t="str">
        <f t="shared" ref="BZ164:BZ195" si="174">IF(BW164+(BX164/$F$207)+(BY164/$H$207)=0,"",BW164+(BX164/$F$207)+(BY164/$H$207))</f>
        <v/>
      </c>
      <c r="CE164" s="97" t="str">
        <f t="shared" ref="CE164:CE195" si="175">IF(CB164+(CC164/$F$207)+(CD164/$H$207)=0,"",CB164+(CC164/$F$207)+(CD164/$H$207))</f>
        <v/>
      </c>
      <c r="CJ164" s="97" t="str">
        <f t="shared" ref="CJ164:CJ195" si="176">IF(CG164+(CH164/$F$207)+(CI164/$H$207)=0,"",CG164+(CH164/$F$207)+(CI164/$H$207))</f>
        <v/>
      </c>
      <c r="CO164" s="97" t="str">
        <f t="shared" ref="CO164:CO195" si="177">IF(CL164+(CM164/$F$207)+(CN164/$H$207)=0,"",CL164+(CM164/$F$207)+(CN164/$H$207))</f>
        <v/>
      </c>
      <c r="CT164" s="97" t="str">
        <f t="shared" ref="CT164:CT195" si="178">IF(CQ164+(CR164/$F$207)+(CS164/$H$207)=0,"",CQ164+(CR164/$F$207)+(CS164/$H$207))</f>
        <v/>
      </c>
      <c r="CY164" s="97" t="str">
        <f t="shared" ref="CY164:CY195" si="179">IF(CV164+(CW164/$F$207)+(CX164/$H$207)=0,"",CV164+(CW164/$F$207)+(CX164/$H$207))</f>
        <v/>
      </c>
      <c r="DD164" s="97" t="str">
        <f t="shared" ref="DD164:DD195" si="180">IF(DA164+(DB164/$F$207)+(DC164/$H$207)=0,"",DA164+(DB164/$F$207)+(DC164/$H$207))</f>
        <v/>
      </c>
      <c r="DI164" s="97" t="str">
        <f t="shared" ref="DI164:DI195" si="181">IF(DF164+(DG164/$F$207)+(DH164/$H$207)=0,"",DF164+(DG164/$F$207)+(DH164/$H$207))</f>
        <v/>
      </c>
      <c r="DN164" s="97" t="str">
        <f t="shared" ref="DN164:DN195" si="182">IF(DK164+(DL164/$F$207)+(DM164/$H$207)=0,"",DK164+(DL164/$F$207)+(DM164/$H$207))</f>
        <v/>
      </c>
      <c r="DS164" s="97" t="str">
        <f t="shared" ref="DS164:DS195" si="183">IF(DP164+(DQ164/$F$207)+(DR164/$H$207)=0,"",DP164+(DQ164/$F$207)+(DR164/$H$207))</f>
        <v/>
      </c>
      <c r="DX164" s="97" t="str">
        <f t="shared" ref="DX164:DX195" si="184">IF(DU164+(DV164/$F$207)+(DW164/$H$207)=0,"",DU164+(DV164/$F$207)+(DW164/$H$207))</f>
        <v/>
      </c>
      <c r="EC164" s="97" t="str">
        <f t="shared" ref="EC164:EC195" si="185">IF(DZ164+(EA164/$F$207)+(EB164/$H$207)=0,"",DZ164+(EA164/$F$207)+(EB164/$H$207))</f>
        <v/>
      </c>
      <c r="EH164" s="97" t="str">
        <f t="shared" ref="EH164:EH195" si="186">IF(EE164+(EF164/$F$207)+(EG164/$H$207)=0,"",EE164+(EF164/$F$207)+(EG164/$H$207))</f>
        <v/>
      </c>
      <c r="EM164" s="97" t="str">
        <f t="shared" ref="EM164:EM195" si="187">IF(EJ164+(EK164/$F$207)+(EL164/$H$207)=0,"",EJ164+(EK164/$F$207)+(EL164/$H$207))</f>
        <v/>
      </c>
      <c r="ER164" s="97" t="str">
        <f t="shared" ref="ER164:ER195" si="188">IF(EO164+(EP164/$F$207)+(EQ164/$H$207)=0,"",EO164+(EP164/$F$207)+(EQ164/$H$207))</f>
        <v/>
      </c>
      <c r="EW164" s="97" t="str">
        <f t="shared" ref="EW164:EW195" si="189">IF(ET164+(EU164/$F$207)+(EV164/$H$207)=0,"",ET164+(EU164/$F$207)+(EV164/$H$207))</f>
        <v/>
      </c>
      <c r="FB164" s="97" t="str">
        <f t="shared" ref="FB164:FB195" si="190">IF(EY164+(EZ164/$F$207)+(FA164/$H$207)=0,"",EY164+(EZ164/$F$207)+(FA164/$H$207))</f>
        <v/>
      </c>
      <c r="FG164" s="97" t="str">
        <f t="shared" ref="FG164:FG195" si="191">IF(FD164+(FE164/$F$207)+(FF164/$H$207)=0,"",FD164+(FE164/$F$207)+(FF164/$H$207))</f>
        <v/>
      </c>
      <c r="FL164" s="97" t="str">
        <f t="shared" ref="FL164:FL195" si="192">IF(FI164+(FJ164/$F$207)+(FK164/$H$207)=0,"",FI164+(FJ164/$F$207)+(FK164/$H$207))</f>
        <v/>
      </c>
      <c r="FQ164" s="97" t="str">
        <f t="shared" ref="FQ164:FQ195" si="193">IF(FN164+(FO164/$F$207)+(FP164/$H$207)=0,"",FN164+(FO164/$F$207)+(FP164/$H$207))</f>
        <v/>
      </c>
    </row>
    <row r="165" spans="1:173" x14ac:dyDescent="0.3">
      <c r="A165" s="8" t="s">
        <v>94</v>
      </c>
      <c r="B165" s="8"/>
      <c r="C165" s="2" t="str">
        <f t="shared" si="132"/>
        <v>£/</v>
      </c>
      <c r="D165" s="8"/>
      <c r="E165" t="s">
        <v>57</v>
      </c>
      <c r="F165">
        <v>28</v>
      </c>
      <c r="G165">
        <v>2.75</v>
      </c>
      <c r="I165">
        <v>34</v>
      </c>
      <c r="J165">
        <v>4.75</v>
      </c>
      <c r="K165" s="16">
        <f t="shared" si="166"/>
        <v>1.565625</v>
      </c>
      <c r="L165" t="s">
        <v>57</v>
      </c>
      <c r="M165">
        <v>1</v>
      </c>
      <c r="N165">
        <v>17</v>
      </c>
      <c r="O165">
        <v>7</v>
      </c>
      <c r="Q165">
        <v>2</v>
      </c>
      <c r="R165">
        <v>2</v>
      </c>
      <c r="S165">
        <v>5</v>
      </c>
      <c r="T165" s="16">
        <f t="shared" si="167"/>
        <v>2</v>
      </c>
      <c r="U165" s="3" t="s">
        <v>80</v>
      </c>
      <c r="V165" s="3" t="s">
        <v>57</v>
      </c>
      <c r="W165" s="3">
        <v>1</v>
      </c>
      <c r="X165" s="3">
        <v>14</v>
      </c>
      <c r="Y165" s="3">
        <v>4.5</v>
      </c>
      <c r="Z165" s="3"/>
      <c r="AA165" s="3">
        <v>1</v>
      </c>
      <c r="AB165" s="3">
        <v>15</v>
      </c>
      <c r="AC165" s="3">
        <v>3</v>
      </c>
      <c r="AD165" s="16">
        <f t="shared" si="168"/>
        <v>1.7406250000000001</v>
      </c>
      <c r="AE165" s="3"/>
      <c r="AM165" s="16" t="str">
        <f t="shared" si="169"/>
        <v/>
      </c>
      <c r="AR165" s="97" t="str">
        <f t="shared" ref="AR165:AR196" si="194">IF((((AO165+AQ165)/2)/$F$208)=0,"",(((AO165+AQ165)/2)/$F$208))</f>
        <v/>
      </c>
      <c r="AW165" s="97" t="str">
        <f t="shared" ref="AW165:AW196" si="195">IF((((AT165+AV165)/2)/$F$208)=0,"",(((AT165+AV165)/2)/$F$208))</f>
        <v/>
      </c>
      <c r="AZ165" s="97" t="str">
        <f t="shared" si="170"/>
        <v/>
      </c>
      <c r="BF165" s="97" t="str">
        <f t="shared" si="165"/>
        <v/>
      </c>
      <c r="BK165" s="97" t="str">
        <f t="shared" si="171"/>
        <v/>
      </c>
      <c r="BP165" s="97" t="str">
        <f t="shared" si="172"/>
        <v/>
      </c>
      <c r="BU165" s="97" t="str">
        <f t="shared" si="173"/>
        <v/>
      </c>
      <c r="BZ165" s="97" t="str">
        <f t="shared" si="174"/>
        <v/>
      </c>
      <c r="CE165" s="97" t="str">
        <f t="shared" si="175"/>
        <v/>
      </c>
      <c r="CJ165" s="97" t="str">
        <f t="shared" si="176"/>
        <v/>
      </c>
      <c r="CO165" s="97" t="str">
        <f t="shared" si="177"/>
        <v/>
      </c>
      <c r="CT165" s="97" t="str">
        <f t="shared" si="178"/>
        <v/>
      </c>
      <c r="CY165" s="97" t="str">
        <f t="shared" si="179"/>
        <v/>
      </c>
      <c r="DD165" s="97" t="str">
        <f t="shared" si="180"/>
        <v/>
      </c>
      <c r="DI165" s="97" t="str">
        <f t="shared" si="181"/>
        <v/>
      </c>
      <c r="DN165" s="97" t="str">
        <f t="shared" si="182"/>
        <v/>
      </c>
      <c r="DS165" s="97" t="str">
        <f t="shared" si="183"/>
        <v/>
      </c>
      <c r="DX165" s="97" t="str">
        <f t="shared" si="184"/>
        <v/>
      </c>
      <c r="EC165" s="97" t="str">
        <f t="shared" si="185"/>
        <v/>
      </c>
      <c r="EH165" s="97" t="str">
        <f t="shared" si="186"/>
        <v/>
      </c>
      <c r="EM165" s="97" t="str">
        <f t="shared" si="187"/>
        <v/>
      </c>
      <c r="ER165" s="97" t="str">
        <f t="shared" si="188"/>
        <v/>
      </c>
      <c r="EW165" s="97" t="str">
        <f t="shared" si="189"/>
        <v/>
      </c>
      <c r="FB165" s="97" t="str">
        <f t="shared" si="190"/>
        <v/>
      </c>
      <c r="FG165" s="97" t="str">
        <f t="shared" si="191"/>
        <v/>
      </c>
      <c r="FL165" s="97" t="str">
        <f t="shared" si="192"/>
        <v/>
      </c>
      <c r="FQ165" s="97" t="str">
        <f t="shared" si="193"/>
        <v/>
      </c>
    </row>
    <row r="166" spans="1:173" x14ac:dyDescent="0.3">
      <c r="A166" s="8" t="s">
        <v>95</v>
      </c>
      <c r="B166" s="8"/>
      <c r="C166" s="2" t="str">
        <f t="shared" si="132"/>
        <v>£/</v>
      </c>
      <c r="D166" s="8"/>
      <c r="K166" s="16" t="str">
        <f t="shared" si="166"/>
        <v/>
      </c>
      <c r="T166" s="16" t="str">
        <f t="shared" si="167"/>
        <v/>
      </c>
      <c r="U166" s="3"/>
      <c r="V166" s="3"/>
      <c r="W166" s="3"/>
      <c r="X166" s="3"/>
      <c r="Y166" s="3"/>
      <c r="Z166" s="3"/>
      <c r="AA166" s="3"/>
      <c r="AB166" s="3"/>
      <c r="AC166" s="3"/>
      <c r="AD166" s="16" t="str">
        <f t="shared" si="168"/>
        <v/>
      </c>
      <c r="AE166" s="3"/>
      <c r="AM166" s="16" t="str">
        <f t="shared" si="169"/>
        <v/>
      </c>
      <c r="AR166" s="97" t="str">
        <f t="shared" si="194"/>
        <v/>
      </c>
      <c r="AW166" s="97" t="str">
        <f t="shared" si="195"/>
        <v/>
      </c>
      <c r="AZ166" s="97" t="str">
        <f t="shared" si="170"/>
        <v/>
      </c>
      <c r="BF166" s="97" t="str">
        <f t="shared" si="165"/>
        <v/>
      </c>
      <c r="BK166" s="97" t="str">
        <f t="shared" si="171"/>
        <v/>
      </c>
      <c r="BP166" s="97" t="str">
        <f t="shared" si="172"/>
        <v/>
      </c>
      <c r="BU166" s="97" t="str">
        <f t="shared" si="173"/>
        <v/>
      </c>
      <c r="BZ166" s="97" t="str">
        <f t="shared" si="174"/>
        <v/>
      </c>
      <c r="CE166" s="97" t="str">
        <f t="shared" si="175"/>
        <v/>
      </c>
      <c r="CJ166" s="97" t="str">
        <f t="shared" si="176"/>
        <v/>
      </c>
      <c r="CO166" s="97" t="str">
        <f t="shared" si="177"/>
        <v/>
      </c>
      <c r="CT166" s="97" t="str">
        <f t="shared" si="178"/>
        <v/>
      </c>
      <c r="CY166" s="97" t="str">
        <f t="shared" si="179"/>
        <v/>
      </c>
      <c r="DD166" s="97" t="str">
        <f t="shared" si="180"/>
        <v/>
      </c>
      <c r="DE166" t="s">
        <v>96</v>
      </c>
      <c r="DF166">
        <v>0</v>
      </c>
      <c r="DG166">
        <v>13</v>
      </c>
      <c r="DH166">
        <v>7.2</v>
      </c>
      <c r="DI166" s="97">
        <f t="shared" si="181"/>
        <v>0.68</v>
      </c>
      <c r="DN166" s="97" t="str">
        <f t="shared" si="182"/>
        <v/>
      </c>
      <c r="DO166" t="s">
        <v>97</v>
      </c>
      <c r="DP166">
        <v>1</v>
      </c>
      <c r="DQ166">
        <v>0</v>
      </c>
      <c r="DR166">
        <v>0</v>
      </c>
      <c r="DS166" s="97">
        <f t="shared" si="183"/>
        <v>1</v>
      </c>
      <c r="DX166" s="97" t="str">
        <f t="shared" si="184"/>
        <v/>
      </c>
      <c r="EC166" s="97" t="str">
        <f t="shared" si="185"/>
        <v/>
      </c>
      <c r="EH166" s="97" t="str">
        <f t="shared" si="186"/>
        <v/>
      </c>
      <c r="EM166" s="97" t="str">
        <f t="shared" si="187"/>
        <v/>
      </c>
      <c r="ER166" s="97" t="str">
        <f t="shared" si="188"/>
        <v/>
      </c>
      <c r="EW166" s="97" t="str">
        <f t="shared" si="189"/>
        <v/>
      </c>
      <c r="FB166" s="97" t="str">
        <f t="shared" si="190"/>
        <v/>
      </c>
      <c r="FG166" s="97" t="str">
        <f t="shared" si="191"/>
        <v/>
      </c>
      <c r="FL166" s="97" t="str">
        <f t="shared" si="192"/>
        <v/>
      </c>
      <c r="FQ166" s="97" t="str">
        <f t="shared" si="193"/>
        <v/>
      </c>
    </row>
    <row r="167" spans="1:173" x14ac:dyDescent="0.3">
      <c r="A167" s="8" t="s">
        <v>95</v>
      </c>
      <c r="B167" s="19" t="s">
        <v>561</v>
      </c>
      <c r="C167" s="2" t="str">
        <f t="shared" si="132"/>
        <v>£/</v>
      </c>
      <c r="D167" s="8"/>
      <c r="K167" s="16" t="str">
        <f t="shared" si="166"/>
        <v/>
      </c>
      <c r="T167" s="16" t="str">
        <f t="shared" si="167"/>
        <v/>
      </c>
      <c r="U167" s="3"/>
      <c r="V167" s="3"/>
      <c r="W167" s="3"/>
      <c r="X167" s="3"/>
      <c r="Y167" s="3"/>
      <c r="Z167" s="3"/>
      <c r="AA167" s="3"/>
      <c r="AB167" s="3"/>
      <c r="AC167" s="3"/>
      <c r="AD167" s="16" t="str">
        <f t="shared" si="168"/>
        <v/>
      </c>
      <c r="AE167" s="3"/>
      <c r="AM167" s="16" t="str">
        <f t="shared" si="169"/>
        <v/>
      </c>
      <c r="AR167" s="97" t="str">
        <f t="shared" si="194"/>
        <v/>
      </c>
      <c r="AW167" s="97" t="str">
        <f t="shared" si="195"/>
        <v/>
      </c>
      <c r="AZ167" s="97" t="str">
        <f t="shared" si="170"/>
        <v/>
      </c>
      <c r="BF167" s="97" t="str">
        <f t="shared" si="165"/>
        <v/>
      </c>
      <c r="BK167" s="97" t="str">
        <f t="shared" si="171"/>
        <v/>
      </c>
      <c r="BP167" s="97" t="str">
        <f t="shared" si="172"/>
        <v/>
      </c>
      <c r="BU167" s="97" t="str">
        <f t="shared" si="173"/>
        <v/>
      </c>
      <c r="BZ167" s="97" t="str">
        <f t="shared" si="174"/>
        <v/>
      </c>
      <c r="CE167" s="97" t="str">
        <f t="shared" si="175"/>
        <v/>
      </c>
      <c r="CJ167" s="97" t="str">
        <f t="shared" si="176"/>
        <v/>
      </c>
      <c r="CO167" s="97" t="str">
        <f t="shared" si="177"/>
        <v/>
      </c>
      <c r="CT167" s="97" t="str">
        <f t="shared" si="178"/>
        <v/>
      </c>
      <c r="CY167" s="97" t="str">
        <f t="shared" si="179"/>
        <v/>
      </c>
      <c r="DD167" s="97" t="str">
        <f t="shared" si="180"/>
        <v/>
      </c>
      <c r="DI167" s="97" t="str">
        <f t="shared" si="181"/>
        <v/>
      </c>
      <c r="DN167" s="97" t="str">
        <f t="shared" si="182"/>
        <v/>
      </c>
      <c r="DS167" s="97" t="str">
        <f t="shared" si="183"/>
        <v/>
      </c>
      <c r="DT167" t="s">
        <v>98</v>
      </c>
      <c r="DU167">
        <v>0</v>
      </c>
      <c r="DV167">
        <v>22</v>
      </c>
      <c r="DW167">
        <v>4</v>
      </c>
      <c r="DX167" s="97">
        <f t="shared" si="184"/>
        <v>1.1166666666666667</v>
      </c>
      <c r="EC167" s="97" t="str">
        <f t="shared" si="185"/>
        <v/>
      </c>
      <c r="EH167" s="97" t="str">
        <f t="shared" si="186"/>
        <v/>
      </c>
      <c r="EM167" s="97" t="str">
        <f t="shared" si="187"/>
        <v/>
      </c>
      <c r="ER167" s="97" t="str">
        <f t="shared" si="188"/>
        <v/>
      </c>
      <c r="EW167" s="97" t="str">
        <f t="shared" si="189"/>
        <v/>
      </c>
      <c r="FB167" s="97" t="str">
        <f t="shared" si="190"/>
        <v/>
      </c>
      <c r="FG167" s="97" t="str">
        <f t="shared" si="191"/>
        <v/>
      </c>
      <c r="FL167" s="97" t="str">
        <f t="shared" si="192"/>
        <v/>
      </c>
      <c r="FQ167" s="97" t="str">
        <f t="shared" si="193"/>
        <v/>
      </c>
    </row>
    <row r="168" spans="1:173" x14ac:dyDescent="0.3">
      <c r="A168" s="8" t="s">
        <v>95</v>
      </c>
      <c r="B168" s="19" t="s">
        <v>576</v>
      </c>
      <c r="C168" s="2" t="str">
        <f t="shared" si="132"/>
        <v>£/</v>
      </c>
      <c r="D168" s="8"/>
      <c r="K168" s="16" t="str">
        <f t="shared" si="166"/>
        <v/>
      </c>
      <c r="T168" s="16" t="str">
        <f t="shared" si="167"/>
        <v/>
      </c>
      <c r="U168" s="3"/>
      <c r="V168" s="3"/>
      <c r="W168" s="3"/>
      <c r="X168" s="3"/>
      <c r="Y168" s="3"/>
      <c r="Z168" s="3"/>
      <c r="AA168" s="3"/>
      <c r="AB168" s="3"/>
      <c r="AC168" s="3"/>
      <c r="AD168" s="16" t="str">
        <f t="shared" si="168"/>
        <v/>
      </c>
      <c r="AE168" s="3"/>
      <c r="AM168" s="16" t="str">
        <f t="shared" si="169"/>
        <v/>
      </c>
      <c r="AR168" s="97" t="str">
        <f t="shared" si="194"/>
        <v/>
      </c>
      <c r="AW168" s="97" t="str">
        <f t="shared" si="195"/>
        <v/>
      </c>
      <c r="AZ168" s="97" t="str">
        <f t="shared" si="170"/>
        <v/>
      </c>
      <c r="BF168" s="97" t="str">
        <f t="shared" si="165"/>
        <v/>
      </c>
      <c r="BK168" s="97" t="str">
        <f t="shared" si="171"/>
        <v/>
      </c>
      <c r="BP168" s="97" t="str">
        <f t="shared" si="172"/>
        <v/>
      </c>
      <c r="BU168" s="97" t="str">
        <f t="shared" si="173"/>
        <v/>
      </c>
      <c r="BZ168" s="97" t="str">
        <f t="shared" si="174"/>
        <v/>
      </c>
      <c r="CE168" s="97" t="str">
        <f t="shared" si="175"/>
        <v/>
      </c>
      <c r="CJ168" s="97" t="str">
        <f t="shared" si="176"/>
        <v/>
      </c>
      <c r="CO168" s="97" t="str">
        <f t="shared" si="177"/>
        <v/>
      </c>
      <c r="CT168" s="97" t="str">
        <f t="shared" si="178"/>
        <v/>
      </c>
      <c r="CY168" s="97" t="str">
        <f t="shared" si="179"/>
        <v/>
      </c>
      <c r="DD168" s="97" t="str">
        <f t="shared" si="180"/>
        <v/>
      </c>
      <c r="DI168" s="97" t="str">
        <f t="shared" si="181"/>
        <v/>
      </c>
      <c r="DN168" s="97" t="str">
        <f t="shared" si="182"/>
        <v/>
      </c>
      <c r="DS168" s="97" t="str">
        <f t="shared" si="183"/>
        <v/>
      </c>
      <c r="DT168" t="s">
        <v>98</v>
      </c>
      <c r="DU168">
        <v>0</v>
      </c>
      <c r="DV168">
        <v>20</v>
      </c>
      <c r="DW168">
        <v>0</v>
      </c>
      <c r="DX168" s="97">
        <f t="shared" si="184"/>
        <v>1</v>
      </c>
      <c r="EC168" s="97" t="str">
        <f t="shared" si="185"/>
        <v/>
      </c>
      <c r="EH168" s="97" t="str">
        <f t="shared" si="186"/>
        <v/>
      </c>
      <c r="EM168" s="97" t="str">
        <f t="shared" si="187"/>
        <v/>
      </c>
      <c r="ER168" s="97" t="str">
        <f t="shared" si="188"/>
        <v/>
      </c>
      <c r="EW168" s="97" t="str">
        <f t="shared" si="189"/>
        <v/>
      </c>
      <c r="FB168" s="97" t="str">
        <f t="shared" si="190"/>
        <v/>
      </c>
      <c r="FG168" s="97" t="str">
        <f t="shared" si="191"/>
        <v/>
      </c>
      <c r="FL168" s="97" t="str">
        <f t="shared" si="192"/>
        <v/>
      </c>
      <c r="FQ168" s="97" t="str">
        <f t="shared" si="193"/>
        <v/>
      </c>
    </row>
    <row r="169" spans="1:173" x14ac:dyDescent="0.3">
      <c r="A169" s="19" t="s">
        <v>99</v>
      </c>
      <c r="B169" s="8"/>
      <c r="C169" s="2" t="str">
        <f t="shared" si="132"/>
        <v>£/</v>
      </c>
      <c r="D169" s="8"/>
      <c r="K169" s="16" t="str">
        <f t="shared" si="166"/>
        <v/>
      </c>
      <c r="T169" s="16" t="str">
        <f t="shared" si="167"/>
        <v/>
      </c>
      <c r="U169" s="3"/>
      <c r="V169" s="3"/>
      <c r="W169" s="3"/>
      <c r="X169" s="3"/>
      <c r="Y169" s="3"/>
      <c r="Z169" s="3"/>
      <c r="AA169" s="3"/>
      <c r="AB169" s="3"/>
      <c r="AC169" s="3"/>
      <c r="AD169" s="16" t="str">
        <f t="shared" si="168"/>
        <v/>
      </c>
      <c r="AE169" s="3"/>
      <c r="AM169" s="16" t="str">
        <f t="shared" si="169"/>
        <v/>
      </c>
      <c r="AR169" s="97" t="str">
        <f t="shared" si="194"/>
        <v/>
      </c>
      <c r="AW169" s="97" t="str">
        <f t="shared" si="195"/>
        <v/>
      </c>
      <c r="AZ169" s="97" t="str">
        <f t="shared" si="170"/>
        <v/>
      </c>
      <c r="BF169" s="97" t="str">
        <f t="shared" si="165"/>
        <v/>
      </c>
      <c r="BK169" s="97" t="str">
        <f t="shared" si="171"/>
        <v/>
      </c>
      <c r="BP169" s="97" t="str">
        <f t="shared" si="172"/>
        <v/>
      </c>
      <c r="BU169" s="97" t="str">
        <f t="shared" si="173"/>
        <v/>
      </c>
      <c r="BZ169" s="97" t="str">
        <f t="shared" si="174"/>
        <v/>
      </c>
      <c r="CE169" s="97" t="str">
        <f t="shared" si="175"/>
        <v/>
      </c>
      <c r="CJ169" s="97" t="str">
        <f t="shared" si="176"/>
        <v/>
      </c>
      <c r="CO169" s="97" t="str">
        <f t="shared" si="177"/>
        <v/>
      </c>
      <c r="CT169" s="97" t="str">
        <f t="shared" si="178"/>
        <v/>
      </c>
      <c r="CY169" s="97" t="str">
        <f t="shared" si="179"/>
        <v/>
      </c>
      <c r="DD169" s="97" t="str">
        <f t="shared" si="180"/>
        <v/>
      </c>
      <c r="DE169" t="s">
        <v>66</v>
      </c>
      <c r="DF169">
        <v>3</v>
      </c>
      <c r="DG169">
        <v>5</v>
      </c>
      <c r="DH169">
        <v>0</v>
      </c>
      <c r="DI169" s="97">
        <f t="shared" si="181"/>
        <v>3.25</v>
      </c>
      <c r="DJ169" t="s">
        <v>100</v>
      </c>
      <c r="DK169">
        <v>0</v>
      </c>
      <c r="DL169">
        <v>21</v>
      </c>
      <c r="DM169">
        <v>0</v>
      </c>
      <c r="DN169" s="97">
        <f t="shared" si="182"/>
        <v>1.05</v>
      </c>
      <c r="DS169" s="97" t="str">
        <f t="shared" si="183"/>
        <v/>
      </c>
      <c r="DT169" t="s">
        <v>101</v>
      </c>
      <c r="DU169">
        <v>6</v>
      </c>
      <c r="DV169">
        <v>0</v>
      </c>
      <c r="DW169">
        <v>0</v>
      </c>
      <c r="DX169" s="97">
        <f t="shared" si="184"/>
        <v>6</v>
      </c>
      <c r="EC169" s="97" t="str">
        <f t="shared" si="185"/>
        <v/>
      </c>
      <c r="EH169" s="97" t="str">
        <f t="shared" si="186"/>
        <v/>
      </c>
      <c r="EM169" s="97" t="str">
        <f t="shared" si="187"/>
        <v/>
      </c>
      <c r="ER169" s="97" t="str">
        <f t="shared" si="188"/>
        <v/>
      </c>
      <c r="EW169" s="97" t="str">
        <f t="shared" si="189"/>
        <v/>
      </c>
      <c r="FB169" s="97" t="str">
        <f t="shared" si="190"/>
        <v/>
      </c>
      <c r="FG169" s="97" t="str">
        <f t="shared" si="191"/>
        <v/>
      </c>
      <c r="FL169" s="97" t="str">
        <f t="shared" si="192"/>
        <v/>
      </c>
      <c r="FQ169" s="97" t="str">
        <f t="shared" si="193"/>
        <v/>
      </c>
    </row>
    <row r="170" spans="1:173" x14ac:dyDescent="0.3">
      <c r="A170" s="8" t="s">
        <v>102</v>
      </c>
      <c r="B170" s="8"/>
      <c r="C170" s="2" t="str">
        <f t="shared" si="132"/>
        <v>£/</v>
      </c>
      <c r="D170" s="8"/>
      <c r="K170" s="16" t="str">
        <f t="shared" si="166"/>
        <v/>
      </c>
      <c r="T170" s="16" t="str">
        <f t="shared" si="167"/>
        <v/>
      </c>
      <c r="U170" s="3"/>
      <c r="V170" s="3"/>
      <c r="W170" s="3"/>
      <c r="X170" s="3"/>
      <c r="Y170" s="3"/>
      <c r="Z170" s="3"/>
      <c r="AA170" s="3"/>
      <c r="AB170" s="3"/>
      <c r="AC170" s="3"/>
      <c r="AD170" s="16" t="str">
        <f t="shared" si="168"/>
        <v/>
      </c>
      <c r="AE170" s="3"/>
      <c r="AM170" s="16" t="str">
        <f t="shared" si="169"/>
        <v/>
      </c>
      <c r="AR170" s="97" t="str">
        <f t="shared" si="194"/>
        <v/>
      </c>
      <c r="AW170" s="97" t="str">
        <f t="shared" si="195"/>
        <v/>
      </c>
      <c r="AZ170" s="97" t="str">
        <f t="shared" si="170"/>
        <v/>
      </c>
      <c r="BF170" s="97" t="str">
        <f t="shared" si="165"/>
        <v/>
      </c>
      <c r="BK170" s="97" t="str">
        <f t="shared" si="171"/>
        <v/>
      </c>
      <c r="BP170" s="97" t="str">
        <f t="shared" si="172"/>
        <v/>
      </c>
      <c r="BU170" s="97" t="str">
        <f t="shared" si="173"/>
        <v/>
      </c>
      <c r="BZ170" s="97" t="str">
        <f t="shared" si="174"/>
        <v/>
      </c>
      <c r="CE170" s="97" t="str">
        <f t="shared" si="175"/>
        <v/>
      </c>
      <c r="CJ170" s="97" t="str">
        <f t="shared" si="176"/>
        <v/>
      </c>
      <c r="CO170" s="97" t="str">
        <f t="shared" si="177"/>
        <v/>
      </c>
      <c r="CT170" s="97" t="str">
        <f t="shared" si="178"/>
        <v/>
      </c>
      <c r="CY170" s="97" t="str">
        <f t="shared" si="179"/>
        <v/>
      </c>
      <c r="CZ170" t="s">
        <v>22</v>
      </c>
      <c r="DA170">
        <v>0</v>
      </c>
      <c r="DB170">
        <v>0</v>
      </c>
      <c r="DC170">
        <v>3.25</v>
      </c>
      <c r="DD170" s="97">
        <f t="shared" si="180"/>
        <v>1.3541666666666667E-2</v>
      </c>
      <c r="DI170" s="97" t="str">
        <f t="shared" si="181"/>
        <v/>
      </c>
      <c r="DN170" s="97" t="str">
        <f t="shared" si="182"/>
        <v/>
      </c>
      <c r="DS170" s="97" t="str">
        <f t="shared" si="183"/>
        <v/>
      </c>
      <c r="DX170" s="97" t="str">
        <f t="shared" si="184"/>
        <v/>
      </c>
      <c r="EC170" s="97" t="str">
        <f t="shared" si="185"/>
        <v/>
      </c>
      <c r="EH170" s="97" t="str">
        <f t="shared" si="186"/>
        <v/>
      </c>
      <c r="EM170" s="97" t="str">
        <f t="shared" si="187"/>
        <v/>
      </c>
      <c r="ER170" s="97" t="str">
        <f t="shared" si="188"/>
        <v/>
      </c>
      <c r="EW170" s="97" t="str">
        <f t="shared" si="189"/>
        <v/>
      </c>
      <c r="FB170" s="97" t="str">
        <f t="shared" si="190"/>
        <v/>
      </c>
      <c r="FG170" s="97" t="str">
        <f t="shared" si="191"/>
        <v/>
      </c>
      <c r="FL170" s="97" t="str">
        <f t="shared" si="192"/>
        <v/>
      </c>
      <c r="FQ170" s="97" t="str">
        <f t="shared" si="193"/>
        <v/>
      </c>
    </row>
    <row r="171" spans="1:173" x14ac:dyDescent="0.3">
      <c r="A171" s="8" t="s">
        <v>103</v>
      </c>
      <c r="B171" s="8"/>
      <c r="C171" s="2" t="str">
        <f t="shared" si="132"/>
        <v>£/</v>
      </c>
      <c r="D171" s="8"/>
      <c r="E171" t="s">
        <v>57</v>
      </c>
      <c r="F171">
        <v>12</v>
      </c>
      <c r="G171">
        <v>5.75</v>
      </c>
      <c r="I171">
        <v>18</v>
      </c>
      <c r="J171">
        <v>10</v>
      </c>
      <c r="K171" s="16">
        <f t="shared" si="166"/>
        <v>0.78281250000000002</v>
      </c>
      <c r="L171" t="s">
        <v>57</v>
      </c>
      <c r="M171">
        <v>0</v>
      </c>
      <c r="N171">
        <v>15</v>
      </c>
      <c r="O171">
        <v>7.5</v>
      </c>
      <c r="Q171">
        <v>0</v>
      </c>
      <c r="R171">
        <v>17</v>
      </c>
      <c r="S171">
        <v>11.25</v>
      </c>
      <c r="T171" s="16">
        <f t="shared" si="167"/>
        <v>0.83906250000000004</v>
      </c>
      <c r="U171" s="3" t="s">
        <v>49</v>
      </c>
      <c r="V171" s="3" t="s">
        <v>57</v>
      </c>
      <c r="W171" s="3">
        <v>0</v>
      </c>
      <c r="X171" s="3">
        <v>17</v>
      </c>
      <c r="Y171" s="3">
        <v>10</v>
      </c>
      <c r="Z171" s="3"/>
      <c r="AA171" s="3">
        <v>0</v>
      </c>
      <c r="AB171" s="3">
        <v>18</v>
      </c>
      <c r="AC171" s="3">
        <v>9</v>
      </c>
      <c r="AD171" s="16">
        <f t="shared" si="168"/>
        <v>0.9145833333333333</v>
      </c>
      <c r="AE171" s="3"/>
      <c r="AM171" s="16" t="str">
        <f t="shared" si="169"/>
        <v/>
      </c>
      <c r="AR171" s="97" t="str">
        <f t="shared" si="194"/>
        <v/>
      </c>
      <c r="AS171" t="s">
        <v>53</v>
      </c>
      <c r="AT171">
        <v>2.5</v>
      </c>
      <c r="AV171">
        <v>3</v>
      </c>
      <c r="AW171" s="97">
        <f t="shared" si="195"/>
        <v>2.1825396825396824E-2</v>
      </c>
      <c r="AZ171" s="97" t="str">
        <f t="shared" si="170"/>
        <v/>
      </c>
      <c r="BF171" s="97" t="str">
        <f t="shared" si="165"/>
        <v/>
      </c>
      <c r="BK171" s="97" t="str">
        <f t="shared" si="171"/>
        <v/>
      </c>
      <c r="BP171" s="97" t="str">
        <f t="shared" si="172"/>
        <v/>
      </c>
      <c r="BU171" s="97" t="str">
        <f t="shared" si="173"/>
        <v/>
      </c>
      <c r="BZ171" s="97" t="str">
        <f t="shared" si="174"/>
        <v/>
      </c>
      <c r="CE171" s="97" t="str">
        <f t="shared" si="175"/>
        <v/>
      </c>
      <c r="CJ171" s="97" t="str">
        <f t="shared" si="176"/>
        <v/>
      </c>
      <c r="CO171" s="97" t="str">
        <f t="shared" si="177"/>
        <v/>
      </c>
      <c r="CT171" s="97" t="str">
        <f t="shared" si="178"/>
        <v/>
      </c>
      <c r="CU171" t="s">
        <v>104</v>
      </c>
      <c r="CV171">
        <v>0</v>
      </c>
      <c r="CW171">
        <v>14</v>
      </c>
      <c r="CX171">
        <v>6</v>
      </c>
      <c r="CY171" s="97">
        <f t="shared" si="179"/>
        <v>0.72499999999999998</v>
      </c>
      <c r="DD171" s="97" t="str">
        <f t="shared" si="180"/>
        <v/>
      </c>
      <c r="DI171" s="97" t="str">
        <f t="shared" si="181"/>
        <v/>
      </c>
      <c r="DN171" s="97" t="str">
        <f t="shared" si="182"/>
        <v/>
      </c>
      <c r="DS171" s="97" t="str">
        <f t="shared" si="183"/>
        <v/>
      </c>
      <c r="DX171" s="97" t="str">
        <f t="shared" si="184"/>
        <v/>
      </c>
      <c r="EC171" s="97" t="str">
        <f t="shared" si="185"/>
        <v/>
      </c>
      <c r="EH171" s="97" t="str">
        <f t="shared" si="186"/>
        <v/>
      </c>
      <c r="EM171" s="97" t="str">
        <f t="shared" si="187"/>
        <v/>
      </c>
      <c r="ER171" s="97" t="str">
        <f t="shared" si="188"/>
        <v/>
      </c>
      <c r="EW171" s="97" t="str">
        <f t="shared" si="189"/>
        <v/>
      </c>
      <c r="FB171" s="97" t="str">
        <f t="shared" si="190"/>
        <v/>
      </c>
      <c r="FG171" s="97" t="str">
        <f t="shared" si="191"/>
        <v/>
      </c>
      <c r="FL171" s="97" t="str">
        <f t="shared" si="192"/>
        <v/>
      </c>
      <c r="FQ171" s="97" t="str">
        <f t="shared" si="193"/>
        <v/>
      </c>
    </row>
    <row r="172" spans="1:173" x14ac:dyDescent="0.3">
      <c r="A172" s="8" t="s">
        <v>103</v>
      </c>
      <c r="B172" s="19" t="s">
        <v>595</v>
      </c>
      <c r="C172" s="2" t="str">
        <f t="shared" si="132"/>
        <v>£/</v>
      </c>
      <c r="D172" s="8"/>
      <c r="K172" s="16" t="str">
        <f t="shared" si="166"/>
        <v/>
      </c>
      <c r="T172" s="16" t="str">
        <f t="shared" si="167"/>
        <v/>
      </c>
      <c r="U172" s="3"/>
      <c r="V172" s="3"/>
      <c r="W172" s="3"/>
      <c r="X172" s="3"/>
      <c r="Y172" s="3"/>
      <c r="Z172" s="3"/>
      <c r="AA172" s="3"/>
      <c r="AB172" s="3"/>
      <c r="AC172" s="3"/>
      <c r="AD172" s="16" t="str">
        <f t="shared" si="168"/>
        <v/>
      </c>
      <c r="AE172" s="3"/>
      <c r="AM172" s="16" t="str">
        <f t="shared" si="169"/>
        <v/>
      </c>
      <c r="AR172" s="97" t="str">
        <f t="shared" si="194"/>
        <v/>
      </c>
      <c r="AW172" s="97" t="str">
        <f t="shared" si="195"/>
        <v/>
      </c>
      <c r="AZ172" s="97" t="str">
        <f t="shared" si="170"/>
        <v/>
      </c>
      <c r="BF172" s="97" t="str">
        <f t="shared" si="165"/>
        <v/>
      </c>
      <c r="BK172" s="97" t="str">
        <f t="shared" si="171"/>
        <v/>
      </c>
      <c r="BL172" t="s">
        <v>104</v>
      </c>
      <c r="BM172">
        <v>0</v>
      </c>
      <c r="BN172">
        <v>18</v>
      </c>
      <c r="BO172">
        <v>6</v>
      </c>
      <c r="BP172" s="97">
        <f t="shared" si="172"/>
        <v>0.92500000000000004</v>
      </c>
      <c r="BQ172" t="s">
        <v>104</v>
      </c>
      <c r="BR172">
        <v>0</v>
      </c>
      <c r="BS172">
        <v>16</v>
      </c>
      <c r="BT172">
        <v>6</v>
      </c>
      <c r="BU172" s="97">
        <f t="shared" si="173"/>
        <v>0.82500000000000007</v>
      </c>
      <c r="BV172" t="s">
        <v>104</v>
      </c>
      <c r="BW172">
        <v>0</v>
      </c>
      <c r="BX172">
        <v>18</v>
      </c>
      <c r="BY172">
        <v>8</v>
      </c>
      <c r="BZ172" s="97">
        <f t="shared" si="174"/>
        <v>0.93333333333333335</v>
      </c>
      <c r="CA172" t="s">
        <v>105</v>
      </c>
      <c r="CB172">
        <v>0</v>
      </c>
      <c r="CC172">
        <v>17</v>
      </c>
      <c r="CD172">
        <v>0</v>
      </c>
      <c r="CE172" s="97">
        <f t="shared" si="175"/>
        <v>0.85</v>
      </c>
      <c r="CF172" t="s">
        <v>104</v>
      </c>
      <c r="CG172">
        <v>0</v>
      </c>
      <c r="CH172">
        <v>17</v>
      </c>
      <c r="CI172">
        <v>6</v>
      </c>
      <c r="CJ172" s="97">
        <f t="shared" si="176"/>
        <v>0.875</v>
      </c>
      <c r="CK172" t="s">
        <v>106</v>
      </c>
      <c r="CL172">
        <v>0</v>
      </c>
      <c r="CM172">
        <v>18</v>
      </c>
      <c r="CN172">
        <v>0</v>
      </c>
      <c r="CO172" s="97">
        <f t="shared" si="177"/>
        <v>0.9</v>
      </c>
      <c r="CT172" s="97" t="str">
        <f t="shared" si="178"/>
        <v/>
      </c>
      <c r="CY172" s="97" t="str">
        <f t="shared" si="179"/>
        <v/>
      </c>
      <c r="CZ172" t="s">
        <v>97</v>
      </c>
      <c r="DA172">
        <v>0</v>
      </c>
      <c r="DB172">
        <v>18</v>
      </c>
      <c r="DC172">
        <v>0</v>
      </c>
      <c r="DD172" s="97">
        <f t="shared" si="180"/>
        <v>0.9</v>
      </c>
      <c r="DE172" t="s">
        <v>107</v>
      </c>
      <c r="DF172">
        <v>0</v>
      </c>
      <c r="DG172">
        <v>18</v>
      </c>
      <c r="DH172">
        <v>6</v>
      </c>
      <c r="DI172" s="97">
        <f t="shared" si="181"/>
        <v>0.92500000000000004</v>
      </c>
      <c r="DJ172" t="s">
        <v>106</v>
      </c>
      <c r="DK172">
        <v>0</v>
      </c>
      <c r="DL172">
        <v>17</v>
      </c>
      <c r="DM172">
        <v>0</v>
      </c>
      <c r="DN172" s="97">
        <f t="shared" si="182"/>
        <v>0.85</v>
      </c>
      <c r="DS172" s="97" t="str">
        <f t="shared" si="183"/>
        <v/>
      </c>
      <c r="DT172" t="s">
        <v>97</v>
      </c>
      <c r="DU172">
        <v>0</v>
      </c>
      <c r="DV172">
        <v>16</v>
      </c>
      <c r="DW172">
        <v>0</v>
      </c>
      <c r="DX172" s="97">
        <f t="shared" si="184"/>
        <v>0.8</v>
      </c>
      <c r="EC172" s="97" t="str">
        <f t="shared" si="185"/>
        <v/>
      </c>
      <c r="EH172" s="97" t="str">
        <f t="shared" si="186"/>
        <v/>
      </c>
      <c r="EM172" s="97" t="str">
        <f t="shared" si="187"/>
        <v/>
      </c>
      <c r="ER172" s="97" t="str">
        <f t="shared" si="188"/>
        <v/>
      </c>
      <c r="EW172" s="97" t="str">
        <f t="shared" si="189"/>
        <v/>
      </c>
      <c r="FB172" s="97" t="str">
        <f t="shared" si="190"/>
        <v/>
      </c>
      <c r="FG172" s="97" t="str">
        <f t="shared" si="191"/>
        <v/>
      </c>
      <c r="FL172" s="97" t="str">
        <f t="shared" si="192"/>
        <v/>
      </c>
      <c r="FQ172" s="97" t="str">
        <f t="shared" si="193"/>
        <v/>
      </c>
    </row>
    <row r="173" spans="1:173" x14ac:dyDescent="0.3">
      <c r="A173" s="8" t="s">
        <v>103</v>
      </c>
      <c r="B173" s="19" t="s">
        <v>347</v>
      </c>
      <c r="C173" s="2" t="str">
        <f t="shared" si="132"/>
        <v>£/</v>
      </c>
      <c r="D173" s="8"/>
      <c r="K173" s="16" t="str">
        <f t="shared" si="166"/>
        <v/>
      </c>
      <c r="T173" s="16" t="str">
        <f t="shared" si="167"/>
        <v/>
      </c>
      <c r="U173" s="3"/>
      <c r="V173" s="3"/>
      <c r="W173" s="3"/>
      <c r="X173" s="3"/>
      <c r="Y173" s="3"/>
      <c r="Z173" s="3"/>
      <c r="AA173" s="3"/>
      <c r="AB173" s="3"/>
      <c r="AC173" s="3"/>
      <c r="AD173" s="16" t="str">
        <f t="shared" si="168"/>
        <v/>
      </c>
      <c r="AE173" s="3"/>
      <c r="AM173" s="16" t="str">
        <f t="shared" si="169"/>
        <v/>
      </c>
      <c r="AR173" s="97" t="str">
        <f t="shared" si="194"/>
        <v/>
      </c>
      <c r="AW173" s="97" t="str">
        <f t="shared" si="195"/>
        <v/>
      </c>
      <c r="AZ173" s="97" t="str">
        <f t="shared" si="170"/>
        <v/>
      </c>
      <c r="BF173" s="97" t="str">
        <f t="shared" si="165"/>
        <v/>
      </c>
      <c r="BK173" s="97" t="str">
        <f t="shared" si="171"/>
        <v/>
      </c>
      <c r="BL173" t="s">
        <v>108</v>
      </c>
      <c r="BM173">
        <v>1</v>
      </c>
      <c r="BN173">
        <v>5</v>
      </c>
      <c r="BO173">
        <v>6</v>
      </c>
      <c r="BP173" s="97">
        <f t="shared" si="172"/>
        <v>1.2749999999999999</v>
      </c>
      <c r="BQ173" t="s">
        <v>104</v>
      </c>
      <c r="BR173">
        <v>0</v>
      </c>
      <c r="BS173">
        <v>29</v>
      </c>
      <c r="BT173">
        <v>0</v>
      </c>
      <c r="BU173" s="97">
        <f t="shared" si="173"/>
        <v>1.45</v>
      </c>
      <c r="BV173" t="s">
        <v>104</v>
      </c>
      <c r="BW173">
        <v>0</v>
      </c>
      <c r="BX173">
        <v>28</v>
      </c>
      <c r="BY173">
        <v>0</v>
      </c>
      <c r="BZ173" s="97">
        <f t="shared" si="174"/>
        <v>1.4</v>
      </c>
      <c r="CE173" s="97" t="str">
        <f t="shared" si="175"/>
        <v/>
      </c>
      <c r="CF173" t="s">
        <v>109</v>
      </c>
      <c r="CG173">
        <v>0</v>
      </c>
      <c r="CH173">
        <v>27</v>
      </c>
      <c r="CI173">
        <v>0</v>
      </c>
      <c r="CJ173" s="97">
        <f t="shared" si="176"/>
        <v>1.35</v>
      </c>
      <c r="CO173" s="97" t="str">
        <f t="shared" si="177"/>
        <v/>
      </c>
      <c r="CT173" s="97" t="str">
        <f t="shared" si="178"/>
        <v/>
      </c>
      <c r="CY173" s="97" t="str">
        <f t="shared" si="179"/>
        <v/>
      </c>
      <c r="CZ173" t="s">
        <v>97</v>
      </c>
      <c r="DA173">
        <v>1</v>
      </c>
      <c r="DB173">
        <v>0</v>
      </c>
      <c r="DC173">
        <v>0</v>
      </c>
      <c r="DD173" s="97">
        <f t="shared" si="180"/>
        <v>1</v>
      </c>
      <c r="DE173" t="s">
        <v>110</v>
      </c>
      <c r="DF173">
        <v>1</v>
      </c>
      <c r="DG173">
        <v>8</v>
      </c>
      <c r="DH173">
        <v>0</v>
      </c>
      <c r="DI173" s="97">
        <f t="shared" si="181"/>
        <v>1.4</v>
      </c>
      <c r="DN173" s="97" t="str">
        <f t="shared" si="182"/>
        <v/>
      </c>
      <c r="DS173" s="97" t="str">
        <f t="shared" si="183"/>
        <v/>
      </c>
      <c r="DT173" t="s">
        <v>97</v>
      </c>
      <c r="DU173">
        <v>0</v>
      </c>
      <c r="DV173">
        <v>26</v>
      </c>
      <c r="DW173">
        <v>4</v>
      </c>
      <c r="DX173" s="97">
        <f t="shared" si="184"/>
        <v>1.3166666666666667</v>
      </c>
      <c r="EC173" s="97" t="str">
        <f t="shared" si="185"/>
        <v/>
      </c>
      <c r="EH173" s="97" t="str">
        <f t="shared" si="186"/>
        <v/>
      </c>
      <c r="EM173" s="97" t="str">
        <f t="shared" si="187"/>
        <v/>
      </c>
      <c r="ER173" s="97" t="str">
        <f t="shared" si="188"/>
        <v/>
      </c>
      <c r="EW173" s="97" t="str">
        <f t="shared" si="189"/>
        <v/>
      </c>
      <c r="FB173" s="97" t="str">
        <f t="shared" si="190"/>
        <v/>
      </c>
      <c r="FG173" s="97" t="str">
        <f t="shared" si="191"/>
        <v/>
      </c>
      <c r="FL173" s="97" t="str">
        <f t="shared" si="192"/>
        <v/>
      </c>
      <c r="FQ173" s="97" t="str">
        <f t="shared" si="193"/>
        <v/>
      </c>
    </row>
    <row r="174" spans="1:173" x14ac:dyDescent="0.3">
      <c r="A174" s="8" t="s">
        <v>103</v>
      </c>
      <c r="B174" s="19" t="s">
        <v>590</v>
      </c>
      <c r="C174" s="2" t="str">
        <f t="shared" si="132"/>
        <v>£/</v>
      </c>
      <c r="D174" s="8"/>
      <c r="K174" s="16" t="str">
        <f t="shared" si="166"/>
        <v/>
      </c>
      <c r="T174" s="16" t="str">
        <f t="shared" si="167"/>
        <v/>
      </c>
      <c r="U174" s="3"/>
      <c r="V174" s="3"/>
      <c r="W174" s="3"/>
      <c r="X174" s="3"/>
      <c r="Y174" s="3"/>
      <c r="Z174" s="3"/>
      <c r="AA174" s="3"/>
      <c r="AB174" s="3"/>
      <c r="AC174" s="3"/>
      <c r="AD174" s="16" t="str">
        <f t="shared" si="168"/>
        <v/>
      </c>
      <c r="AE174" s="3"/>
      <c r="AM174" s="16" t="str">
        <f t="shared" si="169"/>
        <v/>
      </c>
      <c r="AR174" s="97" t="str">
        <f t="shared" si="194"/>
        <v/>
      </c>
      <c r="AW174" s="97" t="str">
        <f t="shared" si="195"/>
        <v/>
      </c>
      <c r="AZ174" s="97" t="str">
        <f t="shared" si="170"/>
        <v/>
      </c>
      <c r="BF174" s="97" t="str">
        <f t="shared" si="165"/>
        <v/>
      </c>
      <c r="BK174" s="97" t="str">
        <f t="shared" si="171"/>
        <v/>
      </c>
      <c r="BP174" s="97" t="str">
        <f t="shared" si="172"/>
        <v/>
      </c>
      <c r="BQ174" t="s">
        <v>104</v>
      </c>
      <c r="BR174">
        <v>0</v>
      </c>
      <c r="BS174">
        <v>24</v>
      </c>
      <c r="BT174">
        <v>0</v>
      </c>
      <c r="BU174" s="97">
        <f t="shared" si="173"/>
        <v>1.2</v>
      </c>
      <c r="BZ174" s="97" t="str">
        <f t="shared" si="174"/>
        <v/>
      </c>
      <c r="CE174" s="97" t="str">
        <f t="shared" si="175"/>
        <v/>
      </c>
      <c r="CJ174" s="97" t="str">
        <f t="shared" si="176"/>
        <v/>
      </c>
      <c r="CO174" s="97" t="str">
        <f t="shared" si="177"/>
        <v/>
      </c>
      <c r="CT174" s="97" t="str">
        <f t="shared" si="178"/>
        <v/>
      </c>
      <c r="CY174" s="97" t="str">
        <f t="shared" si="179"/>
        <v/>
      </c>
      <c r="DD174" s="97" t="str">
        <f t="shared" si="180"/>
        <v/>
      </c>
      <c r="DI174" s="97" t="str">
        <f t="shared" si="181"/>
        <v/>
      </c>
      <c r="DN174" s="97" t="str">
        <f t="shared" si="182"/>
        <v/>
      </c>
      <c r="DS174" s="97" t="str">
        <f t="shared" si="183"/>
        <v/>
      </c>
      <c r="DX174" s="97" t="str">
        <f t="shared" si="184"/>
        <v/>
      </c>
      <c r="EC174" s="97" t="str">
        <f t="shared" si="185"/>
        <v/>
      </c>
      <c r="EH174" s="97" t="str">
        <f t="shared" si="186"/>
        <v/>
      </c>
      <c r="EM174" s="97" t="str">
        <f t="shared" si="187"/>
        <v/>
      </c>
      <c r="ER174" s="97" t="str">
        <f t="shared" si="188"/>
        <v/>
      </c>
      <c r="EW174" s="97" t="str">
        <f t="shared" si="189"/>
        <v/>
      </c>
      <c r="FB174" s="97" t="str">
        <f t="shared" si="190"/>
        <v/>
      </c>
      <c r="FG174" s="97" t="str">
        <f t="shared" si="191"/>
        <v/>
      </c>
      <c r="FL174" s="97" t="str">
        <f t="shared" si="192"/>
        <v/>
      </c>
      <c r="FQ174" s="97" t="str">
        <f t="shared" si="193"/>
        <v/>
      </c>
    </row>
    <row r="175" spans="1:173" x14ac:dyDescent="0.3">
      <c r="A175" s="8" t="s">
        <v>103</v>
      </c>
      <c r="B175" s="19" t="s">
        <v>590</v>
      </c>
      <c r="C175" s="2" t="str">
        <f t="shared" si="132"/>
        <v>£/</v>
      </c>
      <c r="D175" s="8"/>
      <c r="K175" s="16" t="str">
        <f t="shared" si="166"/>
        <v/>
      </c>
      <c r="T175" s="16" t="str">
        <f t="shared" si="167"/>
        <v/>
      </c>
      <c r="U175" s="3"/>
      <c r="V175" s="3"/>
      <c r="W175" s="3"/>
      <c r="X175" s="3"/>
      <c r="Y175" s="3"/>
      <c r="Z175" s="3"/>
      <c r="AA175" s="3"/>
      <c r="AB175" s="3"/>
      <c r="AC175" s="3"/>
      <c r="AD175" s="16" t="str">
        <f t="shared" si="168"/>
        <v/>
      </c>
      <c r="AE175" s="3"/>
      <c r="AM175" s="16" t="str">
        <f t="shared" si="169"/>
        <v/>
      </c>
      <c r="AR175" s="97" t="str">
        <f t="shared" si="194"/>
        <v/>
      </c>
      <c r="AW175" s="97" t="str">
        <f t="shared" si="195"/>
        <v/>
      </c>
      <c r="AZ175" s="97" t="str">
        <f t="shared" si="170"/>
        <v/>
      </c>
      <c r="BF175" s="97" t="str">
        <f t="shared" si="165"/>
        <v/>
      </c>
      <c r="BK175" s="97" t="str">
        <f t="shared" si="171"/>
        <v/>
      </c>
      <c r="BP175" s="97" t="str">
        <f t="shared" si="172"/>
        <v/>
      </c>
      <c r="BU175" s="97" t="str">
        <f t="shared" si="173"/>
        <v/>
      </c>
      <c r="BZ175" s="97" t="str">
        <f t="shared" si="174"/>
        <v/>
      </c>
      <c r="CA175" t="s">
        <v>105</v>
      </c>
      <c r="CB175">
        <v>0</v>
      </c>
      <c r="CC175">
        <v>22</v>
      </c>
      <c r="CD175">
        <v>0</v>
      </c>
      <c r="CE175" s="97">
        <f t="shared" si="175"/>
        <v>1.1000000000000001</v>
      </c>
      <c r="CF175" t="s">
        <v>104</v>
      </c>
      <c r="CG175">
        <v>0</v>
      </c>
      <c r="CH175">
        <v>28</v>
      </c>
      <c r="CI175">
        <v>0</v>
      </c>
      <c r="CJ175" s="97">
        <f t="shared" si="176"/>
        <v>1.4</v>
      </c>
      <c r="CO175" s="97" t="str">
        <f t="shared" si="177"/>
        <v/>
      </c>
      <c r="CT175" s="97" t="str">
        <f t="shared" si="178"/>
        <v/>
      </c>
      <c r="CY175" s="97" t="str">
        <f t="shared" si="179"/>
        <v/>
      </c>
      <c r="DD175" s="97" t="str">
        <f t="shared" si="180"/>
        <v/>
      </c>
      <c r="DI175" s="97" t="str">
        <f t="shared" si="181"/>
        <v/>
      </c>
      <c r="DN175" s="97" t="str">
        <f t="shared" si="182"/>
        <v/>
      </c>
      <c r="DS175" s="97" t="str">
        <f t="shared" si="183"/>
        <v/>
      </c>
      <c r="DX175" s="97" t="str">
        <f t="shared" si="184"/>
        <v/>
      </c>
      <c r="EC175" s="97" t="str">
        <f t="shared" si="185"/>
        <v/>
      </c>
      <c r="EH175" s="97" t="str">
        <f t="shared" si="186"/>
        <v/>
      </c>
      <c r="EM175" s="97" t="str">
        <f t="shared" si="187"/>
        <v/>
      </c>
      <c r="ER175" s="97" t="str">
        <f t="shared" si="188"/>
        <v/>
      </c>
      <c r="EW175" s="97" t="str">
        <f t="shared" si="189"/>
        <v/>
      </c>
      <c r="FB175" s="97" t="str">
        <f t="shared" si="190"/>
        <v/>
      </c>
      <c r="FG175" s="97" t="str">
        <f t="shared" si="191"/>
        <v/>
      </c>
      <c r="FL175" s="97" t="str">
        <f t="shared" si="192"/>
        <v/>
      </c>
      <c r="FQ175" s="97" t="str">
        <f t="shared" si="193"/>
        <v/>
      </c>
    </row>
    <row r="176" spans="1:173" x14ac:dyDescent="0.3">
      <c r="A176" s="8" t="s">
        <v>103</v>
      </c>
      <c r="B176" s="19" t="s">
        <v>587</v>
      </c>
      <c r="C176" s="2" t="str">
        <f t="shared" si="132"/>
        <v>£/</v>
      </c>
      <c r="D176" s="8"/>
      <c r="K176" s="16" t="str">
        <f t="shared" si="166"/>
        <v/>
      </c>
      <c r="T176" s="16" t="str">
        <f t="shared" si="167"/>
        <v/>
      </c>
      <c r="U176" s="3"/>
      <c r="V176" s="3"/>
      <c r="W176" s="3"/>
      <c r="X176" s="3"/>
      <c r="Y176" s="3"/>
      <c r="Z176" s="3"/>
      <c r="AA176" s="3"/>
      <c r="AB176" s="3"/>
      <c r="AC176" s="3"/>
      <c r="AD176" s="16" t="str">
        <f t="shared" si="168"/>
        <v/>
      </c>
      <c r="AE176" s="3"/>
      <c r="AM176" s="16" t="str">
        <f t="shared" si="169"/>
        <v/>
      </c>
      <c r="AR176" s="97" t="str">
        <f t="shared" si="194"/>
        <v/>
      </c>
      <c r="AW176" s="97" t="str">
        <f t="shared" si="195"/>
        <v/>
      </c>
      <c r="AZ176" s="97" t="str">
        <f t="shared" si="170"/>
        <v/>
      </c>
      <c r="BF176" s="97" t="str">
        <f t="shared" si="165"/>
        <v/>
      </c>
      <c r="BK176" s="97" t="str">
        <f t="shared" si="171"/>
        <v/>
      </c>
      <c r="BP176" s="97" t="str">
        <f t="shared" si="172"/>
        <v/>
      </c>
      <c r="BU176" s="97" t="str">
        <f t="shared" si="173"/>
        <v/>
      </c>
      <c r="BZ176" s="97" t="str">
        <f t="shared" si="174"/>
        <v/>
      </c>
      <c r="CE176" s="97" t="str">
        <f t="shared" si="175"/>
        <v/>
      </c>
      <c r="CF176" t="s">
        <v>111</v>
      </c>
      <c r="CG176">
        <v>0</v>
      </c>
      <c r="CH176">
        <v>14</v>
      </c>
      <c r="CI176">
        <v>0</v>
      </c>
      <c r="CJ176" s="97">
        <f t="shared" si="176"/>
        <v>0.7</v>
      </c>
      <c r="CO176" s="97" t="str">
        <f t="shared" si="177"/>
        <v/>
      </c>
      <c r="CT176" s="97" t="str">
        <f t="shared" si="178"/>
        <v/>
      </c>
      <c r="CY176" s="97" t="str">
        <f t="shared" si="179"/>
        <v/>
      </c>
      <c r="CZ176" t="s">
        <v>112</v>
      </c>
      <c r="DA176">
        <v>0</v>
      </c>
      <c r="DB176">
        <v>13</v>
      </c>
      <c r="DC176">
        <v>0</v>
      </c>
      <c r="DD176" s="97">
        <f t="shared" si="180"/>
        <v>0.65</v>
      </c>
      <c r="DE176" t="s">
        <v>113</v>
      </c>
      <c r="DF176">
        <v>0</v>
      </c>
      <c r="DG176">
        <v>16</v>
      </c>
      <c r="DH176">
        <v>0</v>
      </c>
      <c r="DI176" s="97">
        <f t="shared" si="181"/>
        <v>0.8</v>
      </c>
      <c r="DJ176" t="s">
        <v>114</v>
      </c>
      <c r="DK176">
        <v>0</v>
      </c>
      <c r="DL176">
        <v>15</v>
      </c>
      <c r="DM176">
        <v>6</v>
      </c>
      <c r="DN176" s="97">
        <f t="shared" si="182"/>
        <v>0.77500000000000002</v>
      </c>
      <c r="DS176" s="97" t="str">
        <f t="shared" si="183"/>
        <v/>
      </c>
      <c r="DT176" t="s">
        <v>115</v>
      </c>
      <c r="DU176">
        <v>0</v>
      </c>
      <c r="DV176">
        <v>16</v>
      </c>
      <c r="DW176">
        <v>0</v>
      </c>
      <c r="DX176" s="97">
        <f t="shared" si="184"/>
        <v>0.8</v>
      </c>
      <c r="EC176" s="97" t="str">
        <f t="shared" si="185"/>
        <v/>
      </c>
      <c r="EH176" s="97" t="str">
        <f t="shared" si="186"/>
        <v/>
      </c>
      <c r="EM176" s="97" t="str">
        <f t="shared" si="187"/>
        <v/>
      </c>
      <c r="ER176" s="97" t="str">
        <f t="shared" si="188"/>
        <v/>
      </c>
      <c r="EW176" s="97" t="str">
        <f t="shared" si="189"/>
        <v/>
      </c>
      <c r="FB176" s="97" t="str">
        <f t="shared" si="190"/>
        <v/>
      </c>
      <c r="FG176" s="97" t="str">
        <f t="shared" si="191"/>
        <v/>
      </c>
      <c r="FL176" s="97" t="str">
        <f t="shared" si="192"/>
        <v/>
      </c>
      <c r="FQ176" s="97" t="str">
        <f t="shared" si="193"/>
        <v/>
      </c>
    </row>
    <row r="177" spans="1:173" x14ac:dyDescent="0.3">
      <c r="A177" s="19" t="s">
        <v>620</v>
      </c>
      <c r="B177" s="8"/>
      <c r="C177" s="2" t="str">
        <f t="shared" si="132"/>
        <v>£/</v>
      </c>
      <c r="D177" s="8"/>
      <c r="K177" s="16" t="str">
        <f t="shared" si="166"/>
        <v/>
      </c>
      <c r="T177" s="16" t="str">
        <f t="shared" si="167"/>
        <v/>
      </c>
      <c r="U177" s="3"/>
      <c r="V177" s="3"/>
      <c r="W177" s="3"/>
      <c r="X177" s="3"/>
      <c r="Y177" s="3"/>
      <c r="Z177" s="3"/>
      <c r="AA177" s="3"/>
      <c r="AB177" s="3"/>
      <c r="AC177" s="3"/>
      <c r="AD177" s="16" t="str">
        <f t="shared" si="168"/>
        <v/>
      </c>
      <c r="AE177" s="3"/>
      <c r="AM177" s="16" t="str">
        <f t="shared" si="169"/>
        <v/>
      </c>
      <c r="AR177" s="97" t="str">
        <f t="shared" si="194"/>
        <v/>
      </c>
      <c r="AW177" s="97" t="str">
        <f t="shared" si="195"/>
        <v/>
      </c>
      <c r="AZ177" s="97" t="str">
        <f t="shared" si="170"/>
        <v/>
      </c>
      <c r="BF177" s="97" t="str">
        <f t="shared" si="165"/>
        <v/>
      </c>
      <c r="BK177" s="97" t="str">
        <f t="shared" si="171"/>
        <v/>
      </c>
      <c r="BP177" s="97" t="str">
        <f t="shared" si="172"/>
        <v/>
      </c>
      <c r="BU177" s="97" t="str">
        <f t="shared" si="173"/>
        <v/>
      </c>
      <c r="BZ177" s="97" t="str">
        <f t="shared" si="174"/>
        <v/>
      </c>
      <c r="CE177" s="97" t="str">
        <f t="shared" si="175"/>
        <v/>
      </c>
      <c r="CJ177" s="97" t="str">
        <f t="shared" si="176"/>
        <v/>
      </c>
      <c r="CO177" s="97" t="str">
        <f t="shared" si="177"/>
        <v/>
      </c>
      <c r="CT177" s="97" t="str">
        <f t="shared" si="178"/>
        <v/>
      </c>
      <c r="CY177" s="97" t="str">
        <f t="shared" si="179"/>
        <v/>
      </c>
      <c r="DD177" s="97" t="str">
        <f t="shared" si="180"/>
        <v/>
      </c>
      <c r="DE177" t="s">
        <v>57</v>
      </c>
      <c r="DF177">
        <v>0</v>
      </c>
      <c r="DG177">
        <v>50</v>
      </c>
      <c r="DH177">
        <v>0</v>
      </c>
      <c r="DI177" s="97">
        <f t="shared" si="181"/>
        <v>2.5</v>
      </c>
      <c r="DN177" s="97" t="str">
        <f t="shared" si="182"/>
        <v/>
      </c>
      <c r="DS177" s="97" t="str">
        <f t="shared" si="183"/>
        <v/>
      </c>
      <c r="DX177" s="97" t="str">
        <f t="shared" si="184"/>
        <v/>
      </c>
      <c r="EC177" s="97" t="str">
        <f t="shared" si="185"/>
        <v/>
      </c>
      <c r="EH177" s="97" t="str">
        <f t="shared" si="186"/>
        <v/>
      </c>
      <c r="EM177" s="97" t="str">
        <f t="shared" si="187"/>
        <v/>
      </c>
      <c r="ER177" s="97" t="str">
        <f t="shared" si="188"/>
        <v/>
      </c>
      <c r="EW177" s="97" t="str">
        <f t="shared" si="189"/>
        <v/>
      </c>
      <c r="FB177" s="97" t="str">
        <f t="shared" si="190"/>
        <v/>
      </c>
      <c r="FG177" s="97" t="str">
        <f t="shared" si="191"/>
        <v/>
      </c>
      <c r="FL177" s="97" t="str">
        <f t="shared" si="192"/>
        <v/>
      </c>
      <c r="FQ177" s="97" t="str">
        <f t="shared" si="193"/>
        <v/>
      </c>
    </row>
    <row r="178" spans="1:173" x14ac:dyDescent="0.3">
      <c r="A178" s="19" t="s">
        <v>620</v>
      </c>
      <c r="B178" s="19" t="s">
        <v>596</v>
      </c>
      <c r="C178" s="2" t="str">
        <f t="shared" si="132"/>
        <v>£/</v>
      </c>
      <c r="D178" s="8"/>
      <c r="K178" s="16" t="str">
        <f t="shared" si="166"/>
        <v/>
      </c>
      <c r="T178" s="16" t="str">
        <f t="shared" si="167"/>
        <v/>
      </c>
      <c r="U178" s="3"/>
      <c r="V178" s="3"/>
      <c r="W178" s="3"/>
      <c r="X178" s="3"/>
      <c r="Y178" s="3"/>
      <c r="Z178" s="3"/>
      <c r="AA178" s="3"/>
      <c r="AB178" s="3"/>
      <c r="AC178" s="3"/>
      <c r="AD178" s="16" t="str">
        <f t="shared" si="168"/>
        <v/>
      </c>
      <c r="AE178" s="3"/>
      <c r="AM178" s="16" t="str">
        <f t="shared" si="169"/>
        <v/>
      </c>
      <c r="AR178" s="97" t="str">
        <f t="shared" si="194"/>
        <v/>
      </c>
      <c r="AW178" s="97" t="str">
        <f t="shared" si="195"/>
        <v/>
      </c>
      <c r="AZ178" s="97" t="str">
        <f t="shared" si="170"/>
        <v/>
      </c>
      <c r="BF178" s="97" t="str">
        <f t="shared" si="165"/>
        <v/>
      </c>
      <c r="BK178" s="97" t="str">
        <f t="shared" si="171"/>
        <v/>
      </c>
      <c r="BP178" s="97" t="str">
        <f t="shared" si="172"/>
        <v/>
      </c>
      <c r="BU178" s="97" t="str">
        <f t="shared" si="173"/>
        <v/>
      </c>
      <c r="BZ178" s="97" t="str">
        <f t="shared" si="174"/>
        <v/>
      </c>
      <c r="CE178" s="97" t="str">
        <f t="shared" si="175"/>
        <v/>
      </c>
      <c r="CJ178" s="97" t="str">
        <f t="shared" si="176"/>
        <v/>
      </c>
      <c r="CO178" s="97" t="str">
        <f t="shared" si="177"/>
        <v/>
      </c>
      <c r="CT178" s="97" t="str">
        <f t="shared" si="178"/>
        <v/>
      </c>
      <c r="CY178" s="97" t="str">
        <f t="shared" si="179"/>
        <v/>
      </c>
      <c r="DD178" s="97" t="str">
        <f t="shared" si="180"/>
        <v/>
      </c>
      <c r="DE178" t="s">
        <v>57</v>
      </c>
      <c r="DF178">
        <v>0</v>
      </c>
      <c r="DG178">
        <v>46</v>
      </c>
      <c r="DH178">
        <v>6</v>
      </c>
      <c r="DI178" s="97">
        <f t="shared" si="181"/>
        <v>2.3249999999999997</v>
      </c>
      <c r="DJ178" t="s">
        <v>106</v>
      </c>
      <c r="DK178">
        <v>1</v>
      </c>
      <c r="DL178">
        <v>7</v>
      </c>
      <c r="DM178">
        <v>7.2</v>
      </c>
      <c r="DN178" s="97">
        <f t="shared" si="182"/>
        <v>1.3800000000000001</v>
      </c>
      <c r="DS178" s="97" t="str">
        <f t="shared" si="183"/>
        <v/>
      </c>
      <c r="DX178" s="97" t="str">
        <f t="shared" si="184"/>
        <v/>
      </c>
      <c r="EC178" s="97" t="str">
        <f t="shared" si="185"/>
        <v/>
      </c>
      <c r="EH178" s="97" t="str">
        <f t="shared" si="186"/>
        <v/>
      </c>
      <c r="EM178" s="97" t="str">
        <f t="shared" si="187"/>
        <v/>
      </c>
      <c r="ER178" s="97" t="str">
        <f t="shared" si="188"/>
        <v/>
      </c>
      <c r="EW178" s="97" t="str">
        <f t="shared" si="189"/>
        <v/>
      </c>
      <c r="FB178" s="97" t="str">
        <f t="shared" si="190"/>
        <v/>
      </c>
      <c r="FG178" s="97" t="str">
        <f t="shared" si="191"/>
        <v/>
      </c>
      <c r="FL178" s="97" t="str">
        <f t="shared" si="192"/>
        <v/>
      </c>
      <c r="FQ178" s="97" t="str">
        <f t="shared" si="193"/>
        <v/>
      </c>
    </row>
    <row r="179" spans="1:173" x14ac:dyDescent="0.3">
      <c r="A179" s="19" t="s">
        <v>621</v>
      </c>
      <c r="B179" s="19" t="s">
        <v>597</v>
      </c>
      <c r="C179" s="2" t="str">
        <f t="shared" si="132"/>
        <v>£/</v>
      </c>
      <c r="D179" s="8"/>
      <c r="K179" s="16" t="str">
        <f t="shared" si="166"/>
        <v/>
      </c>
      <c r="T179" s="16" t="str">
        <f t="shared" si="167"/>
        <v/>
      </c>
      <c r="U179" s="3"/>
      <c r="V179" s="3"/>
      <c r="W179" s="3"/>
      <c r="X179" s="3"/>
      <c r="Y179" s="3"/>
      <c r="Z179" s="3"/>
      <c r="AA179" s="3"/>
      <c r="AB179" s="3"/>
      <c r="AC179" s="3"/>
      <c r="AD179" s="16" t="str">
        <f t="shared" si="168"/>
        <v/>
      </c>
      <c r="AE179" s="3"/>
      <c r="AM179" s="16" t="str">
        <f t="shared" si="169"/>
        <v/>
      </c>
      <c r="AR179" s="97" t="str">
        <f t="shared" si="194"/>
        <v/>
      </c>
      <c r="AW179" s="97" t="str">
        <f t="shared" si="195"/>
        <v/>
      </c>
      <c r="AZ179" s="97" t="str">
        <f t="shared" si="170"/>
        <v/>
      </c>
      <c r="BF179" s="97" t="str">
        <f t="shared" si="165"/>
        <v/>
      </c>
      <c r="BK179" s="97" t="str">
        <f t="shared" si="171"/>
        <v/>
      </c>
      <c r="BP179" s="97" t="str">
        <f t="shared" si="172"/>
        <v/>
      </c>
      <c r="BU179" s="97" t="str">
        <f t="shared" si="173"/>
        <v/>
      </c>
      <c r="BZ179" s="97" t="str">
        <f t="shared" si="174"/>
        <v/>
      </c>
      <c r="CE179" s="97" t="str">
        <f t="shared" si="175"/>
        <v/>
      </c>
      <c r="CJ179" s="97" t="str">
        <f t="shared" si="176"/>
        <v/>
      </c>
      <c r="CO179" s="97" t="str">
        <f t="shared" si="177"/>
        <v/>
      </c>
      <c r="CT179" s="97" t="str">
        <f t="shared" si="178"/>
        <v/>
      </c>
      <c r="CY179" s="97" t="str">
        <f t="shared" si="179"/>
        <v/>
      </c>
      <c r="DD179" s="97" t="str">
        <f t="shared" si="180"/>
        <v/>
      </c>
      <c r="DI179" s="97" t="str">
        <f t="shared" si="181"/>
        <v/>
      </c>
      <c r="DJ179" t="s">
        <v>106</v>
      </c>
      <c r="DK179">
        <v>2</v>
      </c>
      <c r="DL179">
        <v>7</v>
      </c>
      <c r="DM179">
        <v>7.2</v>
      </c>
      <c r="DN179" s="97">
        <f t="shared" si="182"/>
        <v>2.38</v>
      </c>
      <c r="DS179" s="97" t="str">
        <f t="shared" si="183"/>
        <v/>
      </c>
      <c r="DX179" s="97" t="str">
        <f t="shared" si="184"/>
        <v/>
      </c>
      <c r="EC179" s="97" t="str">
        <f t="shared" si="185"/>
        <v/>
      </c>
      <c r="EH179" s="97" t="str">
        <f t="shared" si="186"/>
        <v/>
      </c>
      <c r="EM179" s="97" t="str">
        <f t="shared" si="187"/>
        <v/>
      </c>
      <c r="ER179" s="97" t="str">
        <f t="shared" si="188"/>
        <v/>
      </c>
      <c r="EW179" s="97" t="str">
        <f t="shared" si="189"/>
        <v/>
      </c>
      <c r="FB179" s="97" t="str">
        <f t="shared" si="190"/>
        <v/>
      </c>
      <c r="FG179" s="97" t="str">
        <f t="shared" si="191"/>
        <v/>
      </c>
      <c r="FL179" s="97" t="str">
        <f t="shared" si="192"/>
        <v/>
      </c>
      <c r="FQ179" s="97" t="str">
        <f t="shared" si="193"/>
        <v/>
      </c>
    </row>
    <row r="180" spans="1:173" x14ac:dyDescent="0.3">
      <c r="A180" s="8" t="s">
        <v>117</v>
      </c>
      <c r="B180" s="8"/>
      <c r="C180" s="2" t="str">
        <f t="shared" si="132"/>
        <v>£/</v>
      </c>
      <c r="D180" s="8"/>
      <c r="E180" t="s">
        <v>22</v>
      </c>
      <c r="F180">
        <v>7</v>
      </c>
      <c r="G180">
        <v>8.25</v>
      </c>
      <c r="I180">
        <v>11</v>
      </c>
      <c r="J180">
        <v>2</v>
      </c>
      <c r="K180" s="16">
        <f t="shared" si="166"/>
        <v>0.47135416666666669</v>
      </c>
      <c r="L180" t="s">
        <v>22</v>
      </c>
      <c r="M180">
        <v>0</v>
      </c>
      <c r="N180">
        <v>7</v>
      </c>
      <c r="O180">
        <v>8.25</v>
      </c>
      <c r="Q180">
        <v>0</v>
      </c>
      <c r="R180">
        <v>11</v>
      </c>
      <c r="S180">
        <v>2</v>
      </c>
      <c r="T180" s="16">
        <f t="shared" si="167"/>
        <v>0.47135416666666669</v>
      </c>
      <c r="U180" s="3" t="s">
        <v>49</v>
      </c>
      <c r="V180" s="3" t="s">
        <v>22</v>
      </c>
      <c r="W180" s="3">
        <v>0</v>
      </c>
      <c r="X180" s="3">
        <v>8</v>
      </c>
      <c r="Y180" s="3">
        <v>3</v>
      </c>
      <c r="Z180" s="3"/>
      <c r="AA180" s="3">
        <v>0</v>
      </c>
      <c r="AB180" s="3">
        <v>8</v>
      </c>
      <c r="AC180" s="3">
        <v>9</v>
      </c>
      <c r="AD180" s="16">
        <f t="shared" si="168"/>
        <v>0.42500000000000004</v>
      </c>
      <c r="AE180" s="3"/>
      <c r="AM180" s="16" t="str">
        <f t="shared" si="169"/>
        <v/>
      </c>
      <c r="AR180" s="97" t="str">
        <f t="shared" si="194"/>
        <v/>
      </c>
      <c r="AW180" s="97" t="str">
        <f t="shared" si="195"/>
        <v/>
      </c>
      <c r="AZ180" s="97" t="str">
        <f t="shared" si="170"/>
        <v/>
      </c>
      <c r="BF180" s="97" t="str">
        <f t="shared" si="165"/>
        <v/>
      </c>
      <c r="BK180" s="97" t="str">
        <f t="shared" si="171"/>
        <v/>
      </c>
      <c r="BP180" s="97" t="str">
        <f t="shared" si="172"/>
        <v/>
      </c>
      <c r="BU180" s="97" t="str">
        <f t="shared" si="173"/>
        <v/>
      </c>
      <c r="BZ180" s="97" t="str">
        <f t="shared" si="174"/>
        <v/>
      </c>
      <c r="CE180" s="97" t="str">
        <f t="shared" si="175"/>
        <v/>
      </c>
      <c r="CJ180" s="97" t="str">
        <f t="shared" si="176"/>
        <v/>
      </c>
      <c r="CO180" s="97" t="str">
        <f t="shared" si="177"/>
        <v/>
      </c>
      <c r="CT180" s="97" t="str">
        <f t="shared" si="178"/>
        <v/>
      </c>
      <c r="CU180" t="s">
        <v>48</v>
      </c>
      <c r="CV180">
        <v>40</v>
      </c>
      <c r="CW180">
        <v>0</v>
      </c>
      <c r="CX180">
        <v>0</v>
      </c>
      <c r="CY180" s="97">
        <f t="shared" si="179"/>
        <v>40</v>
      </c>
      <c r="DD180" s="97" t="str">
        <f t="shared" si="180"/>
        <v/>
      </c>
      <c r="DI180" s="97" t="str">
        <f t="shared" si="181"/>
        <v/>
      </c>
      <c r="DN180" s="97" t="str">
        <f t="shared" si="182"/>
        <v/>
      </c>
      <c r="DS180" s="97" t="str">
        <f t="shared" si="183"/>
        <v/>
      </c>
      <c r="DX180" s="97" t="str">
        <f t="shared" si="184"/>
        <v/>
      </c>
      <c r="EC180" s="97" t="str">
        <f t="shared" si="185"/>
        <v/>
      </c>
      <c r="EH180" s="97" t="str">
        <f t="shared" si="186"/>
        <v/>
      </c>
      <c r="EM180" s="97" t="str">
        <f t="shared" si="187"/>
        <v/>
      </c>
      <c r="ER180" s="97" t="str">
        <f t="shared" si="188"/>
        <v/>
      </c>
      <c r="EW180" s="97" t="str">
        <f t="shared" si="189"/>
        <v/>
      </c>
      <c r="FB180" s="97" t="str">
        <f t="shared" si="190"/>
        <v/>
      </c>
      <c r="FG180" s="97" t="str">
        <f t="shared" si="191"/>
        <v/>
      </c>
      <c r="FL180" s="97" t="str">
        <f t="shared" si="192"/>
        <v/>
      </c>
      <c r="FQ180" s="97" t="str">
        <f t="shared" si="193"/>
        <v/>
      </c>
    </row>
    <row r="181" spans="1:173" x14ac:dyDescent="0.3">
      <c r="A181" s="8" t="s">
        <v>117</v>
      </c>
      <c r="B181" s="19" t="s">
        <v>591</v>
      </c>
      <c r="C181" s="2" t="str">
        <f t="shared" si="132"/>
        <v>£/</v>
      </c>
      <c r="D181" s="8"/>
      <c r="K181" s="16" t="str">
        <f t="shared" si="166"/>
        <v/>
      </c>
      <c r="T181" s="16" t="str">
        <f t="shared" si="167"/>
        <v/>
      </c>
      <c r="U181" s="3"/>
      <c r="V181" s="3"/>
      <c r="W181" s="3"/>
      <c r="X181" s="3"/>
      <c r="Y181" s="3"/>
      <c r="Z181" s="3"/>
      <c r="AA181" s="3"/>
      <c r="AB181" s="3"/>
      <c r="AC181" s="3"/>
      <c r="AD181" s="16" t="str">
        <f t="shared" si="168"/>
        <v/>
      </c>
      <c r="AE181" s="3"/>
      <c r="AM181" s="16" t="str">
        <f t="shared" si="169"/>
        <v/>
      </c>
      <c r="AR181" s="97" t="str">
        <f t="shared" si="194"/>
        <v/>
      </c>
      <c r="AW181" s="97" t="str">
        <f t="shared" si="195"/>
        <v/>
      </c>
      <c r="AZ181" s="97" t="str">
        <f t="shared" si="170"/>
        <v/>
      </c>
      <c r="BF181" s="97" t="str">
        <f t="shared" si="165"/>
        <v/>
      </c>
      <c r="BK181" s="97" t="str">
        <f t="shared" si="171"/>
        <v/>
      </c>
      <c r="BP181" s="97" t="str">
        <f t="shared" si="172"/>
        <v/>
      </c>
      <c r="BU181" s="97" t="str">
        <f t="shared" si="173"/>
        <v/>
      </c>
      <c r="BZ181" s="97" t="str">
        <f t="shared" si="174"/>
        <v/>
      </c>
      <c r="CE181" s="97" t="str">
        <f t="shared" si="175"/>
        <v/>
      </c>
      <c r="CJ181" s="97" t="str">
        <f t="shared" si="176"/>
        <v/>
      </c>
      <c r="CO181" s="97" t="str">
        <f t="shared" si="177"/>
        <v/>
      </c>
      <c r="CT181" s="97" t="str">
        <f t="shared" si="178"/>
        <v/>
      </c>
      <c r="CY181" s="97" t="str">
        <f t="shared" si="179"/>
        <v/>
      </c>
      <c r="DD181" s="97" t="str">
        <f t="shared" si="180"/>
        <v/>
      </c>
      <c r="DI181" s="97" t="str">
        <f t="shared" si="181"/>
        <v/>
      </c>
      <c r="DJ181" t="s">
        <v>69</v>
      </c>
      <c r="DK181">
        <v>0</v>
      </c>
      <c r="DL181">
        <v>4</v>
      </c>
      <c r="DM181">
        <v>2</v>
      </c>
      <c r="DN181" s="97">
        <f t="shared" si="182"/>
        <v>0.20833333333333334</v>
      </c>
      <c r="DS181" s="97" t="str">
        <f t="shared" si="183"/>
        <v/>
      </c>
      <c r="DX181" s="97" t="str">
        <f t="shared" si="184"/>
        <v/>
      </c>
      <c r="EC181" s="97" t="str">
        <f t="shared" si="185"/>
        <v/>
      </c>
      <c r="EH181" s="97" t="str">
        <f t="shared" si="186"/>
        <v/>
      </c>
      <c r="EM181" s="97" t="str">
        <f t="shared" si="187"/>
        <v/>
      </c>
      <c r="ER181" s="97" t="str">
        <f t="shared" si="188"/>
        <v/>
      </c>
      <c r="EW181" s="97" t="str">
        <f t="shared" si="189"/>
        <v/>
      </c>
      <c r="FB181" s="97" t="str">
        <f t="shared" si="190"/>
        <v/>
      </c>
      <c r="FG181" s="97" t="str">
        <f t="shared" si="191"/>
        <v/>
      </c>
      <c r="FL181" s="97" t="str">
        <f t="shared" si="192"/>
        <v/>
      </c>
      <c r="FQ181" s="97" t="str">
        <f t="shared" si="193"/>
        <v/>
      </c>
    </row>
    <row r="182" spans="1:173" x14ac:dyDescent="0.3">
      <c r="A182" s="8" t="s">
        <v>117</v>
      </c>
      <c r="B182" s="19" t="s">
        <v>592</v>
      </c>
      <c r="C182" s="2" t="str">
        <f t="shared" si="132"/>
        <v>£/</v>
      </c>
      <c r="D182" s="8"/>
      <c r="K182" s="16" t="str">
        <f t="shared" si="166"/>
        <v/>
      </c>
      <c r="T182" s="16" t="str">
        <f t="shared" si="167"/>
        <v/>
      </c>
      <c r="U182" s="3"/>
      <c r="V182" s="3"/>
      <c r="W182" s="3"/>
      <c r="X182" s="3"/>
      <c r="Y182" s="3"/>
      <c r="Z182" s="3"/>
      <c r="AA182" s="3"/>
      <c r="AB182" s="3"/>
      <c r="AC182" s="3"/>
      <c r="AD182" s="16" t="str">
        <f t="shared" si="168"/>
        <v/>
      </c>
      <c r="AE182" s="3"/>
      <c r="AM182" s="16" t="str">
        <f t="shared" si="169"/>
        <v/>
      </c>
      <c r="AR182" s="97" t="str">
        <f t="shared" si="194"/>
        <v/>
      </c>
      <c r="AW182" s="97" t="str">
        <f t="shared" si="195"/>
        <v/>
      </c>
      <c r="AZ182" s="97" t="str">
        <f t="shared" si="170"/>
        <v/>
      </c>
      <c r="BF182" s="97" t="str">
        <f t="shared" si="165"/>
        <v/>
      </c>
      <c r="BK182" s="97" t="str">
        <f t="shared" si="171"/>
        <v/>
      </c>
      <c r="BP182" s="97" t="str">
        <f t="shared" si="172"/>
        <v/>
      </c>
      <c r="BU182" s="97" t="str">
        <f t="shared" si="173"/>
        <v/>
      </c>
      <c r="BZ182" s="97" t="str">
        <f t="shared" si="174"/>
        <v/>
      </c>
      <c r="CE182" s="97" t="str">
        <f t="shared" si="175"/>
        <v/>
      </c>
      <c r="CJ182" s="97" t="str">
        <f t="shared" si="176"/>
        <v/>
      </c>
      <c r="CO182" s="97" t="str">
        <f t="shared" si="177"/>
        <v/>
      </c>
      <c r="CT182" s="97" t="str">
        <f t="shared" si="178"/>
        <v/>
      </c>
      <c r="CY182" s="97" t="str">
        <f t="shared" si="179"/>
        <v/>
      </c>
      <c r="DD182" s="97" t="str">
        <f t="shared" si="180"/>
        <v/>
      </c>
      <c r="DI182" s="97" t="str">
        <f t="shared" si="181"/>
        <v/>
      </c>
      <c r="DJ182" t="s">
        <v>69</v>
      </c>
      <c r="DK182">
        <v>0</v>
      </c>
      <c r="DL182">
        <v>2</v>
      </c>
      <c r="DM182">
        <v>2</v>
      </c>
      <c r="DN182" s="97">
        <f t="shared" si="182"/>
        <v>0.10833333333333334</v>
      </c>
      <c r="DS182" s="97" t="str">
        <f t="shared" si="183"/>
        <v/>
      </c>
      <c r="DX182" s="97" t="str">
        <f t="shared" si="184"/>
        <v/>
      </c>
      <c r="EC182" s="97" t="str">
        <f t="shared" si="185"/>
        <v/>
      </c>
      <c r="EH182" s="97" t="str">
        <f t="shared" si="186"/>
        <v/>
      </c>
      <c r="EM182" s="97" t="str">
        <f t="shared" si="187"/>
        <v/>
      </c>
      <c r="ER182" s="97" t="str">
        <f t="shared" si="188"/>
        <v/>
      </c>
      <c r="EW182" s="97" t="str">
        <f t="shared" si="189"/>
        <v/>
      </c>
      <c r="FB182" s="97" t="str">
        <f t="shared" si="190"/>
        <v/>
      </c>
      <c r="FG182" s="97" t="str">
        <f t="shared" si="191"/>
        <v/>
      </c>
      <c r="FL182" s="97" t="str">
        <f t="shared" si="192"/>
        <v/>
      </c>
      <c r="FQ182" s="97" t="str">
        <f t="shared" si="193"/>
        <v/>
      </c>
    </row>
    <row r="183" spans="1:173" x14ac:dyDescent="0.3">
      <c r="A183" s="8" t="s">
        <v>118</v>
      </c>
      <c r="B183" s="8"/>
      <c r="C183" s="2" t="str">
        <f t="shared" si="132"/>
        <v>£/</v>
      </c>
      <c r="D183" s="8"/>
      <c r="E183" t="s">
        <v>22</v>
      </c>
      <c r="F183">
        <v>3</v>
      </c>
      <c r="G183">
        <v>4.25</v>
      </c>
      <c r="I183">
        <v>3</v>
      </c>
      <c r="J183">
        <v>11.25</v>
      </c>
      <c r="K183" s="16">
        <f t="shared" si="166"/>
        <v>0.18229166666666666</v>
      </c>
      <c r="L183" t="s">
        <v>22</v>
      </c>
      <c r="M183">
        <v>0</v>
      </c>
      <c r="N183">
        <v>3</v>
      </c>
      <c r="O183">
        <v>10.75</v>
      </c>
      <c r="Q183">
        <v>0</v>
      </c>
      <c r="R183">
        <v>3</v>
      </c>
      <c r="S183">
        <v>11.25</v>
      </c>
      <c r="T183" s="16">
        <f t="shared" si="167"/>
        <v>0.19583333333333333</v>
      </c>
      <c r="U183" s="3" t="s">
        <v>49</v>
      </c>
      <c r="V183" s="3" t="s">
        <v>22</v>
      </c>
      <c r="W183" s="3">
        <v>0</v>
      </c>
      <c r="X183" s="3">
        <v>3</v>
      </c>
      <c r="Y183" s="3">
        <v>1</v>
      </c>
      <c r="Z183" s="3"/>
      <c r="AA183" s="3">
        <v>0</v>
      </c>
      <c r="AB183" s="3">
        <v>3</v>
      </c>
      <c r="AC183" s="3">
        <v>4</v>
      </c>
      <c r="AD183" s="16">
        <f t="shared" si="168"/>
        <v>0.16041666666666665</v>
      </c>
      <c r="AE183" s="3"/>
      <c r="AM183" s="16" t="str">
        <f t="shared" si="169"/>
        <v/>
      </c>
      <c r="AR183" s="97" t="str">
        <f t="shared" si="194"/>
        <v/>
      </c>
      <c r="AW183" s="97" t="str">
        <f t="shared" si="195"/>
        <v/>
      </c>
      <c r="AZ183" s="97" t="str">
        <f t="shared" si="170"/>
        <v/>
      </c>
      <c r="BF183" s="97" t="str">
        <f t="shared" si="165"/>
        <v/>
      </c>
      <c r="BK183" s="97" t="str">
        <f t="shared" si="171"/>
        <v/>
      </c>
      <c r="BP183" s="97" t="str">
        <f t="shared" si="172"/>
        <v/>
      </c>
      <c r="BU183" s="97" t="str">
        <f t="shared" si="173"/>
        <v/>
      </c>
      <c r="BZ183" s="97" t="str">
        <f t="shared" si="174"/>
        <v/>
      </c>
      <c r="CE183" s="97" t="str">
        <f t="shared" si="175"/>
        <v/>
      </c>
      <c r="CJ183" s="97" t="str">
        <f t="shared" si="176"/>
        <v/>
      </c>
      <c r="CO183" s="97" t="str">
        <f t="shared" si="177"/>
        <v/>
      </c>
      <c r="CT183" s="97" t="str">
        <f t="shared" si="178"/>
        <v/>
      </c>
      <c r="CY183" s="97" t="str">
        <f t="shared" si="179"/>
        <v/>
      </c>
      <c r="DD183" s="97" t="str">
        <f t="shared" si="180"/>
        <v/>
      </c>
      <c r="DI183" s="97" t="str">
        <f t="shared" si="181"/>
        <v/>
      </c>
      <c r="DN183" s="97" t="str">
        <f t="shared" si="182"/>
        <v/>
      </c>
      <c r="DS183" s="97" t="str">
        <f t="shared" si="183"/>
        <v/>
      </c>
      <c r="DX183" s="97" t="str">
        <f t="shared" si="184"/>
        <v/>
      </c>
      <c r="EC183" s="97" t="str">
        <f t="shared" si="185"/>
        <v/>
      </c>
      <c r="EH183" s="97" t="str">
        <f t="shared" si="186"/>
        <v/>
      </c>
      <c r="EM183" s="97" t="str">
        <f t="shared" si="187"/>
        <v/>
      </c>
      <c r="ER183" s="97" t="str">
        <f t="shared" si="188"/>
        <v/>
      </c>
      <c r="EW183" s="97" t="str">
        <f t="shared" si="189"/>
        <v/>
      </c>
      <c r="FB183" s="97" t="str">
        <f t="shared" si="190"/>
        <v/>
      </c>
      <c r="FG183" s="97" t="str">
        <f t="shared" si="191"/>
        <v/>
      </c>
      <c r="FL183" s="97" t="str">
        <f t="shared" si="192"/>
        <v/>
      </c>
      <c r="FQ183" s="97" t="str">
        <f t="shared" si="193"/>
        <v/>
      </c>
    </row>
    <row r="184" spans="1:173" x14ac:dyDescent="0.3">
      <c r="A184" s="8" t="s">
        <v>119</v>
      </c>
      <c r="B184" s="8"/>
      <c r="C184" s="2" t="str">
        <f t="shared" si="132"/>
        <v>£/</v>
      </c>
      <c r="D184" s="8"/>
      <c r="E184" t="s">
        <v>57</v>
      </c>
      <c r="F184">
        <v>10</v>
      </c>
      <c r="G184">
        <v>11.25</v>
      </c>
      <c r="I184">
        <v>12</v>
      </c>
      <c r="J184">
        <v>5.75</v>
      </c>
      <c r="K184" s="16">
        <f t="shared" si="166"/>
        <v>0.5854166666666667</v>
      </c>
      <c r="L184" t="s">
        <v>57</v>
      </c>
      <c r="M184">
        <v>0</v>
      </c>
      <c r="N184">
        <v>10</v>
      </c>
      <c r="O184">
        <v>11.25</v>
      </c>
      <c r="Q184">
        <v>0</v>
      </c>
      <c r="R184">
        <v>12</v>
      </c>
      <c r="S184">
        <v>5.75</v>
      </c>
      <c r="T184" s="16">
        <f t="shared" si="167"/>
        <v>0.5854166666666667</v>
      </c>
      <c r="U184" s="3" t="s">
        <v>120</v>
      </c>
      <c r="V184" s="3" t="s">
        <v>57</v>
      </c>
      <c r="W184" s="3">
        <v>0</v>
      </c>
      <c r="X184" s="3">
        <v>11</v>
      </c>
      <c r="Y184" s="3">
        <v>3</v>
      </c>
      <c r="Z184" s="3"/>
      <c r="AA184" s="3">
        <v>0</v>
      </c>
      <c r="AB184" s="3">
        <v>12</v>
      </c>
      <c r="AC184" s="5">
        <v>5.25</v>
      </c>
      <c r="AD184" s="16">
        <f t="shared" si="168"/>
        <v>0.59218749999999998</v>
      </c>
      <c r="AE184" s="3"/>
      <c r="AM184" s="16" t="str">
        <f t="shared" si="169"/>
        <v/>
      </c>
      <c r="AR184" s="97" t="str">
        <f t="shared" si="194"/>
        <v/>
      </c>
      <c r="AW184" s="97" t="str">
        <f t="shared" si="195"/>
        <v/>
      </c>
      <c r="AZ184" s="97" t="str">
        <f t="shared" si="170"/>
        <v/>
      </c>
      <c r="BF184" s="97" t="str">
        <f t="shared" si="165"/>
        <v/>
      </c>
      <c r="BK184" s="97" t="str">
        <f t="shared" si="171"/>
        <v/>
      </c>
      <c r="BP184" s="97" t="str">
        <f t="shared" si="172"/>
        <v/>
      </c>
      <c r="BU184" s="97" t="str">
        <f t="shared" si="173"/>
        <v/>
      </c>
      <c r="BZ184" s="97" t="str">
        <f t="shared" si="174"/>
        <v/>
      </c>
      <c r="CE184" s="97" t="str">
        <f t="shared" si="175"/>
        <v/>
      </c>
      <c r="CJ184" s="97" t="str">
        <f t="shared" si="176"/>
        <v/>
      </c>
      <c r="CO184" s="97" t="str">
        <f t="shared" si="177"/>
        <v/>
      </c>
      <c r="CT184" s="97" t="str">
        <f t="shared" si="178"/>
        <v/>
      </c>
      <c r="CY184" s="97" t="str">
        <f t="shared" si="179"/>
        <v/>
      </c>
      <c r="DD184" s="97" t="str">
        <f t="shared" si="180"/>
        <v/>
      </c>
      <c r="DI184" s="97" t="str">
        <f t="shared" si="181"/>
        <v/>
      </c>
      <c r="DN184" s="97" t="str">
        <f t="shared" si="182"/>
        <v/>
      </c>
      <c r="DS184" s="97" t="str">
        <f t="shared" si="183"/>
        <v/>
      </c>
      <c r="DX184" s="97" t="str">
        <f t="shared" si="184"/>
        <v/>
      </c>
      <c r="EC184" s="97" t="str">
        <f t="shared" si="185"/>
        <v/>
      </c>
      <c r="EH184" s="97" t="str">
        <f t="shared" si="186"/>
        <v/>
      </c>
      <c r="EM184" s="97" t="str">
        <f t="shared" si="187"/>
        <v/>
      </c>
      <c r="ER184" s="97" t="str">
        <f t="shared" si="188"/>
        <v/>
      </c>
      <c r="EW184" s="97" t="str">
        <f t="shared" si="189"/>
        <v/>
      </c>
      <c r="FB184" s="97" t="str">
        <f t="shared" si="190"/>
        <v/>
      </c>
      <c r="FG184" s="97" t="str">
        <f t="shared" si="191"/>
        <v/>
      </c>
      <c r="FL184" s="97" t="str">
        <f t="shared" si="192"/>
        <v/>
      </c>
      <c r="FQ184" s="97" t="str">
        <f t="shared" si="193"/>
        <v/>
      </c>
    </row>
    <row r="185" spans="1:173" x14ac:dyDescent="0.3">
      <c r="A185" s="8" t="s">
        <v>121</v>
      </c>
      <c r="B185" s="8"/>
      <c r="C185" s="2" t="str">
        <f t="shared" si="132"/>
        <v>£/</v>
      </c>
      <c r="D185" s="8"/>
      <c r="E185" t="s">
        <v>57</v>
      </c>
      <c r="F185">
        <v>10</v>
      </c>
      <c r="G185">
        <v>11.25</v>
      </c>
      <c r="I185">
        <v>14</v>
      </c>
      <c r="J185">
        <v>1.75</v>
      </c>
      <c r="K185" s="16">
        <f t="shared" si="166"/>
        <v>0.62708333333333333</v>
      </c>
      <c r="L185" t="s">
        <v>57</v>
      </c>
      <c r="M185">
        <v>0</v>
      </c>
      <c r="N185">
        <v>12</v>
      </c>
      <c r="O185">
        <v>5.75</v>
      </c>
      <c r="Q185">
        <v>0</v>
      </c>
      <c r="R185">
        <v>14</v>
      </c>
      <c r="S185">
        <v>1.75</v>
      </c>
      <c r="T185" s="16">
        <f t="shared" si="167"/>
        <v>0.66562500000000002</v>
      </c>
      <c r="U185" s="3"/>
      <c r="V185" s="3"/>
      <c r="W185" s="3"/>
      <c r="X185" s="3"/>
      <c r="Y185" s="3"/>
      <c r="Z185" s="3"/>
      <c r="AA185" s="3"/>
      <c r="AB185" s="3"/>
      <c r="AC185" s="3"/>
      <c r="AD185" s="16" t="str">
        <f t="shared" si="168"/>
        <v/>
      </c>
      <c r="AE185" s="3"/>
      <c r="AM185" s="16" t="str">
        <f t="shared" si="169"/>
        <v/>
      </c>
      <c r="AR185" s="97" t="str">
        <f t="shared" si="194"/>
        <v/>
      </c>
      <c r="AW185" s="97" t="str">
        <f t="shared" si="195"/>
        <v/>
      </c>
      <c r="AZ185" s="97" t="str">
        <f t="shared" si="170"/>
        <v/>
      </c>
      <c r="BF185" s="97" t="str">
        <f t="shared" si="165"/>
        <v/>
      </c>
      <c r="BK185" s="97" t="str">
        <f t="shared" si="171"/>
        <v/>
      </c>
      <c r="BP185" s="97" t="str">
        <f t="shared" si="172"/>
        <v/>
      </c>
      <c r="BU185" s="97" t="str">
        <f t="shared" si="173"/>
        <v/>
      </c>
      <c r="BZ185" s="97" t="str">
        <f t="shared" si="174"/>
        <v/>
      </c>
      <c r="CE185" s="97" t="str">
        <f t="shared" si="175"/>
        <v/>
      </c>
      <c r="CJ185" s="97" t="str">
        <f t="shared" si="176"/>
        <v/>
      </c>
      <c r="CO185" s="97" t="str">
        <f t="shared" si="177"/>
        <v/>
      </c>
      <c r="CT185" s="97" t="str">
        <f t="shared" si="178"/>
        <v/>
      </c>
      <c r="CY185" s="97" t="str">
        <f t="shared" si="179"/>
        <v/>
      </c>
      <c r="DD185" s="97" t="str">
        <f t="shared" si="180"/>
        <v/>
      </c>
      <c r="DI185" s="97" t="str">
        <f t="shared" si="181"/>
        <v/>
      </c>
      <c r="DN185" s="97" t="str">
        <f t="shared" si="182"/>
        <v/>
      </c>
      <c r="DS185" s="97" t="str">
        <f t="shared" si="183"/>
        <v/>
      </c>
      <c r="DX185" s="97" t="str">
        <f t="shared" si="184"/>
        <v/>
      </c>
      <c r="EC185" s="97" t="str">
        <f t="shared" si="185"/>
        <v/>
      </c>
      <c r="EH185" s="97" t="str">
        <f t="shared" si="186"/>
        <v/>
      </c>
      <c r="EM185" s="97" t="str">
        <f t="shared" si="187"/>
        <v/>
      </c>
      <c r="ER185" s="97" t="str">
        <f t="shared" si="188"/>
        <v/>
      </c>
      <c r="EW185" s="97" t="str">
        <f t="shared" si="189"/>
        <v/>
      </c>
      <c r="FB185" s="97" t="str">
        <f t="shared" si="190"/>
        <v/>
      </c>
      <c r="FG185" s="97" t="str">
        <f t="shared" si="191"/>
        <v/>
      </c>
      <c r="FL185" s="97" t="str">
        <f t="shared" si="192"/>
        <v/>
      </c>
      <c r="FQ185" s="97" t="str">
        <f t="shared" si="193"/>
        <v/>
      </c>
    </row>
    <row r="186" spans="1:173" x14ac:dyDescent="0.3">
      <c r="A186" s="8" t="s">
        <v>122</v>
      </c>
      <c r="B186" s="8"/>
      <c r="C186" s="2" t="str">
        <f t="shared" si="132"/>
        <v>£/</v>
      </c>
      <c r="D186" s="8"/>
      <c r="E186" t="s">
        <v>57</v>
      </c>
      <c r="F186">
        <v>4</v>
      </c>
      <c r="G186">
        <v>8</v>
      </c>
      <c r="I186">
        <v>8</v>
      </c>
      <c r="J186">
        <v>9.75</v>
      </c>
      <c r="K186" s="16">
        <f t="shared" si="166"/>
        <v>0.33697916666666666</v>
      </c>
      <c r="L186" t="s">
        <v>57</v>
      </c>
      <c r="M186">
        <v>0</v>
      </c>
      <c r="N186">
        <v>6</v>
      </c>
      <c r="O186">
        <v>3</v>
      </c>
      <c r="Q186">
        <v>0</v>
      </c>
      <c r="R186">
        <v>7</v>
      </c>
      <c r="S186">
        <v>2</v>
      </c>
      <c r="T186" s="16">
        <f t="shared" si="167"/>
        <v>0.3354166666666667</v>
      </c>
      <c r="U186" s="3" t="s">
        <v>120</v>
      </c>
      <c r="V186" s="3" t="s">
        <v>57</v>
      </c>
      <c r="W186" s="3">
        <v>0</v>
      </c>
      <c r="X186" s="3">
        <v>10</v>
      </c>
      <c r="Y186" s="3">
        <v>11.25</v>
      </c>
      <c r="Z186" s="3"/>
      <c r="AA186" s="3">
        <v>0</v>
      </c>
      <c r="AB186" s="3">
        <v>12</v>
      </c>
      <c r="AC186" s="3">
        <v>5.25</v>
      </c>
      <c r="AD186" s="16">
        <f t="shared" si="168"/>
        <v>0.58437500000000009</v>
      </c>
      <c r="AE186" s="3"/>
      <c r="AM186" s="16" t="str">
        <f t="shared" si="169"/>
        <v/>
      </c>
      <c r="AR186" s="97" t="str">
        <f t="shared" si="194"/>
        <v/>
      </c>
      <c r="AW186" s="97" t="str">
        <f t="shared" si="195"/>
        <v/>
      </c>
      <c r="AZ186" s="97" t="str">
        <f t="shared" si="170"/>
        <v/>
      </c>
      <c r="BF186" s="97" t="str">
        <f t="shared" si="165"/>
        <v/>
      </c>
      <c r="BK186" s="97" t="str">
        <f t="shared" si="171"/>
        <v/>
      </c>
      <c r="BP186" s="97" t="str">
        <f t="shared" si="172"/>
        <v/>
      </c>
      <c r="BU186" s="97" t="str">
        <f t="shared" si="173"/>
        <v/>
      </c>
      <c r="BZ186" s="97" t="str">
        <f t="shared" si="174"/>
        <v/>
      </c>
      <c r="CE186" s="97" t="str">
        <f t="shared" si="175"/>
        <v/>
      </c>
      <c r="CJ186" s="97" t="str">
        <f t="shared" si="176"/>
        <v/>
      </c>
      <c r="CO186" s="97" t="str">
        <f t="shared" si="177"/>
        <v/>
      </c>
      <c r="CT186" s="97" t="str">
        <f t="shared" si="178"/>
        <v/>
      </c>
      <c r="CY186" s="97" t="str">
        <f t="shared" si="179"/>
        <v/>
      </c>
      <c r="DD186" s="97" t="str">
        <f t="shared" si="180"/>
        <v/>
      </c>
      <c r="DI186" s="97" t="str">
        <f t="shared" si="181"/>
        <v/>
      </c>
      <c r="DN186" s="97" t="str">
        <f t="shared" si="182"/>
        <v/>
      </c>
      <c r="DS186" s="97" t="str">
        <f t="shared" si="183"/>
        <v/>
      </c>
      <c r="DX186" s="97" t="str">
        <f t="shared" si="184"/>
        <v/>
      </c>
      <c r="EC186" s="97" t="str">
        <f t="shared" si="185"/>
        <v/>
      </c>
      <c r="EH186" s="97" t="str">
        <f t="shared" si="186"/>
        <v/>
      </c>
      <c r="EM186" s="97" t="str">
        <f t="shared" si="187"/>
        <v/>
      </c>
      <c r="ER186" s="97" t="str">
        <f t="shared" si="188"/>
        <v/>
      </c>
      <c r="EW186" s="97" t="str">
        <f t="shared" si="189"/>
        <v/>
      </c>
      <c r="FB186" s="97" t="str">
        <f t="shared" si="190"/>
        <v/>
      </c>
      <c r="FG186" s="97" t="str">
        <f t="shared" si="191"/>
        <v/>
      </c>
      <c r="FL186" s="97" t="str">
        <f t="shared" si="192"/>
        <v/>
      </c>
      <c r="FQ186" s="97" t="str">
        <f t="shared" si="193"/>
        <v/>
      </c>
    </row>
    <row r="187" spans="1:173" x14ac:dyDescent="0.3">
      <c r="A187" s="8" t="s">
        <v>123</v>
      </c>
      <c r="B187" s="8"/>
      <c r="C187" s="2" t="str">
        <f t="shared" si="132"/>
        <v>£/</v>
      </c>
      <c r="D187" s="8"/>
      <c r="K187" s="16" t="str">
        <f t="shared" si="166"/>
        <v/>
      </c>
      <c r="T187" s="16" t="str">
        <f t="shared" si="167"/>
        <v/>
      </c>
      <c r="U187" s="3"/>
      <c r="V187" s="3"/>
      <c r="W187" s="3"/>
      <c r="X187" s="3"/>
      <c r="Y187" s="3"/>
      <c r="Z187" s="3"/>
      <c r="AA187" s="3"/>
      <c r="AB187" s="3"/>
      <c r="AC187" s="3"/>
      <c r="AD187" s="16" t="str">
        <f t="shared" si="168"/>
        <v/>
      </c>
      <c r="AE187" s="3"/>
      <c r="AM187" s="16" t="str">
        <f t="shared" si="169"/>
        <v/>
      </c>
      <c r="AR187" s="97" t="str">
        <f t="shared" si="194"/>
        <v/>
      </c>
      <c r="AW187" s="97" t="str">
        <f t="shared" si="195"/>
        <v/>
      </c>
      <c r="AZ187" s="97" t="str">
        <f t="shared" si="170"/>
        <v/>
      </c>
      <c r="BF187" s="97" t="str">
        <f t="shared" si="165"/>
        <v/>
      </c>
      <c r="BK187" s="97" t="str">
        <f t="shared" si="171"/>
        <v/>
      </c>
      <c r="BP187" s="97" t="str">
        <f t="shared" si="172"/>
        <v/>
      </c>
      <c r="BU187" s="97" t="str">
        <f t="shared" si="173"/>
        <v/>
      </c>
      <c r="BZ187" s="97" t="str">
        <f t="shared" si="174"/>
        <v/>
      </c>
      <c r="CE187" s="97" t="str">
        <f t="shared" si="175"/>
        <v/>
      </c>
      <c r="CJ187" s="97" t="str">
        <f t="shared" si="176"/>
        <v/>
      </c>
      <c r="CO187" s="97" t="str">
        <f t="shared" si="177"/>
        <v/>
      </c>
      <c r="CT187" s="97" t="str">
        <f t="shared" si="178"/>
        <v/>
      </c>
      <c r="CY187" s="97" t="str">
        <f t="shared" si="179"/>
        <v/>
      </c>
      <c r="DD187" s="97" t="str">
        <f t="shared" si="180"/>
        <v/>
      </c>
      <c r="DI187" s="97" t="str">
        <f t="shared" si="181"/>
        <v/>
      </c>
      <c r="DN187" s="97" t="str">
        <f t="shared" si="182"/>
        <v/>
      </c>
      <c r="DO187" t="s">
        <v>44</v>
      </c>
      <c r="DP187">
        <v>9</v>
      </c>
      <c r="DQ187">
        <v>0</v>
      </c>
      <c r="DR187">
        <v>0</v>
      </c>
      <c r="DS187" s="97">
        <f t="shared" si="183"/>
        <v>9</v>
      </c>
      <c r="DX187" s="97" t="str">
        <f t="shared" si="184"/>
        <v/>
      </c>
      <c r="EC187" s="97" t="str">
        <f t="shared" si="185"/>
        <v/>
      </c>
      <c r="EH187" s="97" t="str">
        <f t="shared" si="186"/>
        <v/>
      </c>
      <c r="EM187" s="97" t="str">
        <f t="shared" si="187"/>
        <v/>
      </c>
      <c r="ER187" s="97" t="str">
        <f t="shared" si="188"/>
        <v/>
      </c>
      <c r="EW187" s="97" t="str">
        <f t="shared" si="189"/>
        <v/>
      </c>
      <c r="FB187" s="97" t="str">
        <f t="shared" si="190"/>
        <v/>
      </c>
      <c r="FG187" s="97" t="str">
        <f t="shared" si="191"/>
        <v/>
      </c>
      <c r="FL187" s="97" t="str">
        <f t="shared" si="192"/>
        <v/>
      </c>
      <c r="FQ187" s="97" t="str">
        <f t="shared" si="193"/>
        <v/>
      </c>
    </row>
    <row r="188" spans="1:173" x14ac:dyDescent="0.3">
      <c r="A188" s="8" t="s">
        <v>124</v>
      </c>
      <c r="B188" s="8"/>
      <c r="C188" s="2" t="str">
        <f t="shared" si="132"/>
        <v>£/</v>
      </c>
      <c r="D188" s="8"/>
      <c r="K188" s="16" t="str">
        <f t="shared" si="166"/>
        <v/>
      </c>
      <c r="T188" s="16" t="str">
        <f t="shared" si="167"/>
        <v/>
      </c>
      <c r="U188" s="3"/>
      <c r="V188" s="3"/>
      <c r="W188" s="3"/>
      <c r="X188" s="3"/>
      <c r="Y188" s="3"/>
      <c r="Z188" s="3"/>
      <c r="AA188" s="3"/>
      <c r="AB188" s="3"/>
      <c r="AC188" s="3"/>
      <c r="AD188" s="16" t="str">
        <f t="shared" si="168"/>
        <v/>
      </c>
      <c r="AE188" s="3"/>
      <c r="AM188" s="16" t="str">
        <f t="shared" si="169"/>
        <v/>
      </c>
      <c r="AR188" s="97" t="str">
        <f t="shared" si="194"/>
        <v/>
      </c>
      <c r="AW188" s="97" t="str">
        <f t="shared" si="195"/>
        <v/>
      </c>
      <c r="AZ188" s="97" t="str">
        <f t="shared" si="170"/>
        <v/>
      </c>
      <c r="BF188" s="97" t="str">
        <f t="shared" si="165"/>
        <v/>
      </c>
      <c r="BK188" s="97" t="str">
        <f t="shared" si="171"/>
        <v/>
      </c>
      <c r="BP188" s="97" t="str">
        <f t="shared" si="172"/>
        <v/>
      </c>
      <c r="BU188" s="97" t="str">
        <f t="shared" si="173"/>
        <v/>
      </c>
      <c r="BZ188" s="97" t="str">
        <f t="shared" si="174"/>
        <v/>
      </c>
      <c r="CE188" s="97" t="str">
        <f t="shared" si="175"/>
        <v/>
      </c>
      <c r="CJ188" s="97" t="str">
        <f t="shared" si="176"/>
        <v/>
      </c>
      <c r="CO188" s="97" t="str">
        <f t="shared" si="177"/>
        <v/>
      </c>
      <c r="CT188" s="97" t="str">
        <f t="shared" si="178"/>
        <v/>
      </c>
      <c r="CY188" s="97" t="str">
        <f t="shared" si="179"/>
        <v/>
      </c>
      <c r="DD188" s="97" t="str">
        <f t="shared" si="180"/>
        <v/>
      </c>
      <c r="DI188" s="97" t="str">
        <f t="shared" si="181"/>
        <v/>
      </c>
      <c r="DN188" s="97" t="str">
        <f t="shared" si="182"/>
        <v/>
      </c>
      <c r="DS188" s="97" t="str">
        <f t="shared" si="183"/>
        <v/>
      </c>
      <c r="DT188" t="s">
        <v>125</v>
      </c>
      <c r="DU188">
        <v>2</v>
      </c>
      <c r="DV188">
        <v>0</v>
      </c>
      <c r="DW188">
        <v>0</v>
      </c>
      <c r="DX188" s="97">
        <f t="shared" si="184"/>
        <v>2</v>
      </c>
      <c r="EC188" s="97" t="str">
        <f t="shared" si="185"/>
        <v/>
      </c>
      <c r="EH188" s="97" t="str">
        <f t="shared" si="186"/>
        <v/>
      </c>
      <c r="EM188" s="97" t="str">
        <f t="shared" si="187"/>
        <v/>
      </c>
      <c r="ER188" s="97" t="str">
        <f t="shared" si="188"/>
        <v/>
      </c>
      <c r="EW188" s="97" t="str">
        <f t="shared" si="189"/>
        <v/>
      </c>
      <c r="FB188" s="97" t="str">
        <f t="shared" si="190"/>
        <v/>
      </c>
      <c r="FG188" s="97" t="str">
        <f t="shared" si="191"/>
        <v/>
      </c>
      <c r="FL188" s="97" t="str">
        <f t="shared" si="192"/>
        <v/>
      </c>
      <c r="FQ188" s="97" t="str">
        <f t="shared" si="193"/>
        <v/>
      </c>
    </row>
    <row r="189" spans="1:173" x14ac:dyDescent="0.3">
      <c r="A189" s="19" t="s">
        <v>622</v>
      </c>
      <c r="B189" s="19" t="s">
        <v>598</v>
      </c>
      <c r="C189" s="2" t="str">
        <f t="shared" si="132"/>
        <v>£/</v>
      </c>
      <c r="D189" s="8"/>
      <c r="K189" s="16" t="str">
        <f t="shared" si="166"/>
        <v/>
      </c>
      <c r="T189" s="16" t="str">
        <f t="shared" si="167"/>
        <v/>
      </c>
      <c r="U189" s="3"/>
      <c r="V189" s="3"/>
      <c r="W189" s="3"/>
      <c r="X189" s="3"/>
      <c r="Y189" s="3"/>
      <c r="Z189" s="3"/>
      <c r="AA189" s="3"/>
      <c r="AB189" s="3"/>
      <c r="AC189" s="3"/>
      <c r="AD189" s="16" t="str">
        <f t="shared" si="168"/>
        <v/>
      </c>
      <c r="AE189" s="3"/>
      <c r="AM189" s="16" t="str">
        <f t="shared" si="169"/>
        <v/>
      </c>
      <c r="AR189" s="97" t="str">
        <f t="shared" si="194"/>
        <v/>
      </c>
      <c r="AW189" s="97" t="str">
        <f t="shared" si="195"/>
        <v/>
      </c>
      <c r="AZ189" s="97" t="str">
        <f t="shared" si="170"/>
        <v/>
      </c>
      <c r="BF189" s="97" t="str">
        <f t="shared" si="165"/>
        <v/>
      </c>
      <c r="BK189" s="97" t="str">
        <f t="shared" si="171"/>
        <v/>
      </c>
      <c r="BP189" s="97" t="str">
        <f t="shared" si="172"/>
        <v/>
      </c>
      <c r="BU189" s="97" t="str">
        <f t="shared" si="173"/>
        <v/>
      </c>
      <c r="BV189" t="s">
        <v>126</v>
      </c>
      <c r="BW189">
        <v>0</v>
      </c>
      <c r="BX189">
        <v>8</v>
      </c>
      <c r="BY189">
        <v>10</v>
      </c>
      <c r="BZ189" s="97">
        <f t="shared" si="174"/>
        <v>0.44166666666666671</v>
      </c>
      <c r="CE189" s="97" t="str">
        <f t="shared" si="175"/>
        <v/>
      </c>
      <c r="CJ189" s="97" t="str">
        <f t="shared" si="176"/>
        <v/>
      </c>
      <c r="CO189" s="97" t="str">
        <f t="shared" si="177"/>
        <v/>
      </c>
      <c r="CT189" s="97" t="str">
        <f t="shared" si="178"/>
        <v/>
      </c>
      <c r="CY189" s="97" t="str">
        <f t="shared" si="179"/>
        <v/>
      </c>
      <c r="DD189" s="97" t="str">
        <f t="shared" si="180"/>
        <v/>
      </c>
      <c r="DI189" s="97" t="str">
        <f t="shared" si="181"/>
        <v/>
      </c>
      <c r="DN189" s="97" t="str">
        <f t="shared" si="182"/>
        <v/>
      </c>
      <c r="DS189" s="97" t="str">
        <f t="shared" si="183"/>
        <v/>
      </c>
      <c r="DX189" s="97" t="str">
        <f t="shared" si="184"/>
        <v/>
      </c>
      <c r="EC189" s="97" t="str">
        <f t="shared" si="185"/>
        <v/>
      </c>
      <c r="EH189" s="97" t="str">
        <f t="shared" si="186"/>
        <v/>
      </c>
      <c r="EM189" s="97" t="str">
        <f t="shared" si="187"/>
        <v/>
      </c>
      <c r="ER189" s="97" t="str">
        <f t="shared" si="188"/>
        <v/>
      </c>
      <c r="EW189" s="97" t="str">
        <f t="shared" si="189"/>
        <v/>
      </c>
      <c r="FB189" s="97" t="str">
        <f t="shared" si="190"/>
        <v/>
      </c>
      <c r="FG189" s="97" t="str">
        <f t="shared" si="191"/>
        <v/>
      </c>
      <c r="FL189" s="97" t="str">
        <f t="shared" si="192"/>
        <v/>
      </c>
      <c r="FQ189" s="97" t="str">
        <f t="shared" si="193"/>
        <v/>
      </c>
    </row>
    <row r="190" spans="1:173" x14ac:dyDescent="0.3">
      <c r="A190" s="19" t="s">
        <v>622</v>
      </c>
      <c r="B190" s="19" t="s">
        <v>561</v>
      </c>
      <c r="C190" s="2" t="str">
        <f t="shared" ref="C190:C203" si="196">CONCATENATE($C$1,D190)</f>
        <v>£/</v>
      </c>
      <c r="D190" s="8"/>
      <c r="K190" s="16" t="str">
        <f t="shared" si="166"/>
        <v/>
      </c>
      <c r="T190" s="16" t="str">
        <f t="shared" si="167"/>
        <v/>
      </c>
      <c r="U190" s="3"/>
      <c r="V190" s="3"/>
      <c r="W190" s="3"/>
      <c r="X190" s="3"/>
      <c r="Y190" s="3"/>
      <c r="Z190" s="3"/>
      <c r="AA190" s="3"/>
      <c r="AB190" s="3"/>
      <c r="AC190" s="3"/>
      <c r="AD190" s="16" t="str">
        <f t="shared" si="168"/>
        <v/>
      </c>
      <c r="AE190" s="3"/>
      <c r="AM190" s="16" t="str">
        <f t="shared" si="169"/>
        <v/>
      </c>
      <c r="AR190" s="97" t="str">
        <f t="shared" si="194"/>
        <v/>
      </c>
      <c r="AW190" s="97" t="str">
        <f t="shared" si="195"/>
        <v/>
      </c>
      <c r="AZ190" s="97" t="str">
        <f t="shared" si="170"/>
        <v/>
      </c>
      <c r="BF190" s="97" t="str">
        <f t="shared" si="165"/>
        <v/>
      </c>
      <c r="BK190" s="97" t="str">
        <f t="shared" si="171"/>
        <v/>
      </c>
      <c r="BP190" s="97" t="str">
        <f t="shared" si="172"/>
        <v/>
      </c>
      <c r="BU190" s="97" t="str">
        <f t="shared" si="173"/>
        <v/>
      </c>
      <c r="BZ190" s="97" t="str">
        <f t="shared" si="174"/>
        <v/>
      </c>
      <c r="CE190" s="97" t="str">
        <f t="shared" si="175"/>
        <v/>
      </c>
      <c r="CJ190" s="97" t="str">
        <f t="shared" si="176"/>
        <v/>
      </c>
      <c r="CO190" s="97" t="str">
        <f t="shared" si="177"/>
        <v/>
      </c>
      <c r="CT190" s="97" t="str">
        <f t="shared" si="178"/>
        <v/>
      </c>
      <c r="CU190" t="s">
        <v>127</v>
      </c>
      <c r="CV190">
        <v>2</v>
      </c>
      <c r="CW190">
        <v>6</v>
      </c>
      <c r="CX190">
        <v>9.6</v>
      </c>
      <c r="CY190" s="97">
        <f t="shared" si="179"/>
        <v>2.34</v>
      </c>
      <c r="DD190" s="97" t="str">
        <f t="shared" si="180"/>
        <v/>
      </c>
      <c r="DI190" s="97" t="str">
        <f t="shared" si="181"/>
        <v/>
      </c>
      <c r="DN190" s="97" t="str">
        <f t="shared" si="182"/>
        <v/>
      </c>
      <c r="DS190" s="97" t="str">
        <f t="shared" si="183"/>
        <v/>
      </c>
      <c r="DT190" t="s">
        <v>128</v>
      </c>
      <c r="DU190">
        <v>0</v>
      </c>
      <c r="DV190">
        <v>48</v>
      </c>
      <c r="DW190">
        <v>0</v>
      </c>
      <c r="DX190" s="97">
        <f t="shared" si="184"/>
        <v>2.4</v>
      </c>
      <c r="EC190" s="97" t="str">
        <f t="shared" si="185"/>
        <v/>
      </c>
      <c r="EH190" s="97" t="str">
        <f t="shared" si="186"/>
        <v/>
      </c>
      <c r="EM190" s="97" t="str">
        <f t="shared" si="187"/>
        <v/>
      </c>
      <c r="ER190" s="97" t="str">
        <f t="shared" si="188"/>
        <v/>
      </c>
      <c r="EW190" s="97" t="str">
        <f t="shared" si="189"/>
        <v/>
      </c>
      <c r="FB190" s="97" t="str">
        <f t="shared" si="190"/>
        <v/>
      </c>
      <c r="FG190" s="97" t="str">
        <f t="shared" si="191"/>
        <v/>
      </c>
      <c r="FL190" s="97" t="str">
        <f t="shared" si="192"/>
        <v/>
      </c>
      <c r="FQ190" s="97" t="str">
        <f t="shared" si="193"/>
        <v/>
      </c>
    </row>
    <row r="191" spans="1:173" x14ac:dyDescent="0.3">
      <c r="A191" s="8" t="s">
        <v>129</v>
      </c>
      <c r="B191" s="8"/>
      <c r="C191" s="2" t="str">
        <f t="shared" si="196"/>
        <v>£/</v>
      </c>
      <c r="D191" s="8"/>
      <c r="K191" s="16" t="str">
        <f t="shared" si="166"/>
        <v/>
      </c>
      <c r="T191" s="16" t="str">
        <f t="shared" si="167"/>
        <v/>
      </c>
      <c r="U191" s="3"/>
      <c r="V191" s="3"/>
      <c r="W191" s="3"/>
      <c r="X191" s="3"/>
      <c r="Y191" s="3"/>
      <c r="Z191" s="3"/>
      <c r="AA191" s="3"/>
      <c r="AB191" s="3"/>
      <c r="AC191" s="3"/>
      <c r="AD191" s="16" t="str">
        <f t="shared" si="168"/>
        <v/>
      </c>
      <c r="AE191" s="3"/>
      <c r="AM191" s="16" t="str">
        <f t="shared" si="169"/>
        <v/>
      </c>
      <c r="AR191" s="97" t="str">
        <f t="shared" si="194"/>
        <v/>
      </c>
      <c r="AW191" s="97" t="str">
        <f t="shared" si="195"/>
        <v/>
      </c>
      <c r="AZ191" s="97" t="str">
        <f t="shared" si="170"/>
        <v/>
      </c>
      <c r="BF191" s="97" t="str">
        <f t="shared" si="165"/>
        <v/>
      </c>
      <c r="BK191" s="97" t="str">
        <f t="shared" si="171"/>
        <v/>
      </c>
      <c r="BP191" s="97" t="str">
        <f t="shared" si="172"/>
        <v/>
      </c>
      <c r="BU191" s="97" t="str">
        <f t="shared" si="173"/>
        <v/>
      </c>
      <c r="BV191" t="s">
        <v>130</v>
      </c>
      <c r="BW191">
        <v>0</v>
      </c>
      <c r="BX191">
        <v>0</v>
      </c>
      <c r="BY191">
        <v>0.75</v>
      </c>
      <c r="BZ191" s="97">
        <f t="shared" si="174"/>
        <v>3.1250000000000002E-3</v>
      </c>
      <c r="CE191" s="97" t="str">
        <f t="shared" si="175"/>
        <v/>
      </c>
      <c r="CJ191" s="97" t="str">
        <f t="shared" si="176"/>
        <v/>
      </c>
      <c r="CO191" s="97" t="str">
        <f t="shared" si="177"/>
        <v/>
      </c>
      <c r="CT191" s="97" t="str">
        <f t="shared" si="178"/>
        <v/>
      </c>
      <c r="CY191" s="97" t="str">
        <f t="shared" si="179"/>
        <v/>
      </c>
      <c r="DD191" s="97" t="str">
        <f t="shared" si="180"/>
        <v/>
      </c>
      <c r="DI191" s="97" t="str">
        <f t="shared" si="181"/>
        <v/>
      </c>
      <c r="DN191" s="97" t="str">
        <f t="shared" si="182"/>
        <v/>
      </c>
      <c r="DS191" s="97" t="str">
        <f t="shared" si="183"/>
        <v/>
      </c>
      <c r="DX191" s="97" t="str">
        <f t="shared" si="184"/>
        <v/>
      </c>
      <c r="EC191" s="97" t="str">
        <f t="shared" si="185"/>
        <v/>
      </c>
      <c r="EH191" s="97" t="str">
        <f t="shared" si="186"/>
        <v/>
      </c>
      <c r="EM191" s="97" t="str">
        <f t="shared" si="187"/>
        <v/>
      </c>
      <c r="ER191" s="97" t="str">
        <f t="shared" si="188"/>
        <v/>
      </c>
      <c r="EW191" s="97" t="str">
        <f t="shared" si="189"/>
        <v/>
      </c>
      <c r="FB191" s="97" t="str">
        <f t="shared" si="190"/>
        <v/>
      </c>
      <c r="FG191" s="97" t="str">
        <f t="shared" si="191"/>
        <v/>
      </c>
      <c r="FL191" s="97" t="str">
        <f t="shared" si="192"/>
        <v/>
      </c>
      <c r="FQ191" s="97" t="str">
        <f t="shared" si="193"/>
        <v/>
      </c>
    </row>
    <row r="192" spans="1:173" x14ac:dyDescent="0.3">
      <c r="A192" s="7" t="s">
        <v>541</v>
      </c>
      <c r="C192" s="2" t="str">
        <f t="shared" si="196"/>
        <v>£/</v>
      </c>
      <c r="K192" s="16" t="str">
        <f t="shared" si="166"/>
        <v/>
      </c>
      <c r="T192" s="16" t="str">
        <f t="shared" si="167"/>
        <v/>
      </c>
      <c r="AD192" s="16" t="str">
        <f t="shared" si="168"/>
        <v/>
      </c>
      <c r="AM192" s="16" t="str">
        <f t="shared" si="169"/>
        <v/>
      </c>
      <c r="AR192" s="97" t="str">
        <f t="shared" si="194"/>
        <v/>
      </c>
      <c r="AW192" s="97" t="str">
        <f t="shared" si="195"/>
        <v/>
      </c>
      <c r="AZ192" s="97" t="str">
        <f t="shared" si="170"/>
        <v/>
      </c>
      <c r="BF192" s="97" t="str">
        <f t="shared" si="165"/>
        <v/>
      </c>
      <c r="BK192" s="97" t="str">
        <f t="shared" si="171"/>
        <v/>
      </c>
      <c r="BP192" s="97" t="str">
        <f t="shared" si="172"/>
        <v/>
      </c>
      <c r="BU192" s="97" t="str">
        <f t="shared" si="173"/>
        <v/>
      </c>
      <c r="BZ192" s="97" t="str">
        <f t="shared" si="174"/>
        <v/>
      </c>
      <c r="CE192" s="97" t="str">
        <f t="shared" si="175"/>
        <v/>
      </c>
      <c r="CJ192" s="97" t="str">
        <f t="shared" si="176"/>
        <v/>
      </c>
      <c r="CO192" s="97" t="str">
        <f t="shared" si="177"/>
        <v/>
      </c>
      <c r="CT192" s="97" t="str">
        <f t="shared" si="178"/>
        <v/>
      </c>
      <c r="CY192" s="97" t="str">
        <f t="shared" si="179"/>
        <v/>
      </c>
      <c r="DD192" s="97" t="str">
        <f t="shared" si="180"/>
        <v/>
      </c>
      <c r="DI192" s="97" t="str">
        <f t="shared" si="181"/>
        <v/>
      </c>
      <c r="DN192" s="97" t="str">
        <f t="shared" si="182"/>
        <v/>
      </c>
      <c r="DO192" t="s">
        <v>131</v>
      </c>
      <c r="DP192">
        <v>2</v>
      </c>
      <c r="DQ192">
        <v>6</v>
      </c>
      <c r="DR192">
        <v>0</v>
      </c>
      <c r="DS192" s="97">
        <f t="shared" si="183"/>
        <v>2.2999999999999998</v>
      </c>
      <c r="DX192" s="97" t="str">
        <f t="shared" si="184"/>
        <v/>
      </c>
      <c r="EC192" s="97" t="str">
        <f t="shared" si="185"/>
        <v/>
      </c>
      <c r="EH192" s="97" t="str">
        <f t="shared" si="186"/>
        <v/>
      </c>
      <c r="EM192" s="97" t="str">
        <f t="shared" si="187"/>
        <v/>
      </c>
      <c r="ER192" s="97" t="str">
        <f t="shared" si="188"/>
        <v/>
      </c>
      <c r="EW192" s="97" t="str">
        <f t="shared" si="189"/>
        <v/>
      </c>
      <c r="FB192" s="97" t="str">
        <f t="shared" si="190"/>
        <v/>
      </c>
      <c r="FG192" s="97" t="str">
        <f t="shared" si="191"/>
        <v/>
      </c>
      <c r="FL192" s="97" t="str">
        <f t="shared" si="192"/>
        <v/>
      </c>
      <c r="FQ192" s="97" t="str">
        <f t="shared" si="193"/>
        <v/>
      </c>
    </row>
    <row r="193" spans="1:177" x14ac:dyDescent="0.3">
      <c r="A193" s="7" t="s">
        <v>542</v>
      </c>
      <c r="C193" s="2" t="str">
        <f t="shared" si="196"/>
        <v>£/</v>
      </c>
      <c r="K193" s="16" t="str">
        <f t="shared" si="166"/>
        <v/>
      </c>
      <c r="T193" s="16" t="str">
        <f t="shared" si="167"/>
        <v/>
      </c>
      <c r="AD193" s="16" t="str">
        <f t="shared" si="168"/>
        <v/>
      </c>
      <c r="AM193" s="16" t="str">
        <f t="shared" si="169"/>
        <v/>
      </c>
      <c r="AR193" s="97" t="str">
        <f t="shared" si="194"/>
        <v/>
      </c>
      <c r="AW193" s="97" t="str">
        <f t="shared" si="195"/>
        <v/>
      </c>
      <c r="AZ193" s="97" t="str">
        <f t="shared" si="170"/>
        <v/>
      </c>
      <c r="BF193" s="97" t="str">
        <f t="shared" si="165"/>
        <v/>
      </c>
      <c r="BK193" s="97" t="str">
        <f t="shared" si="171"/>
        <v/>
      </c>
      <c r="BP193" s="97" t="str">
        <f t="shared" si="172"/>
        <v/>
      </c>
      <c r="BU193" s="97" t="str">
        <f t="shared" si="173"/>
        <v/>
      </c>
      <c r="BZ193" s="97" t="str">
        <f t="shared" si="174"/>
        <v/>
      </c>
      <c r="CE193" s="97" t="str">
        <f t="shared" si="175"/>
        <v/>
      </c>
      <c r="CJ193" s="97" t="str">
        <f t="shared" si="176"/>
        <v/>
      </c>
      <c r="CO193" s="97" t="str">
        <f t="shared" si="177"/>
        <v/>
      </c>
      <c r="CT193" s="97" t="str">
        <f t="shared" si="178"/>
        <v/>
      </c>
      <c r="CY193" s="97" t="str">
        <f t="shared" si="179"/>
        <v/>
      </c>
      <c r="DD193" s="97" t="str">
        <f t="shared" si="180"/>
        <v/>
      </c>
      <c r="DI193" s="97" t="str">
        <f t="shared" si="181"/>
        <v/>
      </c>
      <c r="DN193" s="97" t="str">
        <f t="shared" si="182"/>
        <v/>
      </c>
      <c r="DS193" s="97" t="str">
        <f t="shared" si="183"/>
        <v/>
      </c>
      <c r="DX193" s="97" t="str">
        <f t="shared" si="184"/>
        <v/>
      </c>
      <c r="EC193" s="97" t="str">
        <f t="shared" si="185"/>
        <v/>
      </c>
      <c r="EH193" s="97" t="str">
        <f t="shared" si="186"/>
        <v/>
      </c>
      <c r="EM193" s="97" t="str">
        <f t="shared" si="187"/>
        <v/>
      </c>
      <c r="EN193" t="s">
        <v>130</v>
      </c>
      <c r="EO193">
        <v>0</v>
      </c>
      <c r="EP193">
        <v>14</v>
      </c>
      <c r="EQ193">
        <v>0</v>
      </c>
      <c r="ER193" s="97">
        <f t="shared" si="188"/>
        <v>0.7</v>
      </c>
      <c r="EW193" s="97" t="str">
        <f t="shared" si="189"/>
        <v/>
      </c>
      <c r="FB193" s="97" t="str">
        <f t="shared" si="190"/>
        <v/>
      </c>
      <c r="FG193" s="97" t="str">
        <f t="shared" si="191"/>
        <v/>
      </c>
      <c r="FL193" s="97" t="str">
        <f t="shared" si="192"/>
        <v/>
      </c>
      <c r="FQ193" s="97" t="str">
        <f t="shared" si="193"/>
        <v/>
      </c>
    </row>
    <row r="194" spans="1:177" x14ac:dyDescent="0.3">
      <c r="A194" s="7" t="s">
        <v>543</v>
      </c>
      <c r="C194" s="2" t="str">
        <f t="shared" si="196"/>
        <v>£/</v>
      </c>
      <c r="K194" s="16" t="str">
        <f t="shared" si="166"/>
        <v/>
      </c>
      <c r="T194" s="16" t="str">
        <f t="shared" si="167"/>
        <v/>
      </c>
      <c r="AD194" s="16" t="str">
        <f t="shared" si="168"/>
        <v/>
      </c>
      <c r="AM194" s="16" t="str">
        <f t="shared" si="169"/>
        <v/>
      </c>
      <c r="AR194" s="97" t="str">
        <f t="shared" si="194"/>
        <v/>
      </c>
      <c r="AW194" s="97" t="str">
        <f t="shared" si="195"/>
        <v/>
      </c>
      <c r="AZ194" s="97" t="str">
        <f t="shared" si="170"/>
        <v/>
      </c>
      <c r="BF194" s="97" t="str">
        <f t="shared" si="165"/>
        <v/>
      </c>
      <c r="BK194" s="97" t="str">
        <f t="shared" si="171"/>
        <v/>
      </c>
      <c r="BP194" s="97" t="str">
        <f t="shared" si="172"/>
        <v/>
      </c>
      <c r="BU194" s="97" t="str">
        <f t="shared" si="173"/>
        <v/>
      </c>
      <c r="BZ194" s="97" t="str">
        <f t="shared" si="174"/>
        <v/>
      </c>
      <c r="CE194" s="97" t="str">
        <f t="shared" si="175"/>
        <v/>
      </c>
      <c r="CJ194" s="97" t="str">
        <f t="shared" si="176"/>
        <v/>
      </c>
      <c r="CO194" s="97" t="str">
        <f t="shared" si="177"/>
        <v/>
      </c>
      <c r="CT194" s="97" t="str">
        <f t="shared" si="178"/>
        <v/>
      </c>
      <c r="CY194" s="97" t="str">
        <f t="shared" si="179"/>
        <v/>
      </c>
      <c r="DD194" s="97" t="str">
        <f t="shared" si="180"/>
        <v/>
      </c>
      <c r="DI194" s="97" t="str">
        <f t="shared" si="181"/>
        <v/>
      </c>
      <c r="DN194" s="97" t="str">
        <f t="shared" si="182"/>
        <v/>
      </c>
      <c r="DS194" s="97" t="str">
        <f t="shared" si="183"/>
        <v/>
      </c>
      <c r="DX194" s="97" t="str">
        <f t="shared" si="184"/>
        <v/>
      </c>
      <c r="EC194" s="97" t="str">
        <f t="shared" si="185"/>
        <v/>
      </c>
      <c r="EH194" s="97" t="str">
        <f t="shared" si="186"/>
        <v/>
      </c>
      <c r="EM194" s="97" t="str">
        <f t="shared" si="187"/>
        <v/>
      </c>
      <c r="EN194" t="s">
        <v>132</v>
      </c>
      <c r="EO194">
        <v>4</v>
      </c>
      <c r="EP194">
        <v>0</v>
      </c>
      <c r="EQ194">
        <v>0</v>
      </c>
      <c r="ER194" s="97">
        <f t="shared" si="188"/>
        <v>4</v>
      </c>
      <c r="EW194" s="97" t="str">
        <f t="shared" si="189"/>
        <v/>
      </c>
      <c r="FB194" s="97" t="str">
        <f t="shared" si="190"/>
        <v/>
      </c>
      <c r="FG194" s="97" t="str">
        <f t="shared" si="191"/>
        <v/>
      </c>
      <c r="FL194" s="97" t="str">
        <f t="shared" si="192"/>
        <v/>
      </c>
      <c r="FQ194" s="97" t="str">
        <f t="shared" si="193"/>
        <v/>
      </c>
    </row>
    <row r="195" spans="1:177" x14ac:dyDescent="0.3">
      <c r="A195" s="20" t="s">
        <v>623</v>
      </c>
      <c r="C195" s="2" t="str">
        <f t="shared" si="196"/>
        <v>£/</v>
      </c>
      <c r="K195" s="16" t="str">
        <f t="shared" si="166"/>
        <v/>
      </c>
      <c r="T195" s="16" t="str">
        <f t="shared" si="167"/>
        <v/>
      </c>
      <c r="AD195" s="16" t="str">
        <f t="shared" si="168"/>
        <v/>
      </c>
      <c r="AM195" s="16" t="str">
        <f t="shared" si="169"/>
        <v/>
      </c>
      <c r="AR195" s="97" t="str">
        <f t="shared" si="194"/>
        <v/>
      </c>
      <c r="AW195" s="97" t="str">
        <f t="shared" si="195"/>
        <v/>
      </c>
      <c r="AZ195" s="97" t="str">
        <f t="shared" si="170"/>
        <v/>
      </c>
      <c r="BF195" s="97" t="str">
        <f t="shared" si="165"/>
        <v/>
      </c>
      <c r="BK195" s="97" t="str">
        <f t="shared" si="171"/>
        <v/>
      </c>
      <c r="BP195" s="97" t="str">
        <f t="shared" si="172"/>
        <v/>
      </c>
      <c r="BU195" s="97" t="str">
        <f t="shared" si="173"/>
        <v/>
      </c>
      <c r="BZ195" s="97" t="str">
        <f t="shared" si="174"/>
        <v/>
      </c>
      <c r="CE195" s="97" t="str">
        <f t="shared" si="175"/>
        <v/>
      </c>
      <c r="CJ195" s="97" t="str">
        <f t="shared" si="176"/>
        <v/>
      </c>
      <c r="CO195" s="97" t="str">
        <f t="shared" si="177"/>
        <v/>
      </c>
      <c r="CT195" s="97" t="str">
        <f t="shared" si="178"/>
        <v/>
      </c>
      <c r="CY195" s="97" t="str">
        <f t="shared" si="179"/>
        <v/>
      </c>
      <c r="DD195" s="97" t="str">
        <f t="shared" si="180"/>
        <v/>
      </c>
      <c r="DI195" s="97" t="str">
        <f t="shared" si="181"/>
        <v/>
      </c>
      <c r="DN195" s="97" t="str">
        <f t="shared" si="182"/>
        <v/>
      </c>
      <c r="DS195" s="97" t="str">
        <f t="shared" si="183"/>
        <v/>
      </c>
      <c r="DX195" s="97" t="str">
        <f t="shared" si="184"/>
        <v/>
      </c>
      <c r="EC195" s="97" t="str">
        <f t="shared" si="185"/>
        <v/>
      </c>
      <c r="EH195" s="97" t="str">
        <f t="shared" si="186"/>
        <v/>
      </c>
      <c r="EM195" s="97" t="str">
        <f t="shared" si="187"/>
        <v/>
      </c>
      <c r="EN195" t="s">
        <v>130</v>
      </c>
      <c r="EO195">
        <v>2</v>
      </c>
      <c r="EP195">
        <v>4</v>
      </c>
      <c r="EQ195">
        <v>0</v>
      </c>
      <c r="ER195" s="97">
        <f t="shared" si="188"/>
        <v>2.2000000000000002</v>
      </c>
      <c r="EW195" s="97" t="str">
        <f t="shared" si="189"/>
        <v/>
      </c>
      <c r="FB195" s="97" t="str">
        <f t="shared" si="190"/>
        <v/>
      </c>
      <c r="FG195" s="97" t="str">
        <f t="shared" si="191"/>
        <v/>
      </c>
      <c r="FL195" s="97" t="str">
        <f t="shared" si="192"/>
        <v/>
      </c>
      <c r="FQ195" s="97" t="str">
        <f t="shared" si="193"/>
        <v/>
      </c>
    </row>
    <row r="196" spans="1:177" x14ac:dyDescent="0.3">
      <c r="A196" s="20" t="s">
        <v>624</v>
      </c>
      <c r="B196" s="20" t="s">
        <v>345</v>
      </c>
      <c r="C196" s="2" t="str">
        <f t="shared" si="196"/>
        <v>£/</v>
      </c>
      <c r="K196" s="16" t="str">
        <f t="shared" ref="K196:K203" si="197">IF((((F196+I196)/2)/$F$207)+(((G196+J196)/2)/$H$207)=0,"",((((F196+I196)/2)/$F$207)+(((G196+J196)/2)/$H$207)))</f>
        <v/>
      </c>
      <c r="T196" s="16" t="str">
        <f t="shared" ref="T196:T203" si="198">IF(((M196+Q196)/2)+(((N196+R196)/2)/$F$207)+(((O196+S196)/2)/$H$207)=0,"",((M196+Q196)/2)+(((N196+R196)/2)/$F$207)+(((O196+S196)/2)/$H$207))</f>
        <v/>
      </c>
      <c r="AD196" s="16" t="str">
        <f t="shared" ref="AD196:AD203" si="199">IF(((W196+AA196)/2)+(((X196+AB196)/2)/$F$207)+(((Y196+AC196)/2)/$H$207)=0,"",((W196+AA196)/2)+(((X196+AB196)/2)/$F$207)+(((Y196+AC196)/2)/$H$207))</f>
        <v/>
      </c>
      <c r="AM196" s="16" t="str">
        <f t="shared" ref="AM196:AM203" si="200">IF(((AF196+AJ196)/2)+(((AG196+AK196)/2)/$F$207)+(((AH196+AL196)/2)/$H$207)=0,"",((AF196+AJ196)/2)+(((AG196+AK196)/2)/$F$207)+(((AH196+AL196)/2)/$H$207))</f>
        <v/>
      </c>
      <c r="AR196" s="97" t="str">
        <f t="shared" si="194"/>
        <v/>
      </c>
      <c r="AW196" s="97" t="str">
        <f t="shared" si="195"/>
        <v/>
      </c>
      <c r="AZ196" s="97" t="str">
        <f t="shared" ref="AZ196:AZ203" si="201">IF((((AY196))/$F$209)=0,"",(((AY196))/$F$209))</f>
        <v/>
      </c>
      <c r="BF196" s="97" t="str">
        <f t="shared" si="165"/>
        <v/>
      </c>
      <c r="BK196" s="97" t="str">
        <f t="shared" ref="BK196:BK203" si="202">IF(BH196+(BI196/$F$207)+(BJ196/$H$207)=0,"",BH196+(BI196/$F$207)+(BJ196/$H$207))</f>
        <v/>
      </c>
      <c r="BP196" s="97" t="str">
        <f t="shared" ref="BP196:BP203" si="203">IF(BM196+(BN196/$F$207)+(BO196/$H$207)=0,"",BM196+(BN196/$F$207)+(BO196/$H$207))</f>
        <v/>
      </c>
      <c r="BU196" s="97" t="str">
        <f t="shared" ref="BU196:BU203" si="204">IF(BR196+(BS196/$F$207)+(BT196/$H$207)=0,"",BR196+(BS196/$F$207)+(BT196/$H$207))</f>
        <v/>
      </c>
      <c r="BZ196" s="97" t="str">
        <f t="shared" ref="BZ196:BZ203" si="205">IF(BW196+(BX196/$F$207)+(BY196/$H$207)=0,"",BW196+(BX196/$F$207)+(BY196/$H$207))</f>
        <v/>
      </c>
      <c r="CE196" s="97" t="str">
        <f t="shared" ref="CE196:CE203" si="206">IF(CB196+(CC196/$F$207)+(CD196/$H$207)=0,"",CB196+(CC196/$F$207)+(CD196/$H$207))</f>
        <v/>
      </c>
      <c r="CJ196" s="97" t="str">
        <f t="shared" ref="CJ196:CJ203" si="207">IF(CG196+(CH196/$F$207)+(CI196/$H$207)=0,"",CG196+(CH196/$F$207)+(CI196/$H$207))</f>
        <v/>
      </c>
      <c r="CO196" s="97" t="str">
        <f t="shared" ref="CO196:CO203" si="208">IF(CL196+(CM196/$F$207)+(CN196/$H$207)=0,"",CL196+(CM196/$F$207)+(CN196/$H$207))</f>
        <v/>
      </c>
      <c r="CT196" s="97" t="str">
        <f t="shared" ref="CT196:CT203" si="209">IF(CQ196+(CR196/$F$207)+(CS196/$H$207)=0,"",CQ196+(CR196/$F$207)+(CS196/$H$207))</f>
        <v/>
      </c>
      <c r="CY196" s="97" t="str">
        <f t="shared" ref="CY196:CY203" si="210">IF(CV196+(CW196/$F$207)+(CX196/$H$207)=0,"",CV196+(CW196/$F$207)+(CX196/$H$207))</f>
        <v/>
      </c>
      <c r="DD196" s="97" t="str">
        <f t="shared" ref="DD196:DD203" si="211">IF(DA196+(DB196/$F$207)+(DC196/$H$207)=0,"",DA196+(DB196/$F$207)+(DC196/$H$207))</f>
        <v/>
      </c>
      <c r="DI196" s="97" t="str">
        <f t="shared" ref="DI196:DI203" si="212">IF(DF196+(DG196/$F$207)+(DH196/$H$207)=0,"",DF196+(DG196/$F$207)+(DH196/$H$207))</f>
        <v/>
      </c>
      <c r="DN196" s="97" t="str">
        <f t="shared" ref="DN196:DN203" si="213">IF(DK196+(DL196/$F$207)+(DM196/$H$207)=0,"",DK196+(DL196/$F$207)+(DM196/$H$207))</f>
        <v/>
      </c>
      <c r="DS196" s="97" t="str">
        <f t="shared" ref="DS196:DS203" si="214">IF(DP196+(DQ196/$F$207)+(DR196/$H$207)=0,"",DP196+(DQ196/$F$207)+(DR196/$H$207))</f>
        <v/>
      </c>
      <c r="DX196" s="97" t="str">
        <f t="shared" ref="DX196:DX203" si="215">IF(DU196+(DV196/$F$207)+(DW196/$H$207)=0,"",DU196+(DV196/$F$207)+(DW196/$H$207))</f>
        <v/>
      </c>
      <c r="EC196" s="97" t="str">
        <f t="shared" ref="EC196:EC203" si="216">IF(DZ196+(EA196/$F$207)+(EB196/$H$207)=0,"",DZ196+(EA196/$F$207)+(EB196/$H$207))</f>
        <v/>
      </c>
      <c r="EH196" s="97" t="str">
        <f t="shared" ref="EH196:EH203" si="217">IF(EE196+(EF196/$F$207)+(EG196/$H$207)=0,"",EE196+(EF196/$F$207)+(EG196/$H$207))</f>
        <v/>
      </c>
      <c r="EM196" s="97" t="str">
        <f t="shared" ref="EM196:EM203" si="218">IF(EJ196+(EK196/$F$207)+(EL196/$H$207)=0,"",EJ196+(EK196/$F$207)+(EL196/$H$207))</f>
        <v/>
      </c>
      <c r="ER196" s="97" t="str">
        <f t="shared" ref="ER196:ER203" si="219">IF(EO196+(EP196/$F$207)+(EQ196/$H$207)=0,"",EO196+(EP196/$F$207)+(EQ196/$H$207))</f>
        <v/>
      </c>
      <c r="ES196" t="s">
        <v>130</v>
      </c>
      <c r="ET196">
        <v>1</v>
      </c>
      <c r="EU196">
        <v>10</v>
      </c>
      <c r="EV196">
        <v>0</v>
      </c>
      <c r="EW196" s="97">
        <f t="shared" ref="EW196:EW203" si="220">IF(ET196+(EU196/$F$207)+(EV196/$H$207)=0,"",ET196+(EU196/$F$207)+(EV196/$H$207))</f>
        <v>1.5</v>
      </c>
      <c r="FB196" s="97" t="str">
        <f t="shared" ref="FB196:FB203" si="221">IF(EY196+(EZ196/$F$207)+(FA196/$H$207)=0,"",EY196+(EZ196/$F$207)+(FA196/$H$207))</f>
        <v/>
      </c>
      <c r="FG196" s="97" t="str">
        <f t="shared" ref="FG196:FG203" si="222">IF(FD196+(FE196/$F$207)+(FF196/$H$207)=0,"",FD196+(FE196/$F$207)+(FF196/$H$207))</f>
        <v/>
      </c>
      <c r="FL196" s="97" t="str">
        <f t="shared" ref="FL196:FL203" si="223">IF(FI196+(FJ196/$F$207)+(FK196/$H$207)=0,"",FI196+(FJ196/$F$207)+(FK196/$H$207))</f>
        <v/>
      </c>
      <c r="FQ196" s="97" t="str">
        <f t="shared" ref="FQ196:FQ203" si="224">IF(FN196+(FO196/$F$207)+(FP196/$H$207)=0,"",FN196+(FO196/$F$207)+(FP196/$H$207))</f>
        <v/>
      </c>
    </row>
    <row r="197" spans="1:177" x14ac:dyDescent="0.3">
      <c r="A197" s="20" t="s">
        <v>624</v>
      </c>
      <c r="B197" s="20" t="s">
        <v>561</v>
      </c>
      <c r="C197" s="2" t="str">
        <f t="shared" si="196"/>
        <v>£/</v>
      </c>
      <c r="K197" s="16" t="str">
        <f t="shared" si="197"/>
        <v/>
      </c>
      <c r="T197" s="16" t="str">
        <f t="shared" si="198"/>
        <v/>
      </c>
      <c r="AD197" s="16" t="str">
        <f t="shared" si="199"/>
        <v/>
      </c>
      <c r="AM197" s="16" t="str">
        <f t="shared" si="200"/>
        <v/>
      </c>
      <c r="AR197" s="97" t="str">
        <f t="shared" ref="AR197:AR203" si="225">IF((((AO197+AQ197)/2)/$F$208)=0,"",(((AO197+AQ197)/2)/$F$208))</f>
        <v/>
      </c>
      <c r="AW197" s="97" t="str">
        <f t="shared" ref="AW197:AW203" si="226">IF((((AT197+AV197)/2)/$F$208)=0,"",(((AT197+AV197)/2)/$F$208))</f>
        <v/>
      </c>
      <c r="AZ197" s="97" t="str">
        <f t="shared" si="201"/>
        <v/>
      </c>
      <c r="BF197" s="97" t="str">
        <f t="shared" si="165"/>
        <v/>
      </c>
      <c r="BK197" s="97" t="str">
        <f t="shared" si="202"/>
        <v/>
      </c>
      <c r="BP197" s="97" t="str">
        <f t="shared" si="203"/>
        <v/>
      </c>
      <c r="BU197" s="97" t="str">
        <f t="shared" si="204"/>
        <v/>
      </c>
      <c r="BZ197" s="97" t="str">
        <f t="shared" si="205"/>
        <v/>
      </c>
      <c r="CE197" s="97" t="str">
        <f t="shared" si="206"/>
        <v/>
      </c>
      <c r="CJ197" s="97" t="str">
        <f t="shared" si="207"/>
        <v/>
      </c>
      <c r="CO197" s="97" t="str">
        <f t="shared" si="208"/>
        <v/>
      </c>
      <c r="CT197" s="97" t="str">
        <f t="shared" si="209"/>
        <v/>
      </c>
      <c r="CY197" s="97" t="str">
        <f t="shared" si="210"/>
        <v/>
      </c>
      <c r="DD197" s="97" t="str">
        <f t="shared" si="211"/>
        <v/>
      </c>
      <c r="DI197" s="97" t="str">
        <f t="shared" si="212"/>
        <v/>
      </c>
      <c r="DN197" s="97" t="str">
        <f t="shared" si="213"/>
        <v/>
      </c>
      <c r="DS197" s="97" t="str">
        <f t="shared" si="214"/>
        <v/>
      </c>
      <c r="DX197" s="97" t="str">
        <f t="shared" si="215"/>
        <v/>
      </c>
      <c r="EC197" s="97" t="str">
        <f t="shared" si="216"/>
        <v/>
      </c>
      <c r="EH197" s="97" t="str">
        <f t="shared" si="217"/>
        <v/>
      </c>
      <c r="EM197" s="97" t="str">
        <f t="shared" si="218"/>
        <v/>
      </c>
      <c r="ER197" s="97" t="str">
        <f t="shared" si="219"/>
        <v/>
      </c>
      <c r="ES197" t="s">
        <v>130</v>
      </c>
      <c r="ET197">
        <v>9</v>
      </c>
      <c r="EU197">
        <v>10</v>
      </c>
      <c r="EV197">
        <v>0</v>
      </c>
      <c r="EW197" s="97">
        <f t="shared" si="220"/>
        <v>9.5</v>
      </c>
      <c r="FB197" s="97" t="str">
        <f t="shared" si="221"/>
        <v/>
      </c>
      <c r="FG197" s="97" t="str">
        <f t="shared" si="222"/>
        <v/>
      </c>
      <c r="FL197" s="97" t="str">
        <f t="shared" si="223"/>
        <v/>
      </c>
      <c r="FQ197" s="97" t="str">
        <f t="shared" si="224"/>
        <v/>
      </c>
    </row>
    <row r="198" spans="1:177" x14ac:dyDescent="0.3">
      <c r="A198" s="7" t="s">
        <v>133</v>
      </c>
      <c r="C198" s="2" t="str">
        <f t="shared" si="196"/>
        <v>£/</v>
      </c>
      <c r="K198" s="16" t="str">
        <f t="shared" si="197"/>
        <v/>
      </c>
      <c r="T198" s="16" t="str">
        <f t="shared" si="198"/>
        <v/>
      </c>
      <c r="AD198" s="16" t="str">
        <f t="shared" si="199"/>
        <v/>
      </c>
      <c r="AM198" s="16" t="str">
        <f t="shared" si="200"/>
        <v/>
      </c>
      <c r="AR198" s="97" t="str">
        <f t="shared" si="225"/>
        <v/>
      </c>
      <c r="AW198" s="97" t="str">
        <f t="shared" si="226"/>
        <v/>
      </c>
      <c r="AZ198" s="97" t="str">
        <f t="shared" si="201"/>
        <v/>
      </c>
      <c r="BF198" s="97" t="str">
        <f t="shared" si="165"/>
        <v/>
      </c>
      <c r="BK198" s="97" t="str">
        <f t="shared" si="202"/>
        <v/>
      </c>
      <c r="BP198" s="97" t="str">
        <f t="shared" si="203"/>
        <v/>
      </c>
      <c r="BU198" s="97" t="str">
        <f t="shared" si="204"/>
        <v/>
      </c>
      <c r="BZ198" s="97" t="str">
        <f t="shared" si="205"/>
        <v/>
      </c>
      <c r="CE198" s="97" t="str">
        <f t="shared" si="206"/>
        <v/>
      </c>
      <c r="CJ198" s="97" t="str">
        <f t="shared" si="207"/>
        <v/>
      </c>
      <c r="CO198" s="97" t="str">
        <f t="shared" si="208"/>
        <v/>
      </c>
      <c r="CT198" s="97" t="str">
        <f t="shared" si="209"/>
        <v/>
      </c>
      <c r="CY198" s="97" t="str">
        <f t="shared" si="210"/>
        <v/>
      </c>
      <c r="DD198" s="97" t="str">
        <f t="shared" si="211"/>
        <v/>
      </c>
      <c r="DI198" s="97" t="str">
        <f t="shared" si="212"/>
        <v/>
      </c>
      <c r="DJ198" t="s">
        <v>134</v>
      </c>
      <c r="DK198">
        <v>2</v>
      </c>
      <c r="DL198">
        <v>10</v>
      </c>
      <c r="DM198">
        <v>0</v>
      </c>
      <c r="DN198" s="97">
        <f t="shared" si="213"/>
        <v>2.5</v>
      </c>
      <c r="DO198" t="s">
        <v>134</v>
      </c>
      <c r="DP198">
        <v>3</v>
      </c>
      <c r="DQ198">
        <v>10</v>
      </c>
      <c r="DR198">
        <v>0</v>
      </c>
      <c r="DS198" s="97">
        <f t="shared" si="214"/>
        <v>3.5</v>
      </c>
      <c r="DT198" t="s">
        <v>134</v>
      </c>
      <c r="DU198">
        <v>3</v>
      </c>
      <c r="DV198">
        <v>0</v>
      </c>
      <c r="DW198">
        <v>0</v>
      </c>
      <c r="DX198" s="97">
        <f t="shared" si="215"/>
        <v>3</v>
      </c>
      <c r="EC198" s="97" t="str">
        <f t="shared" si="216"/>
        <v/>
      </c>
      <c r="EH198" s="97" t="str">
        <f t="shared" si="217"/>
        <v/>
      </c>
      <c r="EM198" s="97" t="str">
        <f t="shared" si="218"/>
        <v/>
      </c>
      <c r="ER198" s="97" t="str">
        <f t="shared" si="219"/>
        <v/>
      </c>
      <c r="EW198" s="97" t="str">
        <f t="shared" si="220"/>
        <v/>
      </c>
      <c r="FB198" s="97" t="str">
        <f t="shared" si="221"/>
        <v/>
      </c>
      <c r="FG198" s="97" t="str">
        <f t="shared" si="222"/>
        <v/>
      </c>
      <c r="FL198" s="97" t="str">
        <f t="shared" si="223"/>
        <v/>
      </c>
      <c r="FQ198" s="97" t="str">
        <f t="shared" si="224"/>
        <v/>
      </c>
    </row>
    <row r="199" spans="1:177" x14ac:dyDescent="0.3">
      <c r="A199" s="8" t="s">
        <v>135</v>
      </c>
      <c r="B199" s="8"/>
      <c r="C199" s="2" t="str">
        <f t="shared" si="196"/>
        <v>£/</v>
      </c>
      <c r="D199" s="8"/>
      <c r="K199" s="16" t="str">
        <f t="shared" si="197"/>
        <v/>
      </c>
      <c r="T199" s="16" t="str">
        <f t="shared" si="198"/>
        <v/>
      </c>
      <c r="U199" s="3"/>
      <c r="V199" s="3"/>
      <c r="W199" s="3"/>
      <c r="X199" s="3"/>
      <c r="Y199" s="3"/>
      <c r="Z199" s="3"/>
      <c r="AA199" s="3"/>
      <c r="AB199" s="3"/>
      <c r="AC199" s="3"/>
      <c r="AD199" s="16" t="str">
        <f t="shared" si="199"/>
        <v/>
      </c>
      <c r="AE199" s="3"/>
      <c r="AM199" s="16" t="str">
        <f t="shared" si="200"/>
        <v/>
      </c>
      <c r="AR199" s="97" t="str">
        <f t="shared" si="225"/>
        <v/>
      </c>
      <c r="AW199" s="97" t="str">
        <f t="shared" si="226"/>
        <v/>
      </c>
      <c r="AZ199" s="97" t="str">
        <f t="shared" si="201"/>
        <v/>
      </c>
      <c r="BF199" s="97" t="str">
        <f t="shared" si="165"/>
        <v/>
      </c>
      <c r="BK199" s="97" t="str">
        <f t="shared" si="202"/>
        <v/>
      </c>
      <c r="BP199" s="97" t="str">
        <f t="shared" si="203"/>
        <v/>
      </c>
      <c r="BU199" s="97" t="str">
        <f t="shared" si="204"/>
        <v/>
      </c>
      <c r="BZ199" s="97" t="str">
        <f t="shared" si="205"/>
        <v/>
      </c>
      <c r="CE199" s="97" t="str">
        <f t="shared" si="206"/>
        <v/>
      </c>
      <c r="CJ199" s="97" t="str">
        <f t="shared" si="207"/>
        <v/>
      </c>
      <c r="CO199" s="97" t="str">
        <f t="shared" si="208"/>
        <v/>
      </c>
      <c r="CT199" s="97" t="str">
        <f t="shared" si="209"/>
        <v/>
      </c>
      <c r="CY199" s="97" t="str">
        <f t="shared" si="210"/>
        <v/>
      </c>
      <c r="DD199" s="97" t="str">
        <f t="shared" si="211"/>
        <v/>
      </c>
      <c r="DI199" s="97" t="str">
        <f t="shared" si="212"/>
        <v/>
      </c>
      <c r="DN199" s="97" t="str">
        <f t="shared" si="213"/>
        <v/>
      </c>
      <c r="DS199" s="97" t="str">
        <f t="shared" si="214"/>
        <v/>
      </c>
      <c r="DT199" t="s">
        <v>57</v>
      </c>
      <c r="DU199">
        <v>0</v>
      </c>
      <c r="DV199">
        <v>13</v>
      </c>
      <c r="DW199">
        <v>4.5</v>
      </c>
      <c r="DX199" s="97">
        <f t="shared" si="215"/>
        <v>0.66875000000000007</v>
      </c>
      <c r="EC199" s="97" t="str">
        <f t="shared" si="216"/>
        <v/>
      </c>
      <c r="EH199" s="97" t="str">
        <f t="shared" si="217"/>
        <v/>
      </c>
      <c r="EM199" s="97" t="str">
        <f t="shared" si="218"/>
        <v/>
      </c>
      <c r="ER199" s="97" t="str">
        <f t="shared" si="219"/>
        <v/>
      </c>
      <c r="EW199" s="97" t="str">
        <f t="shared" si="220"/>
        <v/>
      </c>
      <c r="FB199" s="97" t="str">
        <f t="shared" si="221"/>
        <v/>
      </c>
      <c r="FG199" s="97" t="str">
        <f t="shared" si="222"/>
        <v/>
      </c>
      <c r="FL199" s="97" t="str">
        <f t="shared" si="223"/>
        <v/>
      </c>
      <c r="FQ199" s="97" t="str">
        <f t="shared" si="224"/>
        <v/>
      </c>
    </row>
    <row r="200" spans="1:177" x14ac:dyDescent="0.3">
      <c r="A200" s="8" t="s">
        <v>136</v>
      </c>
      <c r="B200" s="8"/>
      <c r="C200" s="2" t="str">
        <f t="shared" si="196"/>
        <v>£/</v>
      </c>
      <c r="D200" s="8"/>
      <c r="K200" s="16" t="str">
        <f t="shared" si="197"/>
        <v/>
      </c>
      <c r="T200" s="16" t="str">
        <f t="shared" si="198"/>
        <v/>
      </c>
      <c r="U200" s="3"/>
      <c r="V200" s="3"/>
      <c r="W200" s="3"/>
      <c r="X200" s="3"/>
      <c r="Y200" s="3"/>
      <c r="Z200" s="3"/>
      <c r="AA200" s="3"/>
      <c r="AB200" s="3"/>
      <c r="AC200" s="3"/>
      <c r="AD200" s="16" t="str">
        <f t="shared" si="199"/>
        <v/>
      </c>
      <c r="AE200" s="3"/>
      <c r="AM200" s="16" t="str">
        <f t="shared" si="200"/>
        <v/>
      </c>
      <c r="AR200" s="97" t="str">
        <f t="shared" si="225"/>
        <v/>
      </c>
      <c r="AW200" s="97" t="str">
        <f t="shared" si="226"/>
        <v/>
      </c>
      <c r="AZ200" s="97" t="str">
        <f t="shared" si="201"/>
        <v/>
      </c>
      <c r="BF200" s="97" t="str">
        <f t="shared" si="165"/>
        <v/>
      </c>
      <c r="BK200" s="97" t="str">
        <f t="shared" si="202"/>
        <v/>
      </c>
      <c r="BP200" s="97" t="str">
        <f t="shared" si="203"/>
        <v/>
      </c>
      <c r="BU200" s="97" t="str">
        <f t="shared" si="204"/>
        <v/>
      </c>
      <c r="BZ200" s="97" t="str">
        <f t="shared" si="205"/>
        <v/>
      </c>
      <c r="CA200" t="s">
        <v>57</v>
      </c>
      <c r="CB200">
        <v>0</v>
      </c>
      <c r="CC200">
        <v>16</v>
      </c>
      <c r="CD200">
        <v>0</v>
      </c>
      <c r="CE200" s="97">
        <f t="shared" si="206"/>
        <v>0.8</v>
      </c>
      <c r="CJ200" s="97" t="str">
        <f t="shared" si="207"/>
        <v/>
      </c>
      <c r="CO200" s="97" t="str">
        <f t="shared" si="208"/>
        <v/>
      </c>
      <c r="CT200" s="97" t="str">
        <f t="shared" si="209"/>
        <v/>
      </c>
      <c r="CY200" s="97" t="str">
        <f t="shared" si="210"/>
        <v/>
      </c>
      <c r="DD200" s="97" t="str">
        <f t="shared" si="211"/>
        <v/>
      </c>
      <c r="DI200" s="97" t="str">
        <f t="shared" si="212"/>
        <v/>
      </c>
      <c r="DN200" s="97" t="str">
        <f t="shared" si="213"/>
        <v/>
      </c>
      <c r="DS200" s="97" t="str">
        <f t="shared" si="214"/>
        <v/>
      </c>
      <c r="DX200" s="97" t="str">
        <f t="shared" si="215"/>
        <v/>
      </c>
      <c r="EC200" s="97" t="str">
        <f t="shared" si="216"/>
        <v/>
      </c>
      <c r="EH200" s="97" t="str">
        <f t="shared" si="217"/>
        <v/>
      </c>
      <c r="EM200" s="97" t="str">
        <f t="shared" si="218"/>
        <v/>
      </c>
      <c r="ER200" s="97" t="str">
        <f t="shared" si="219"/>
        <v/>
      </c>
      <c r="EW200" s="97" t="str">
        <f t="shared" si="220"/>
        <v/>
      </c>
      <c r="FB200" s="97" t="str">
        <f t="shared" si="221"/>
        <v/>
      </c>
      <c r="FG200" s="97" t="str">
        <f t="shared" si="222"/>
        <v/>
      </c>
      <c r="FL200" s="97" t="str">
        <f t="shared" si="223"/>
        <v/>
      </c>
      <c r="FQ200" s="97" t="str">
        <f t="shared" si="224"/>
        <v/>
      </c>
    </row>
    <row r="201" spans="1:177" x14ac:dyDescent="0.3">
      <c r="A201" s="19" t="s">
        <v>625</v>
      </c>
      <c r="B201" s="8"/>
      <c r="C201" s="2" t="str">
        <f t="shared" si="196"/>
        <v>£/</v>
      </c>
      <c r="D201" s="8"/>
      <c r="K201" s="16" t="str">
        <f t="shared" si="197"/>
        <v/>
      </c>
      <c r="T201" s="16" t="str">
        <f t="shared" si="198"/>
        <v/>
      </c>
      <c r="U201" s="3"/>
      <c r="V201" s="3"/>
      <c r="W201" s="3"/>
      <c r="X201" s="3"/>
      <c r="Y201" s="3"/>
      <c r="Z201" s="3"/>
      <c r="AA201" s="3"/>
      <c r="AB201" s="3"/>
      <c r="AC201" s="3"/>
      <c r="AD201" s="16" t="str">
        <f t="shared" si="199"/>
        <v/>
      </c>
      <c r="AE201" s="3"/>
      <c r="AM201" s="16" t="str">
        <f t="shared" si="200"/>
        <v/>
      </c>
      <c r="AR201" s="97" t="str">
        <f t="shared" si="225"/>
        <v/>
      </c>
      <c r="AW201" s="97" t="str">
        <f t="shared" si="226"/>
        <v/>
      </c>
      <c r="AZ201" s="97" t="str">
        <f t="shared" si="201"/>
        <v/>
      </c>
      <c r="BB201" t="s">
        <v>137</v>
      </c>
      <c r="BC201">
        <v>2</v>
      </c>
      <c r="BE201">
        <v>3.5</v>
      </c>
      <c r="BF201" s="97">
        <f t="shared" si="165"/>
        <v>2.0446096654275093E-2</v>
      </c>
      <c r="BK201" s="97" t="str">
        <f t="shared" si="202"/>
        <v/>
      </c>
      <c r="BP201" s="97" t="str">
        <f t="shared" si="203"/>
        <v/>
      </c>
      <c r="BU201" s="97" t="str">
        <f t="shared" si="204"/>
        <v/>
      </c>
      <c r="BZ201" s="97" t="str">
        <f t="shared" si="205"/>
        <v/>
      </c>
      <c r="CE201" s="97" t="str">
        <f t="shared" si="206"/>
        <v/>
      </c>
      <c r="CJ201" s="97" t="str">
        <f t="shared" si="207"/>
        <v/>
      </c>
      <c r="CO201" s="97" t="str">
        <f t="shared" si="208"/>
        <v/>
      </c>
      <c r="CT201" s="97" t="str">
        <f t="shared" si="209"/>
        <v/>
      </c>
      <c r="CY201" s="97" t="str">
        <f t="shared" si="210"/>
        <v/>
      </c>
      <c r="DD201" s="97" t="str">
        <f t="shared" si="211"/>
        <v/>
      </c>
      <c r="DI201" s="97" t="str">
        <f t="shared" si="212"/>
        <v/>
      </c>
      <c r="DN201" s="97" t="str">
        <f t="shared" si="213"/>
        <v/>
      </c>
      <c r="DS201" s="97" t="str">
        <f t="shared" si="214"/>
        <v/>
      </c>
      <c r="DX201" s="97" t="str">
        <f t="shared" si="215"/>
        <v/>
      </c>
      <c r="EC201" s="97" t="str">
        <f t="shared" si="216"/>
        <v/>
      </c>
      <c r="EH201" s="97" t="str">
        <f t="shared" si="217"/>
        <v/>
      </c>
      <c r="EM201" s="97" t="str">
        <f t="shared" si="218"/>
        <v/>
      </c>
      <c r="ER201" s="97" t="str">
        <f t="shared" si="219"/>
        <v/>
      </c>
      <c r="EW201" s="97" t="str">
        <f t="shared" si="220"/>
        <v/>
      </c>
      <c r="FB201" s="97" t="str">
        <f t="shared" si="221"/>
        <v/>
      </c>
      <c r="FG201" s="97" t="str">
        <f t="shared" si="222"/>
        <v/>
      </c>
      <c r="FL201" s="97" t="str">
        <f t="shared" si="223"/>
        <v/>
      </c>
      <c r="FQ201" s="97" t="str">
        <f t="shared" si="224"/>
        <v/>
      </c>
    </row>
    <row r="202" spans="1:177" x14ac:dyDescent="0.3">
      <c r="A202" s="19" t="s">
        <v>626</v>
      </c>
      <c r="B202" s="19" t="s">
        <v>581</v>
      </c>
      <c r="C202" s="2" t="str">
        <f t="shared" si="196"/>
        <v>£/</v>
      </c>
      <c r="D202" s="8"/>
      <c r="K202" s="16" t="str">
        <f t="shared" si="197"/>
        <v/>
      </c>
      <c r="T202" s="16" t="str">
        <f t="shared" si="198"/>
        <v/>
      </c>
      <c r="U202" s="3"/>
      <c r="V202" s="3"/>
      <c r="W202" s="3"/>
      <c r="X202" s="3"/>
      <c r="Y202" s="3"/>
      <c r="Z202" s="3"/>
      <c r="AA202" s="3"/>
      <c r="AB202" s="3"/>
      <c r="AC202" s="3"/>
      <c r="AD202" s="16" t="str">
        <f t="shared" si="199"/>
        <v/>
      </c>
      <c r="AE202" s="3"/>
      <c r="AM202" s="16" t="str">
        <f t="shared" si="200"/>
        <v/>
      </c>
      <c r="AR202" s="97" t="str">
        <f t="shared" si="225"/>
        <v/>
      </c>
      <c r="AW202" s="97" t="str">
        <f t="shared" si="226"/>
        <v/>
      </c>
      <c r="AZ202" s="97" t="str">
        <f t="shared" si="201"/>
        <v/>
      </c>
      <c r="BF202" s="97" t="str">
        <f t="shared" si="165"/>
        <v/>
      </c>
      <c r="BK202" s="97" t="str">
        <f t="shared" si="202"/>
        <v/>
      </c>
      <c r="BP202" s="97" t="str">
        <f t="shared" si="203"/>
        <v/>
      </c>
      <c r="BU202" s="97" t="str">
        <f t="shared" si="204"/>
        <v/>
      </c>
      <c r="BZ202" s="97" t="str">
        <f t="shared" si="205"/>
        <v/>
      </c>
      <c r="CE202" s="97" t="str">
        <f t="shared" si="206"/>
        <v/>
      </c>
      <c r="CJ202" s="97" t="str">
        <f t="shared" si="207"/>
        <v/>
      </c>
      <c r="CO202" s="97" t="str">
        <f t="shared" si="208"/>
        <v/>
      </c>
      <c r="CT202" s="97" t="str">
        <f t="shared" si="209"/>
        <v/>
      </c>
      <c r="CY202" s="97" t="str">
        <f t="shared" si="210"/>
        <v/>
      </c>
      <c r="DD202" s="97" t="str">
        <f t="shared" si="211"/>
        <v/>
      </c>
      <c r="DI202" s="97" t="str">
        <f t="shared" si="212"/>
        <v/>
      </c>
      <c r="DN202" s="97" t="str">
        <f t="shared" si="213"/>
        <v/>
      </c>
      <c r="DS202" s="97" t="str">
        <f t="shared" si="214"/>
        <v/>
      </c>
      <c r="DX202" s="97" t="str">
        <f t="shared" si="215"/>
        <v/>
      </c>
      <c r="EC202" s="97" t="str">
        <f t="shared" si="216"/>
        <v/>
      </c>
      <c r="EH202" s="97" t="str">
        <f t="shared" si="217"/>
        <v/>
      </c>
      <c r="EM202" s="97" t="str">
        <f t="shared" si="218"/>
        <v/>
      </c>
      <c r="ER202" s="97" t="str">
        <f t="shared" si="219"/>
        <v/>
      </c>
      <c r="EW202" s="97" t="str">
        <f t="shared" si="220"/>
        <v/>
      </c>
      <c r="FB202" s="97" t="str">
        <f t="shared" si="221"/>
        <v/>
      </c>
      <c r="FC202" t="s">
        <v>130</v>
      </c>
      <c r="FD202">
        <v>700</v>
      </c>
      <c r="FE202">
        <v>0</v>
      </c>
      <c r="FF202">
        <v>0</v>
      </c>
      <c r="FG202" s="97">
        <f t="shared" si="222"/>
        <v>700</v>
      </c>
      <c r="FL202" s="97" t="str">
        <f t="shared" si="223"/>
        <v/>
      </c>
      <c r="FQ202" s="97" t="str">
        <f t="shared" si="224"/>
        <v/>
      </c>
    </row>
    <row r="203" spans="1:177" x14ac:dyDescent="0.3">
      <c r="A203" s="19" t="s">
        <v>627</v>
      </c>
      <c r="B203" s="19" t="s">
        <v>560</v>
      </c>
      <c r="C203" s="2" t="str">
        <f t="shared" si="196"/>
        <v>£/</v>
      </c>
      <c r="D203" s="8"/>
      <c r="K203" s="16" t="str">
        <f t="shared" si="197"/>
        <v/>
      </c>
      <c r="T203" s="16" t="str">
        <f t="shared" si="198"/>
        <v/>
      </c>
      <c r="U203" s="3"/>
      <c r="V203" s="3"/>
      <c r="W203" s="3"/>
      <c r="X203" s="3"/>
      <c r="Y203" s="3"/>
      <c r="Z203" s="3"/>
      <c r="AA203" s="3"/>
      <c r="AB203" s="3"/>
      <c r="AC203" s="3"/>
      <c r="AD203" s="16" t="str">
        <f t="shared" si="199"/>
        <v/>
      </c>
      <c r="AE203" s="3"/>
      <c r="AM203" s="16" t="str">
        <f t="shared" si="200"/>
        <v/>
      </c>
      <c r="AR203" s="97" t="str">
        <f t="shared" si="225"/>
        <v/>
      </c>
      <c r="AW203" s="97" t="str">
        <f t="shared" si="226"/>
        <v/>
      </c>
      <c r="AZ203" s="97" t="str">
        <f t="shared" si="201"/>
        <v/>
      </c>
      <c r="BF203" s="97" t="str">
        <f t="shared" si="165"/>
        <v/>
      </c>
      <c r="BK203" s="97" t="str">
        <f t="shared" si="202"/>
        <v/>
      </c>
      <c r="BP203" s="97" t="str">
        <f t="shared" si="203"/>
        <v/>
      </c>
      <c r="BU203" s="97" t="str">
        <f t="shared" si="204"/>
        <v/>
      </c>
      <c r="BZ203" s="97" t="str">
        <f t="shared" si="205"/>
        <v/>
      </c>
      <c r="CE203" s="97" t="str">
        <f t="shared" si="206"/>
        <v/>
      </c>
      <c r="CJ203" s="97" t="str">
        <f t="shared" si="207"/>
        <v/>
      </c>
      <c r="CO203" s="97" t="str">
        <f t="shared" si="208"/>
        <v/>
      </c>
      <c r="CT203" s="97" t="str">
        <f t="shared" si="209"/>
        <v/>
      </c>
      <c r="CY203" s="97" t="str">
        <f t="shared" si="210"/>
        <v/>
      </c>
      <c r="DD203" s="97" t="str">
        <f t="shared" si="211"/>
        <v/>
      </c>
      <c r="DI203" s="97" t="str">
        <f t="shared" si="212"/>
        <v/>
      </c>
      <c r="DN203" s="97" t="str">
        <f t="shared" si="213"/>
        <v/>
      </c>
      <c r="DS203" s="97" t="str">
        <f t="shared" si="214"/>
        <v/>
      </c>
      <c r="DX203" s="97" t="str">
        <f t="shared" si="215"/>
        <v/>
      </c>
      <c r="EC203" s="97" t="str">
        <f t="shared" si="216"/>
        <v/>
      </c>
      <c r="EH203" s="97" t="str">
        <f t="shared" si="217"/>
        <v/>
      </c>
      <c r="EM203" s="97" t="str">
        <f t="shared" si="218"/>
        <v/>
      </c>
      <c r="ER203" s="97" t="str">
        <f t="shared" si="219"/>
        <v/>
      </c>
      <c r="EW203" s="97" t="str">
        <f t="shared" si="220"/>
        <v/>
      </c>
      <c r="FB203" s="97" t="str">
        <f t="shared" si="221"/>
        <v/>
      </c>
      <c r="FC203" t="s">
        <v>130</v>
      </c>
      <c r="FD203">
        <v>500</v>
      </c>
      <c r="FE203">
        <v>0</v>
      </c>
      <c r="FF203">
        <v>0</v>
      </c>
      <c r="FG203" s="97">
        <f t="shared" si="222"/>
        <v>500</v>
      </c>
      <c r="FL203" s="97" t="str">
        <f t="shared" si="223"/>
        <v/>
      </c>
      <c r="FQ203" s="97" t="str">
        <f t="shared" si="224"/>
        <v/>
      </c>
    </row>
    <row r="204" spans="1:177" x14ac:dyDescent="0.3">
      <c r="A204" s="8"/>
      <c r="B204" s="8"/>
      <c r="C204" s="8"/>
      <c r="D204" s="8"/>
      <c r="U204" s="3"/>
      <c r="V204" s="3"/>
      <c r="W204" s="3"/>
      <c r="X204" s="3"/>
      <c r="Y204" s="3"/>
      <c r="Z204" s="3"/>
      <c r="AA204" s="3"/>
      <c r="AB204" s="3"/>
      <c r="AC204" s="3"/>
      <c r="AE204" s="3"/>
      <c r="BF204" s="97"/>
    </row>
    <row r="205" spans="1:177" x14ac:dyDescent="0.3">
      <c r="A205" s="8"/>
      <c r="B205" s="8"/>
      <c r="C205" s="8"/>
      <c r="D205" s="8"/>
      <c r="U205" s="3"/>
      <c r="V205" s="3"/>
      <c r="W205" s="3"/>
      <c r="X205" s="3"/>
      <c r="Y205" s="3"/>
      <c r="Z205" s="3"/>
      <c r="AA205" s="3"/>
      <c r="AB205" s="3"/>
      <c r="AC205" s="3"/>
      <c r="AE205" s="3"/>
    </row>
    <row r="206" spans="1:177" x14ac:dyDescent="0.3">
      <c r="A206" s="94" t="s">
        <v>412</v>
      </c>
      <c r="B206" s="94"/>
      <c r="C206" s="94"/>
      <c r="D206" s="94"/>
      <c r="E206" s="94"/>
      <c r="BA206"/>
      <c r="CF206" s="97"/>
      <c r="CK206" s="97"/>
      <c r="CP206" s="97"/>
      <c r="CU206" s="97"/>
      <c r="CZ206" s="97"/>
      <c r="DE206" s="97"/>
      <c r="DJ206" s="97"/>
      <c r="DO206" s="97"/>
      <c r="DT206" s="97"/>
      <c r="DY206" s="97"/>
      <c r="EE206" s="97"/>
      <c r="EK206" s="97"/>
      <c r="EQ206" s="97"/>
      <c r="EV206" s="97"/>
      <c r="FA206" s="97"/>
      <c r="FF206" s="97"/>
      <c r="FK206" s="97"/>
      <c r="FP206" s="97"/>
      <c r="FU206" s="97"/>
    </row>
    <row r="207" spans="1:177" x14ac:dyDescent="0.3">
      <c r="A207" s="20"/>
      <c r="B207" s="20"/>
      <c r="C207">
        <v>1</v>
      </c>
      <c r="D207"/>
      <c r="E207" s="94" t="s">
        <v>19</v>
      </c>
      <c r="F207">
        <v>20</v>
      </c>
      <c r="G207" s="94" t="s">
        <v>16</v>
      </c>
      <c r="H207">
        <v>240</v>
      </c>
      <c r="I207" s="94" t="s">
        <v>17</v>
      </c>
      <c r="BA207"/>
      <c r="CD207" s="97"/>
      <c r="CI207" s="97"/>
      <c r="CN207" s="97"/>
      <c r="CS207" s="97"/>
      <c r="CX207" s="97"/>
      <c r="DC207" s="97"/>
      <c r="DH207" s="97"/>
      <c r="DM207" s="97"/>
      <c r="DR207" s="97"/>
      <c r="DW207" s="97"/>
      <c r="EB207" s="97"/>
      <c r="EI207" s="97"/>
      <c r="EO207" s="97"/>
      <c r="ET207" s="97"/>
      <c r="EY207" s="97"/>
      <c r="FD207" s="97"/>
      <c r="FI207" s="97"/>
      <c r="FN207" s="97"/>
      <c r="FS207" s="97"/>
    </row>
    <row r="208" spans="1:177" x14ac:dyDescent="0.3">
      <c r="A208" s="19">
        <v>1877</v>
      </c>
      <c r="B208" s="19"/>
      <c r="C208">
        <v>1</v>
      </c>
      <c r="D208"/>
      <c r="E208" s="94" t="s">
        <v>19</v>
      </c>
      <c r="F208">
        <v>126</v>
      </c>
      <c r="G208" s="94" t="s">
        <v>510</v>
      </c>
      <c r="BA208"/>
      <c r="CD208" s="97"/>
      <c r="CI208" s="97"/>
      <c r="CN208" s="97"/>
      <c r="CS208" s="97"/>
      <c r="CX208" s="97"/>
      <c r="DC208" s="97"/>
      <c r="DH208" s="97"/>
      <c r="DM208" s="97"/>
      <c r="DR208" s="97"/>
      <c r="DW208" s="97"/>
      <c r="EB208" s="97"/>
      <c r="EI208" s="97"/>
      <c r="EO208" s="97"/>
      <c r="ET208" s="97"/>
      <c r="EY208" s="97"/>
      <c r="FD208" s="97"/>
      <c r="FI208" s="97"/>
      <c r="FN208" s="97"/>
      <c r="FS208" s="97"/>
    </row>
    <row r="209" spans="1:177" x14ac:dyDescent="0.3">
      <c r="A209" s="19">
        <v>1878</v>
      </c>
      <c r="B209" s="19"/>
      <c r="C209">
        <v>1</v>
      </c>
      <c r="D209"/>
      <c r="E209" s="94" t="s">
        <v>19</v>
      </c>
      <c r="F209">
        <v>134.25</v>
      </c>
      <c r="G209" s="94" t="s">
        <v>510</v>
      </c>
      <c r="BA209"/>
      <c r="CD209" s="97"/>
      <c r="CI209" s="97"/>
      <c r="CN209" s="97"/>
      <c r="CS209" s="97"/>
      <c r="CX209" s="97"/>
      <c r="DC209" s="97"/>
      <c r="DH209" s="97"/>
      <c r="DM209" s="97"/>
      <c r="DR209" s="97"/>
      <c r="DW209" s="97"/>
      <c r="EB209" s="97"/>
      <c r="EI209" s="97"/>
      <c r="EO209" s="97"/>
      <c r="ET209" s="97"/>
      <c r="EY209" s="97"/>
      <c r="FD209" s="97"/>
      <c r="FI209" s="97"/>
      <c r="FN209" s="97"/>
      <c r="FS209" s="97"/>
    </row>
    <row r="210" spans="1:177" x14ac:dyDescent="0.3">
      <c r="A210" s="19">
        <v>1879</v>
      </c>
      <c r="B210" s="19"/>
      <c r="C210">
        <v>1</v>
      </c>
      <c r="D210"/>
      <c r="E210" s="94" t="s">
        <v>19</v>
      </c>
      <c r="F210">
        <v>134.25</v>
      </c>
      <c r="G210" s="94" t="s">
        <v>510</v>
      </c>
      <c r="BA210"/>
      <c r="CD210" s="97"/>
      <c r="CI210" s="97"/>
      <c r="CN210" s="97"/>
      <c r="CS210" s="97"/>
      <c r="CX210" s="97"/>
      <c r="DC210" s="97"/>
      <c r="DH210" s="97"/>
      <c r="DM210" s="97"/>
      <c r="DR210" s="97"/>
      <c r="DW210" s="97"/>
      <c r="EB210" s="97"/>
      <c r="EI210" s="97"/>
      <c r="EO210" s="97"/>
      <c r="ET210" s="97"/>
      <c r="EY210" s="97"/>
      <c r="FD210" s="97"/>
      <c r="FI210" s="97"/>
      <c r="FN210" s="97"/>
      <c r="FS210" s="97"/>
    </row>
    <row r="211" spans="1:177" x14ac:dyDescent="0.3">
      <c r="A211" s="19">
        <v>1880</v>
      </c>
      <c r="B211" s="19"/>
      <c r="C211">
        <v>1</v>
      </c>
      <c r="D211"/>
      <c r="E211" s="94" t="s">
        <v>19</v>
      </c>
      <c r="F211" s="102">
        <v>134.5</v>
      </c>
      <c r="G211" s="94" t="s">
        <v>510</v>
      </c>
      <c r="BA211"/>
      <c r="CD211" s="97"/>
      <c r="CI211" s="97"/>
      <c r="CN211" s="97"/>
      <c r="CS211" s="97"/>
      <c r="CX211" s="97"/>
      <c r="DC211" s="97"/>
      <c r="DH211" s="97"/>
      <c r="DM211" s="97"/>
      <c r="DR211" s="97"/>
      <c r="DW211" s="97"/>
      <c r="EB211" s="97"/>
      <c r="EI211" s="97"/>
      <c r="EO211" s="97"/>
      <c r="ET211" s="97"/>
      <c r="EY211" s="97"/>
      <c r="FD211" s="97"/>
      <c r="FI211" s="97"/>
      <c r="FN211" s="97"/>
      <c r="FS211" s="97"/>
    </row>
    <row r="212" spans="1:177" x14ac:dyDescent="0.3">
      <c r="A212" s="19"/>
      <c r="B212" s="19"/>
      <c r="C212" s="19"/>
      <c r="D212" s="19"/>
      <c r="E212" s="19"/>
      <c r="BA212"/>
      <c r="CF212" s="97"/>
      <c r="CK212" s="97"/>
      <c r="CP212" s="97"/>
      <c r="CU212" s="97"/>
      <c r="CZ212" s="97"/>
      <c r="DE212" s="97"/>
      <c r="DJ212" s="97"/>
      <c r="DO212" s="97"/>
      <c r="DT212" s="97"/>
      <c r="DY212" s="97"/>
      <c r="EE212" s="97"/>
      <c r="EK212" s="97"/>
      <c r="EQ212" s="97"/>
      <c r="EV212" s="97"/>
      <c r="FA212" s="97"/>
      <c r="FF212" s="97"/>
      <c r="FK212" s="97"/>
      <c r="FP212" s="97"/>
      <c r="FU212" s="97"/>
    </row>
    <row r="213" spans="1:177" s="66" customFormat="1" x14ac:dyDescent="0.3">
      <c r="A213" s="61"/>
      <c r="B213" s="61"/>
      <c r="C213" s="61">
        <v>1</v>
      </c>
      <c r="D213" s="61"/>
      <c r="E213" s="67" t="s">
        <v>416</v>
      </c>
      <c r="F213" s="68">
        <v>6.5</v>
      </c>
      <c r="G213" s="70" t="s">
        <v>414</v>
      </c>
      <c r="H213" s="61"/>
      <c r="I213" s="67"/>
      <c r="J213" s="68"/>
      <c r="K213"/>
      <c r="L213" s="67"/>
      <c r="M213" s="70"/>
      <c r="N213" s="67"/>
      <c r="O213" s="68"/>
      <c r="P213" s="67"/>
      <c r="Q213" s="67"/>
      <c r="R213" s="67"/>
      <c r="S213" s="70"/>
      <c r="T213"/>
      <c r="U213" s="68"/>
      <c r="W213" s="67"/>
      <c r="X213" s="67"/>
      <c r="Y213" s="70"/>
      <c r="AB213" s="68"/>
      <c r="AC213" s="68"/>
      <c r="AD213"/>
      <c r="AE213" s="67"/>
      <c r="AG213" s="73"/>
      <c r="AH213" s="70"/>
      <c r="AI213" s="67"/>
      <c r="AK213" s="70"/>
      <c r="AL213" s="68"/>
      <c r="AM213"/>
      <c r="AN213" s="70"/>
      <c r="AR213"/>
      <c r="AS213" s="70"/>
      <c r="AT213" s="67"/>
      <c r="AV213" s="70"/>
      <c r="AW213"/>
      <c r="AX213" s="67"/>
      <c r="AZ213"/>
      <c r="BA213" s="70"/>
      <c r="BC213" s="68"/>
      <c r="BD213" s="67"/>
      <c r="BE213" s="70"/>
      <c r="BF213"/>
      <c r="BI213" s="70"/>
      <c r="BK213" s="97"/>
      <c r="BL213" s="67"/>
      <c r="BM213" s="70"/>
      <c r="BP213" s="97"/>
      <c r="BQ213" s="68"/>
      <c r="BR213" s="67"/>
      <c r="BT213" s="70"/>
      <c r="BU213" s="97"/>
      <c r="BV213" s="68"/>
      <c r="BW213" s="70"/>
      <c r="BX213" s="67"/>
      <c r="BZ213" s="97"/>
      <c r="CA213" s="70"/>
      <c r="CB213" s="67"/>
      <c r="CD213" s="70"/>
      <c r="CE213" s="97"/>
      <c r="CG213" s="70"/>
      <c r="CH213" s="67"/>
      <c r="CJ213" s="97"/>
      <c r="CK213" s="67"/>
      <c r="CO213" s="97"/>
      <c r="CR213" s="67"/>
      <c r="CT213" s="97"/>
      <c r="CU213" s="67"/>
      <c r="CY213" s="97"/>
      <c r="DB213" s="67"/>
      <c r="DD213" s="97"/>
      <c r="DI213" s="97"/>
      <c r="DN213" s="97"/>
      <c r="DS213" s="97"/>
      <c r="DX213" s="97"/>
      <c r="EC213" s="97"/>
      <c r="EH213" s="97"/>
      <c r="EM213" s="97"/>
      <c r="ER213" s="97"/>
      <c r="EW213" s="97"/>
      <c r="FB213" s="97"/>
      <c r="FG213" s="97"/>
      <c r="FL213" s="97"/>
      <c r="FQ213" s="97"/>
    </row>
    <row r="214" spans="1:177" s="66" customFormat="1" x14ac:dyDescent="0.3">
      <c r="A214" s="61"/>
      <c r="B214" s="61"/>
      <c r="C214" s="61">
        <v>1</v>
      </c>
      <c r="D214" s="61"/>
      <c r="E214" s="67" t="s">
        <v>57</v>
      </c>
      <c r="F214" s="68">
        <v>112</v>
      </c>
      <c r="G214" s="67" t="s">
        <v>69</v>
      </c>
      <c r="H214" s="61"/>
      <c r="I214" s="67"/>
      <c r="J214" s="68"/>
      <c r="K214"/>
      <c r="L214" s="67"/>
      <c r="M214" s="67"/>
      <c r="N214" s="67"/>
      <c r="O214" s="68"/>
      <c r="P214" s="67"/>
      <c r="Q214" s="67"/>
      <c r="R214" s="67"/>
      <c r="S214" s="67"/>
      <c r="T214"/>
      <c r="U214" s="68"/>
      <c r="W214" s="67"/>
      <c r="X214" s="67"/>
      <c r="Y214" s="67"/>
      <c r="AB214" s="68"/>
      <c r="AC214" s="68"/>
      <c r="AD214"/>
      <c r="AE214" s="67"/>
      <c r="AG214" s="73"/>
      <c r="AH214" s="67"/>
      <c r="AI214" s="67"/>
      <c r="AK214" s="67"/>
      <c r="AL214" s="68"/>
      <c r="AM214"/>
      <c r="AN214" s="67"/>
      <c r="AR214"/>
      <c r="AS214" s="67"/>
      <c r="AT214" s="67"/>
      <c r="AV214" s="67"/>
      <c r="AW214"/>
      <c r="AX214" s="67"/>
      <c r="AZ214"/>
      <c r="BA214" s="67"/>
      <c r="BC214" s="68"/>
      <c r="BD214" s="67"/>
      <c r="BE214" s="67"/>
      <c r="BF214"/>
      <c r="BI214" s="67"/>
      <c r="BK214" s="97"/>
      <c r="BL214" s="67"/>
      <c r="BM214" s="67"/>
      <c r="BP214" s="97"/>
      <c r="BQ214" s="68"/>
      <c r="BR214" s="67"/>
      <c r="BT214" s="67"/>
      <c r="BU214" s="97"/>
      <c r="BV214" s="68"/>
      <c r="BW214" s="67"/>
      <c r="BX214" s="67"/>
      <c r="BZ214" s="97"/>
      <c r="CA214" s="67"/>
      <c r="CB214" s="67"/>
      <c r="CD214" s="67"/>
      <c r="CE214" s="97"/>
      <c r="CG214" s="67"/>
      <c r="CH214" s="67"/>
      <c r="CJ214" s="97"/>
      <c r="CK214" s="67"/>
      <c r="CO214" s="97"/>
      <c r="CR214" s="67"/>
      <c r="CT214" s="97"/>
      <c r="CU214" s="67"/>
      <c r="CY214" s="97"/>
      <c r="DB214" s="67"/>
      <c r="DD214" s="97"/>
      <c r="DI214" s="97"/>
      <c r="DN214" s="97"/>
      <c r="DS214" s="97"/>
      <c r="DX214" s="97"/>
      <c r="EC214" s="97"/>
      <c r="EH214" s="97"/>
      <c r="EM214" s="97"/>
      <c r="ER214" s="97"/>
      <c r="EW214" s="97"/>
      <c r="FB214" s="97"/>
      <c r="FG214" s="97"/>
      <c r="FL214" s="97"/>
      <c r="FQ214" s="97"/>
    </row>
    <row r="215" spans="1:177" s="66" customFormat="1" x14ac:dyDescent="0.3">
      <c r="A215" s="61"/>
      <c r="B215" s="61"/>
      <c r="C215" s="61">
        <v>1</v>
      </c>
      <c r="D215" s="61"/>
      <c r="E215" s="67" t="s">
        <v>57</v>
      </c>
      <c r="F215" s="68">
        <f>F214/F213</f>
        <v>17.23076923076923</v>
      </c>
      <c r="G215" s="67" t="s">
        <v>416</v>
      </c>
      <c r="H215" s="61"/>
      <c r="I215" s="68"/>
      <c r="J215" s="68"/>
      <c r="K215"/>
      <c r="L215" s="67"/>
      <c r="M215" s="67"/>
      <c r="N215" s="68"/>
      <c r="P215" s="68"/>
      <c r="Q215" s="67"/>
      <c r="R215" s="67"/>
      <c r="S215" s="67"/>
      <c r="T215"/>
      <c r="U215" s="68"/>
      <c r="V215" s="68"/>
      <c r="W215" s="67"/>
      <c r="X215" s="67"/>
      <c r="Y215" s="67"/>
      <c r="AB215" s="68"/>
      <c r="AC215" s="68"/>
      <c r="AD215"/>
      <c r="AE215" s="67"/>
      <c r="AF215" s="73"/>
      <c r="AG215" s="61"/>
      <c r="AH215" s="67"/>
      <c r="AI215" s="67"/>
      <c r="AK215" s="67"/>
      <c r="AL215" s="68"/>
      <c r="AM215"/>
      <c r="AN215" s="67"/>
      <c r="AR215"/>
      <c r="AS215" s="67"/>
      <c r="AT215" s="67"/>
      <c r="AV215" s="67"/>
      <c r="AW215"/>
      <c r="AX215" s="67"/>
      <c r="AZ215"/>
      <c r="BA215" s="67"/>
      <c r="BC215" s="68"/>
      <c r="BD215" s="67"/>
      <c r="BE215" s="67"/>
      <c r="BF215"/>
      <c r="BG215" s="73"/>
      <c r="BI215" s="67"/>
      <c r="BK215" s="97"/>
      <c r="BL215" s="67"/>
      <c r="BM215" s="67"/>
      <c r="BP215" s="97"/>
      <c r="BQ215" s="68"/>
      <c r="BR215" s="67"/>
      <c r="BT215" s="67"/>
      <c r="BU215" s="97"/>
      <c r="BV215" s="68"/>
      <c r="BW215" s="67"/>
      <c r="BX215" s="67"/>
      <c r="BZ215" s="97"/>
      <c r="CA215" s="67"/>
      <c r="CB215" s="67"/>
      <c r="CD215" s="67"/>
      <c r="CE215" s="97"/>
      <c r="CG215" s="67"/>
      <c r="CH215" s="67"/>
      <c r="CJ215" s="97"/>
      <c r="CK215" s="67"/>
      <c r="CO215" s="97"/>
      <c r="CR215" s="67"/>
      <c r="CT215" s="97"/>
      <c r="CU215" s="67"/>
      <c r="CY215" s="97"/>
      <c r="DB215" s="67"/>
      <c r="DD215" s="97"/>
      <c r="DI215" s="97"/>
      <c r="DN215" s="97"/>
      <c r="DS215" s="97"/>
      <c r="DX215" s="97"/>
      <c r="EC215" s="97"/>
      <c r="EH215" s="97"/>
      <c r="EM215" s="97"/>
      <c r="ER215" s="97"/>
      <c r="EW215" s="97"/>
      <c r="FB215" s="97"/>
      <c r="FG215" s="97"/>
      <c r="FL215" s="97"/>
      <c r="FQ215" s="97"/>
    </row>
    <row r="216" spans="1:177" s="61" customFormat="1" ht="15" customHeight="1" x14ac:dyDescent="0.3">
      <c r="C216" s="118">
        <v>1</v>
      </c>
      <c r="D216" s="74"/>
      <c r="E216" s="120" t="s">
        <v>417</v>
      </c>
      <c r="F216" s="121">
        <v>130</v>
      </c>
      <c r="G216" s="122" t="s">
        <v>414</v>
      </c>
      <c r="H216" s="75"/>
      <c r="I216" s="66"/>
      <c r="J216" s="76"/>
      <c r="K216"/>
      <c r="L216" s="67"/>
      <c r="M216" s="77"/>
      <c r="N216" s="66"/>
      <c r="O216" s="66"/>
      <c r="P216" s="66"/>
      <c r="Q216" s="67"/>
      <c r="R216" s="67"/>
      <c r="S216" s="77"/>
      <c r="T216"/>
      <c r="U216" s="76"/>
      <c r="V216" s="66"/>
      <c r="W216" s="67"/>
      <c r="X216" s="67"/>
      <c r="Y216" s="77"/>
      <c r="Z216" s="66"/>
      <c r="AA216" s="66"/>
      <c r="AB216" s="76"/>
      <c r="AC216" s="76"/>
      <c r="AD216"/>
      <c r="AE216" s="67"/>
      <c r="AF216" s="66"/>
      <c r="AH216" s="77"/>
      <c r="AI216" s="67"/>
      <c r="AK216" s="77"/>
      <c r="AL216" s="76"/>
      <c r="AM216"/>
      <c r="AN216" s="77"/>
      <c r="AR216"/>
      <c r="AS216" s="77"/>
      <c r="AT216" s="67"/>
      <c r="AV216" s="77"/>
      <c r="AW216"/>
      <c r="AX216" s="67"/>
      <c r="AZ216"/>
      <c r="BA216" s="77"/>
      <c r="BC216" s="76"/>
      <c r="BD216" s="67"/>
      <c r="BE216" s="77"/>
      <c r="BF216"/>
      <c r="BI216" s="77"/>
      <c r="BK216" s="97"/>
      <c r="BL216" s="67"/>
      <c r="BM216" s="77"/>
      <c r="BP216" s="97"/>
      <c r="BQ216" s="76"/>
      <c r="BR216" s="67"/>
      <c r="BT216" s="77"/>
      <c r="BU216" s="97"/>
      <c r="BV216" s="76"/>
      <c r="BW216" s="77"/>
      <c r="BX216" s="67"/>
      <c r="BZ216" s="97"/>
      <c r="CA216" s="77"/>
      <c r="CB216" s="67"/>
      <c r="CD216" s="77"/>
      <c r="CE216" s="97"/>
      <c r="CG216" s="77"/>
      <c r="CH216" s="67"/>
      <c r="CJ216" s="97"/>
      <c r="CK216" s="67"/>
      <c r="CO216" s="97"/>
      <c r="CR216" s="67"/>
      <c r="CT216" s="97"/>
      <c r="CU216" s="67"/>
      <c r="CY216" s="97"/>
      <c r="DB216" s="67"/>
      <c r="DD216" s="97"/>
      <c r="DI216" s="97"/>
      <c r="DN216" s="97"/>
      <c r="DS216" s="97"/>
      <c r="DX216" s="97"/>
      <c r="EC216" s="97"/>
      <c r="EH216" s="97"/>
      <c r="EM216" s="97"/>
      <c r="ER216" s="97"/>
      <c r="EW216" s="97"/>
      <c r="FB216" s="97"/>
      <c r="FG216" s="97"/>
      <c r="FL216" s="97"/>
      <c r="FQ216" s="97"/>
    </row>
    <row r="217" spans="1:177" s="61" customFormat="1" ht="28.8" customHeight="1" x14ac:dyDescent="0.3">
      <c r="C217" s="118"/>
      <c r="D217" s="74"/>
      <c r="E217" s="120"/>
      <c r="F217" s="121"/>
      <c r="G217" s="122"/>
      <c r="J217" s="76"/>
      <c r="K217"/>
      <c r="L217" s="66"/>
      <c r="M217" s="77"/>
      <c r="Q217" s="66"/>
      <c r="R217" s="66"/>
      <c r="S217" s="77"/>
      <c r="T217"/>
      <c r="U217" s="76"/>
      <c r="W217" s="66"/>
      <c r="X217" s="66"/>
      <c r="Y217" s="77"/>
      <c r="AB217" s="76"/>
      <c r="AC217" s="76"/>
      <c r="AD217"/>
      <c r="AE217" s="66"/>
      <c r="AH217" s="77"/>
      <c r="AI217" s="66"/>
      <c r="AK217" s="77"/>
      <c r="AL217" s="76"/>
      <c r="AM217"/>
      <c r="AN217" s="77"/>
      <c r="AR217"/>
      <c r="AS217" s="77"/>
      <c r="AT217" s="66"/>
      <c r="AV217" s="77"/>
      <c r="AW217"/>
      <c r="AX217" s="66"/>
      <c r="AZ217"/>
      <c r="BA217" s="77"/>
      <c r="BC217" s="76"/>
      <c r="BD217" s="66"/>
      <c r="BE217" s="77"/>
      <c r="BF217"/>
      <c r="BI217" s="77"/>
      <c r="BK217" s="97"/>
      <c r="BL217" s="66"/>
      <c r="BM217" s="77"/>
      <c r="BP217" s="97"/>
      <c r="BQ217" s="76"/>
      <c r="BR217" s="66"/>
      <c r="BT217" s="77"/>
      <c r="BU217" s="97"/>
      <c r="BV217" s="76"/>
      <c r="BW217" s="77"/>
      <c r="BX217" s="66"/>
      <c r="BZ217" s="97"/>
      <c r="CA217" s="77"/>
      <c r="CB217" s="66"/>
      <c r="CD217" s="77"/>
      <c r="CE217" s="97"/>
      <c r="CG217" s="77"/>
      <c r="CH217" s="66"/>
      <c r="CJ217" s="97"/>
      <c r="CK217" s="66"/>
      <c r="CO217" s="97"/>
      <c r="CR217" s="66"/>
      <c r="CT217" s="97"/>
      <c r="CU217" s="66"/>
      <c r="CY217" s="97"/>
      <c r="DB217" s="66"/>
      <c r="DD217" s="97"/>
      <c r="DI217" s="97"/>
      <c r="DN217" s="97"/>
      <c r="DS217" s="97"/>
      <c r="DX217" s="97"/>
      <c r="EC217" s="97"/>
      <c r="EH217" s="97"/>
      <c r="EM217" s="97"/>
      <c r="ER217" s="97"/>
      <c r="EW217" s="97"/>
      <c r="FB217" s="97"/>
      <c r="FG217" s="97"/>
      <c r="FL217" s="97"/>
      <c r="FQ217" s="97"/>
    </row>
    <row r="218" spans="1:177" s="61" customFormat="1" x14ac:dyDescent="0.3">
      <c r="C218" s="63">
        <v>1</v>
      </c>
      <c r="D218" s="63"/>
      <c r="E218" s="67" t="s">
        <v>418</v>
      </c>
      <c r="F218" s="68">
        <v>260</v>
      </c>
      <c r="G218" s="67" t="s">
        <v>414</v>
      </c>
      <c r="J218" s="68"/>
      <c r="K218"/>
      <c r="L218" s="67"/>
      <c r="M218" s="67"/>
      <c r="Q218" s="67"/>
      <c r="R218" s="67"/>
      <c r="S218" s="67"/>
      <c r="T218"/>
      <c r="U218" s="68"/>
      <c r="W218" s="67"/>
      <c r="X218" s="67"/>
      <c r="Y218" s="67"/>
      <c r="AB218" s="68"/>
      <c r="AC218" s="68"/>
      <c r="AD218"/>
      <c r="AE218" s="67"/>
      <c r="AH218" s="67"/>
      <c r="AI218" s="67"/>
      <c r="AK218" s="67"/>
      <c r="AL218" s="68"/>
      <c r="AM218"/>
      <c r="AN218" s="67"/>
      <c r="AR218"/>
      <c r="AS218" s="67"/>
      <c r="AT218" s="67"/>
      <c r="AV218" s="67"/>
      <c r="AW218"/>
      <c r="AX218" s="67"/>
      <c r="AZ218"/>
      <c r="BA218" s="67"/>
      <c r="BC218" s="68"/>
      <c r="BD218" s="67"/>
      <c r="BE218" s="67"/>
      <c r="BF218"/>
      <c r="BI218" s="67"/>
      <c r="BK218" s="97"/>
      <c r="BL218" s="67"/>
      <c r="BM218" s="67"/>
      <c r="BP218" s="97"/>
      <c r="BQ218" s="68"/>
      <c r="BR218" s="67"/>
      <c r="BT218" s="67"/>
      <c r="BU218" s="97"/>
      <c r="BV218" s="68"/>
      <c r="BW218" s="67"/>
      <c r="BX218" s="67"/>
      <c r="BZ218" s="97"/>
      <c r="CA218" s="67"/>
      <c r="CB218" s="67"/>
      <c r="CD218" s="67"/>
      <c r="CE218" s="97"/>
      <c r="CG218" s="67"/>
      <c r="CH218" s="67"/>
      <c r="CJ218" s="97"/>
      <c r="CK218" s="67"/>
      <c r="CO218" s="97"/>
      <c r="CR218" s="67"/>
      <c r="CT218" s="97"/>
      <c r="CU218" s="67"/>
      <c r="CY218" s="97"/>
      <c r="DB218" s="67"/>
      <c r="DD218" s="97"/>
      <c r="DI218" s="97"/>
      <c r="DN218" s="97"/>
      <c r="DS218" s="97"/>
      <c r="DX218" s="97"/>
      <c r="EC218" s="97"/>
      <c r="EH218" s="97"/>
      <c r="EM218" s="97"/>
      <c r="ER218" s="97"/>
      <c r="EW218" s="97"/>
      <c r="FB218" s="97"/>
      <c r="FG218" s="97"/>
      <c r="FL218" s="97"/>
      <c r="FQ218" s="97"/>
    </row>
    <row r="219" spans="1:177" s="61" customFormat="1" x14ac:dyDescent="0.3">
      <c r="C219" s="63">
        <v>1</v>
      </c>
      <c r="D219" s="63"/>
      <c r="E219" s="67" t="s">
        <v>418</v>
      </c>
      <c r="F219" s="68">
        <f>F216/F214</f>
        <v>1.1607142857142858</v>
      </c>
      <c r="G219" s="67" t="s">
        <v>419</v>
      </c>
      <c r="J219" s="68"/>
      <c r="K219"/>
      <c r="L219" s="67"/>
      <c r="M219" s="67"/>
      <c r="Q219" s="67"/>
      <c r="R219" s="67"/>
      <c r="S219" s="67"/>
      <c r="T219"/>
      <c r="U219" s="68"/>
      <c r="W219" s="67"/>
      <c r="X219" s="67"/>
      <c r="Y219" s="67"/>
      <c r="AB219" s="68"/>
      <c r="AC219" s="68"/>
      <c r="AD219"/>
      <c r="AE219" s="67"/>
      <c r="AH219" s="67"/>
      <c r="AI219" s="67"/>
      <c r="AK219" s="67"/>
      <c r="AL219" s="68"/>
      <c r="AM219"/>
      <c r="AN219" s="67"/>
      <c r="AR219"/>
      <c r="AS219" s="67"/>
      <c r="AT219" s="67"/>
      <c r="AV219" s="67"/>
      <c r="AW219"/>
      <c r="AX219" s="67"/>
      <c r="AZ219"/>
      <c r="BA219" s="67"/>
      <c r="BC219" s="68"/>
      <c r="BD219" s="67"/>
      <c r="BE219" s="67"/>
      <c r="BF219"/>
      <c r="BI219" s="67"/>
      <c r="BK219" s="97"/>
      <c r="BL219" s="67"/>
      <c r="BM219" s="67"/>
      <c r="BP219" s="97"/>
      <c r="BQ219" s="68"/>
      <c r="BR219" s="67"/>
      <c r="BT219" s="67"/>
      <c r="BU219" s="97"/>
      <c r="BV219" s="68"/>
      <c r="BW219" s="67"/>
      <c r="BX219" s="67"/>
      <c r="BZ219" s="97"/>
      <c r="CA219" s="67"/>
      <c r="CB219" s="67"/>
      <c r="CD219" s="67"/>
      <c r="CE219" s="97"/>
      <c r="CG219" s="67"/>
      <c r="CH219" s="67"/>
      <c r="CJ219" s="97"/>
      <c r="CK219" s="67"/>
      <c r="CO219" s="97"/>
      <c r="CR219" s="67"/>
      <c r="CT219" s="97"/>
      <c r="CU219" s="67"/>
      <c r="CY219" s="97"/>
      <c r="DB219" s="67"/>
      <c r="DD219" s="97"/>
      <c r="DI219" s="97"/>
      <c r="DN219" s="97"/>
      <c r="DS219" s="97"/>
      <c r="DX219" s="97"/>
      <c r="EC219" s="97"/>
      <c r="EH219" s="97"/>
      <c r="EM219" s="97"/>
      <c r="ER219" s="97"/>
      <c r="EW219" s="97"/>
      <c r="FB219" s="97"/>
      <c r="FG219" s="97"/>
      <c r="FL219" s="97"/>
      <c r="FQ219" s="97"/>
    </row>
    <row r="220" spans="1:177" s="61" customFormat="1" x14ac:dyDescent="0.3">
      <c r="C220" s="63">
        <v>1</v>
      </c>
      <c r="D220" s="63"/>
      <c r="E220" s="67" t="s">
        <v>418</v>
      </c>
      <c r="F220" s="68">
        <f>F218/F214</f>
        <v>2.3214285714285716</v>
      </c>
      <c r="G220" s="67" t="s">
        <v>419</v>
      </c>
      <c r="J220" s="68"/>
      <c r="K220"/>
      <c r="L220" s="67"/>
      <c r="M220" s="67"/>
      <c r="Q220" s="67"/>
      <c r="R220" s="67"/>
      <c r="S220" s="67"/>
      <c r="T220"/>
      <c r="U220" s="68"/>
      <c r="W220" s="67"/>
      <c r="X220" s="67"/>
      <c r="Y220" s="67"/>
      <c r="AB220" s="68"/>
      <c r="AC220" s="68"/>
      <c r="AD220"/>
      <c r="AE220" s="67"/>
      <c r="AH220" s="67"/>
      <c r="AI220" s="67"/>
      <c r="AK220" s="67"/>
      <c r="AL220" s="68"/>
      <c r="AM220"/>
      <c r="AN220" s="67"/>
      <c r="AR220"/>
      <c r="AS220" s="67"/>
      <c r="AT220" s="67"/>
      <c r="AV220" s="67"/>
      <c r="AW220"/>
      <c r="AX220" s="67"/>
      <c r="AZ220"/>
      <c r="BA220" s="67"/>
      <c r="BC220" s="68"/>
      <c r="BD220" s="67"/>
      <c r="BE220" s="67"/>
      <c r="BF220"/>
      <c r="BI220" s="67"/>
      <c r="BK220" s="97"/>
      <c r="BL220" s="67"/>
      <c r="BM220" s="67"/>
      <c r="BP220" s="97"/>
      <c r="BQ220" s="68"/>
      <c r="BR220" s="67"/>
      <c r="BT220" s="67"/>
      <c r="BU220" s="97"/>
      <c r="BV220" s="68"/>
      <c r="BW220" s="67"/>
      <c r="BX220" s="67"/>
      <c r="BZ220" s="97"/>
      <c r="CA220" s="67"/>
      <c r="CB220" s="67"/>
      <c r="CD220" s="67"/>
      <c r="CE220" s="97"/>
      <c r="CG220" s="67"/>
      <c r="CH220" s="67"/>
      <c r="CJ220" s="97"/>
      <c r="CK220" s="67"/>
      <c r="CO220" s="97"/>
      <c r="CR220" s="67"/>
      <c r="CT220" s="97"/>
      <c r="CU220" s="67"/>
      <c r="CY220" s="97"/>
      <c r="DB220" s="67"/>
      <c r="DD220" s="97"/>
      <c r="DI220" s="97"/>
      <c r="DN220" s="97"/>
      <c r="DS220" s="97"/>
      <c r="DX220" s="97"/>
      <c r="EC220" s="97"/>
      <c r="EH220" s="97"/>
      <c r="EM220" s="97"/>
      <c r="ER220" s="97"/>
      <c r="EW220" s="97"/>
      <c r="FB220" s="97"/>
      <c r="FG220" s="97"/>
      <c r="FL220" s="97"/>
      <c r="FQ220" s="97"/>
    </row>
    <row r="221" spans="1:177" s="66" customFormat="1" x14ac:dyDescent="0.3">
      <c r="A221" s="61"/>
      <c r="B221" s="61"/>
      <c r="C221" s="63">
        <v>1</v>
      </c>
      <c r="D221" s="63"/>
      <c r="E221" s="67" t="s">
        <v>420</v>
      </c>
      <c r="F221" s="68">
        <v>20</v>
      </c>
      <c r="G221" s="67" t="s">
        <v>419</v>
      </c>
      <c r="H221" s="69">
        <f>F221*F214</f>
        <v>2240</v>
      </c>
      <c r="I221" s="67" t="s">
        <v>414</v>
      </c>
      <c r="J221" s="69">
        <f>H221/F223</f>
        <v>420</v>
      </c>
      <c r="K221"/>
      <c r="L221" s="69">
        <f>H221/F222</f>
        <v>1016.048117135833</v>
      </c>
      <c r="M221" s="67" t="s">
        <v>479</v>
      </c>
      <c r="N221" s="77"/>
      <c r="Q221" s="67"/>
      <c r="T221"/>
      <c r="W221" s="67"/>
      <c r="Z221" s="77"/>
      <c r="AA221" s="77"/>
      <c r="AB221" s="67"/>
      <c r="AD221"/>
      <c r="AE221" s="77"/>
      <c r="AF221" s="67"/>
      <c r="AI221" s="67"/>
      <c r="AJ221" s="77"/>
      <c r="AK221" s="73"/>
      <c r="AL221" s="67"/>
      <c r="AM221"/>
      <c r="AO221" s="77"/>
      <c r="AP221" s="67"/>
      <c r="AR221"/>
      <c r="AT221" s="67"/>
      <c r="AU221" s="77"/>
      <c r="AW221"/>
      <c r="AX221" s="67"/>
      <c r="AZ221"/>
      <c r="BA221" s="77"/>
      <c r="BC221" s="67"/>
      <c r="BF221"/>
      <c r="BG221" s="67"/>
      <c r="BI221" s="77"/>
      <c r="BJ221" s="73"/>
      <c r="BK221" s="97"/>
      <c r="BN221" s="67"/>
      <c r="BO221" s="77"/>
      <c r="BP221" s="97"/>
      <c r="BR221" s="67"/>
      <c r="BT221" s="77"/>
      <c r="BU221" s="97"/>
      <c r="BX221" s="77"/>
      <c r="BY221" s="67"/>
      <c r="BZ221" s="97"/>
      <c r="CB221" s="67"/>
      <c r="CD221" s="77"/>
      <c r="CE221" s="97"/>
      <c r="CH221" s="77"/>
      <c r="CJ221" s="97"/>
      <c r="CL221" s="77"/>
      <c r="CO221" s="97"/>
      <c r="CR221" s="77"/>
      <c r="CT221" s="97"/>
      <c r="CV221" s="77"/>
      <c r="CY221" s="97"/>
      <c r="DD221" s="97"/>
      <c r="DI221" s="97"/>
      <c r="DN221" s="97"/>
      <c r="DS221" s="97"/>
      <c r="DX221" s="97"/>
      <c r="EC221" s="97"/>
      <c r="EH221" s="97"/>
      <c r="EM221" s="97"/>
      <c r="ER221" s="97"/>
      <c r="EW221" s="97"/>
      <c r="FB221" s="97"/>
      <c r="FG221" s="97"/>
      <c r="FL221" s="97"/>
      <c r="FQ221" s="97"/>
    </row>
    <row r="222" spans="1:177" s="66" customFormat="1" x14ac:dyDescent="0.3">
      <c r="A222" s="61"/>
      <c r="B222" s="61"/>
      <c r="C222" s="63">
        <v>1</v>
      </c>
      <c r="D222" s="63"/>
      <c r="E222" s="67" t="s">
        <v>186</v>
      </c>
      <c r="F222" s="68">
        <v>2.2046199999999998</v>
      </c>
      <c r="G222" s="67" t="s">
        <v>414</v>
      </c>
      <c r="H222" s="69">
        <f>F222/F214</f>
        <v>1.9684107142857142E-2</v>
      </c>
      <c r="I222" s="78" t="s">
        <v>419</v>
      </c>
      <c r="K222"/>
      <c r="L222" s="73"/>
      <c r="N222" s="77"/>
      <c r="Q222" s="67"/>
      <c r="T222"/>
      <c r="W222" s="67"/>
      <c r="Z222" s="77"/>
      <c r="AA222" s="77"/>
      <c r="AB222" s="67"/>
      <c r="AD222"/>
      <c r="AE222" s="77"/>
      <c r="AF222" s="67"/>
      <c r="AI222" s="67"/>
      <c r="AJ222" s="77"/>
      <c r="AK222" s="73"/>
      <c r="AL222" s="67"/>
      <c r="AM222"/>
      <c r="AO222" s="77"/>
      <c r="AP222" s="67"/>
      <c r="AR222"/>
      <c r="AT222" s="67"/>
      <c r="AU222" s="77"/>
      <c r="AW222"/>
      <c r="AX222" s="67"/>
      <c r="AZ222"/>
      <c r="BA222" s="77"/>
      <c r="BC222" s="67"/>
      <c r="BF222"/>
      <c r="BG222" s="67"/>
      <c r="BI222" s="77"/>
      <c r="BJ222" s="73"/>
      <c r="BK222" s="97"/>
      <c r="BN222" s="67"/>
      <c r="BO222" s="77"/>
      <c r="BP222" s="97"/>
      <c r="BR222" s="67"/>
      <c r="BT222" s="77"/>
      <c r="BU222" s="97"/>
      <c r="BX222" s="77"/>
      <c r="BY222" s="67"/>
      <c r="BZ222" s="97"/>
      <c r="CB222" s="67"/>
      <c r="CD222" s="77"/>
      <c r="CE222" s="97"/>
      <c r="CH222" s="77"/>
      <c r="CJ222" s="97"/>
      <c r="CL222" s="77"/>
      <c r="CO222" s="97"/>
      <c r="CR222" s="77"/>
      <c r="CT222" s="97"/>
      <c r="CV222" s="77"/>
      <c r="CY222" s="97"/>
      <c r="DD222" s="97"/>
      <c r="DI222" s="97"/>
      <c r="DN222" s="97"/>
      <c r="DS222" s="97"/>
      <c r="DX222" s="97"/>
      <c r="EC222" s="97"/>
      <c r="EH222" s="97"/>
      <c r="EM222" s="97"/>
      <c r="ER222" s="97"/>
      <c r="EW222" s="97"/>
      <c r="FB222" s="97"/>
      <c r="FG222" s="97"/>
      <c r="FL222" s="97"/>
      <c r="FQ222" s="97"/>
    </row>
    <row r="223" spans="1:177" s="66" customFormat="1" x14ac:dyDescent="0.3">
      <c r="A223" s="61"/>
      <c r="B223" s="61"/>
      <c r="C223" s="63">
        <v>1</v>
      </c>
      <c r="D223" s="63"/>
      <c r="E223" s="67" t="s">
        <v>205</v>
      </c>
      <c r="F223" s="68">
        <f>16/3</f>
        <v>5.333333333333333</v>
      </c>
      <c r="G223" s="67" t="s">
        <v>414</v>
      </c>
      <c r="H223" s="69">
        <f>F223/F214</f>
        <v>4.7619047619047616E-2</v>
      </c>
      <c r="I223" s="78" t="s">
        <v>419</v>
      </c>
      <c r="K223"/>
      <c r="L223" s="73"/>
      <c r="N223" s="67"/>
      <c r="Q223" s="67"/>
      <c r="T223"/>
      <c r="W223" s="67"/>
      <c r="Z223" s="67"/>
      <c r="AA223" s="67"/>
      <c r="AB223" s="67"/>
      <c r="AD223"/>
      <c r="AE223" s="67"/>
      <c r="AF223" s="67"/>
      <c r="AI223" s="67"/>
      <c r="AJ223" s="67"/>
      <c r="AK223" s="73"/>
      <c r="AL223" s="67"/>
      <c r="AM223"/>
      <c r="AO223" s="67"/>
      <c r="AP223" s="67"/>
      <c r="AR223"/>
      <c r="AT223" s="67"/>
      <c r="AU223" s="67"/>
      <c r="AW223"/>
      <c r="AX223" s="67"/>
      <c r="AZ223"/>
      <c r="BA223" s="67"/>
      <c r="BC223" s="67"/>
      <c r="BF223"/>
      <c r="BG223" s="67"/>
      <c r="BI223" s="67"/>
      <c r="BJ223" s="73"/>
      <c r="BK223" s="97"/>
      <c r="BN223" s="67"/>
      <c r="BO223" s="67"/>
      <c r="BP223" s="97"/>
      <c r="BR223" s="67"/>
      <c r="BT223" s="67"/>
      <c r="BU223" s="97"/>
      <c r="BX223" s="67"/>
      <c r="BY223" s="67"/>
      <c r="BZ223" s="97"/>
      <c r="CB223" s="67"/>
      <c r="CD223" s="67"/>
      <c r="CE223" s="97"/>
      <c r="CH223" s="67"/>
      <c r="CJ223" s="97"/>
      <c r="CL223" s="67"/>
      <c r="CO223" s="97"/>
      <c r="CR223" s="67"/>
      <c r="CT223" s="97"/>
      <c r="CV223" s="67"/>
      <c r="CY223" s="97"/>
      <c r="DD223" s="97"/>
      <c r="DI223" s="97"/>
      <c r="DN223" s="97"/>
      <c r="DS223" s="97"/>
      <c r="DX223" s="97"/>
      <c r="EC223" s="97"/>
      <c r="EH223" s="97"/>
      <c r="EM223" s="97"/>
      <c r="ER223" s="97"/>
      <c r="EW223" s="97"/>
      <c r="FB223" s="97"/>
      <c r="FG223" s="97"/>
      <c r="FL223" s="97"/>
      <c r="FQ223" s="97"/>
    </row>
    <row r="224" spans="1:177" s="66" customFormat="1" x14ac:dyDescent="0.3">
      <c r="A224" s="61"/>
      <c r="B224" s="61"/>
      <c r="C224" s="63">
        <v>1</v>
      </c>
      <c r="D224" s="63"/>
      <c r="E224" s="67" t="s">
        <v>195</v>
      </c>
      <c r="F224" s="68">
        <v>100</v>
      </c>
      <c r="G224" s="67" t="s">
        <v>205</v>
      </c>
      <c r="H224" s="69">
        <f>F224*H223</f>
        <v>4.7619047619047619</v>
      </c>
      <c r="I224" s="78" t="s">
        <v>419</v>
      </c>
      <c r="J224" s="68">
        <f>H224/F221</f>
        <v>0.23809523809523808</v>
      </c>
      <c r="K224"/>
      <c r="L224" s="73"/>
      <c r="N224" s="67"/>
      <c r="Q224" s="67"/>
      <c r="T224"/>
      <c r="W224" s="67"/>
      <c r="Z224" s="67"/>
      <c r="AA224" s="67"/>
      <c r="AB224" s="67"/>
      <c r="AD224"/>
      <c r="AE224" s="67"/>
      <c r="AF224" s="67"/>
      <c r="AI224" s="67"/>
      <c r="AJ224" s="67"/>
      <c r="AK224" s="73"/>
      <c r="AL224" s="67"/>
      <c r="AM224"/>
      <c r="AO224" s="67"/>
      <c r="AP224" s="67"/>
      <c r="AR224"/>
      <c r="AT224" s="67"/>
      <c r="AU224" s="67"/>
      <c r="AW224"/>
      <c r="AX224" s="67"/>
      <c r="AZ224"/>
      <c r="BA224" s="67"/>
      <c r="BC224" s="67"/>
      <c r="BF224"/>
      <c r="BG224" s="67"/>
      <c r="BI224" s="67"/>
      <c r="BJ224" s="73"/>
      <c r="BK224" s="97"/>
      <c r="BN224" s="67"/>
      <c r="BO224" s="67"/>
      <c r="BP224" s="97"/>
      <c r="BR224" s="67"/>
      <c r="BT224" s="67"/>
      <c r="BU224" s="97"/>
      <c r="BX224" s="67"/>
      <c r="BY224" s="67"/>
      <c r="BZ224" s="97"/>
      <c r="CB224" s="67"/>
      <c r="CD224" s="67"/>
      <c r="CE224" s="97"/>
      <c r="CH224" s="67"/>
      <c r="CJ224" s="97"/>
      <c r="CL224" s="67"/>
      <c r="CO224" s="97"/>
      <c r="CR224" s="67"/>
      <c r="CT224" s="97"/>
      <c r="CV224" s="67"/>
      <c r="CY224" s="97"/>
      <c r="DD224" s="97"/>
      <c r="DI224" s="97"/>
      <c r="DN224" s="97"/>
      <c r="DS224" s="97"/>
      <c r="DX224" s="97"/>
      <c r="EC224" s="97"/>
      <c r="EH224" s="97"/>
      <c r="EM224" s="97"/>
      <c r="ER224" s="97"/>
      <c r="EW224" s="97"/>
      <c r="FB224" s="97"/>
      <c r="FG224" s="97"/>
      <c r="FL224" s="97"/>
      <c r="FQ224" s="97"/>
    </row>
    <row r="225" spans="1:177" s="66" customFormat="1" x14ac:dyDescent="0.3">
      <c r="A225" s="61"/>
      <c r="B225" s="61"/>
      <c r="C225" s="63">
        <v>1</v>
      </c>
      <c r="D225" s="63"/>
      <c r="E225" s="67" t="s">
        <v>422</v>
      </c>
      <c r="F225" s="68">
        <f>F214/F223</f>
        <v>21</v>
      </c>
      <c r="G225" s="67" t="s">
        <v>205</v>
      </c>
      <c r="H225" s="69"/>
      <c r="I225" s="78"/>
      <c r="K225"/>
      <c r="L225" s="73"/>
      <c r="M225" s="67"/>
      <c r="N225" s="73"/>
      <c r="P225" s="67"/>
      <c r="S225" s="67"/>
      <c r="T225"/>
      <c r="V225" s="67"/>
      <c r="Y225" s="67"/>
      <c r="AB225" s="67"/>
      <c r="AC225" s="67"/>
      <c r="AD225"/>
      <c r="AF225" s="61"/>
      <c r="AG225" s="67"/>
      <c r="AH225" s="67"/>
      <c r="AK225" s="67"/>
      <c r="AL225" s="67"/>
      <c r="AM225"/>
      <c r="AN225" s="67"/>
      <c r="AO225" s="73"/>
      <c r="AQ225" s="67"/>
      <c r="AR225"/>
      <c r="AS225" s="67"/>
      <c r="AV225" s="67"/>
      <c r="AW225"/>
      <c r="AZ225"/>
      <c r="BA225" s="67"/>
      <c r="BC225" s="67"/>
      <c r="BE225" s="67"/>
      <c r="BF225"/>
      <c r="BI225" s="67"/>
      <c r="BK225" s="97"/>
      <c r="BL225" s="73"/>
      <c r="BM225" s="67"/>
      <c r="BP225" s="97"/>
      <c r="BQ225" s="67"/>
      <c r="BT225" s="67"/>
      <c r="BU225" s="97"/>
      <c r="BV225" s="67"/>
      <c r="BW225" s="67"/>
      <c r="BZ225" s="97"/>
      <c r="CA225" s="67"/>
      <c r="CD225" s="67"/>
      <c r="CE225" s="97"/>
      <c r="CF225" s="67"/>
      <c r="CG225" s="67"/>
      <c r="CJ225" s="97"/>
      <c r="CN225" s="67"/>
      <c r="CO225" s="97"/>
      <c r="CQ225" s="67"/>
      <c r="CT225" s="97"/>
      <c r="CX225" s="67"/>
      <c r="CY225" s="97"/>
      <c r="DA225" s="67"/>
      <c r="DD225" s="97"/>
      <c r="DI225" s="97"/>
      <c r="DN225" s="97"/>
      <c r="DS225" s="97"/>
      <c r="DX225" s="97"/>
      <c r="EC225" s="97"/>
      <c r="EH225" s="97"/>
      <c r="EM225" s="97"/>
      <c r="ER225" s="97"/>
      <c r="EW225" s="97"/>
      <c r="FB225" s="97"/>
      <c r="FG225" s="97"/>
      <c r="FL225" s="97"/>
      <c r="FQ225" s="97"/>
    </row>
    <row r="226" spans="1:177" s="66" customFormat="1" x14ac:dyDescent="0.3">
      <c r="A226" s="61"/>
      <c r="B226" s="61"/>
      <c r="C226" s="73"/>
      <c r="D226" s="73"/>
      <c r="H226" s="73"/>
      <c r="I226" s="73"/>
      <c r="J226" s="73"/>
      <c r="K226"/>
      <c r="L226" s="61"/>
      <c r="O226" s="73"/>
      <c r="P226" s="73"/>
      <c r="Q226" s="61"/>
      <c r="R226" s="61"/>
      <c r="T226"/>
      <c r="W226" s="61"/>
      <c r="X226" s="61"/>
      <c r="AD226"/>
      <c r="AE226" s="61"/>
      <c r="AI226" s="61"/>
      <c r="AJ226" s="61"/>
      <c r="AM226"/>
      <c r="AP226" s="73"/>
      <c r="AQ226" s="73"/>
      <c r="AR226"/>
      <c r="AT226" s="61"/>
      <c r="AW226"/>
      <c r="AX226" s="61"/>
      <c r="AZ226"/>
      <c r="BD226" s="61"/>
      <c r="BF226"/>
      <c r="BK226" s="97"/>
      <c r="BL226" s="61"/>
      <c r="BO226" s="73"/>
      <c r="BP226" s="97"/>
      <c r="BR226" s="61"/>
      <c r="BU226" s="97"/>
      <c r="BX226" s="61"/>
      <c r="BZ226" s="97"/>
      <c r="CB226" s="61"/>
      <c r="CE226" s="97"/>
      <c r="CH226" s="61"/>
      <c r="CJ226" s="97"/>
      <c r="CK226" s="61"/>
      <c r="CO226" s="97"/>
      <c r="CR226" s="61"/>
      <c r="CT226" s="97"/>
      <c r="CU226" s="61"/>
      <c r="CY226" s="97"/>
      <c r="DB226" s="61"/>
      <c r="DD226" s="97"/>
      <c r="DI226" s="97"/>
      <c r="DN226" s="97"/>
      <c r="DS226" s="97"/>
      <c r="DX226" s="97"/>
      <c r="EC226" s="97"/>
      <c r="EH226" s="97"/>
      <c r="EM226" s="97"/>
      <c r="ER226" s="97"/>
      <c r="EW226" s="97"/>
      <c r="FB226" s="97"/>
      <c r="FG226" s="97"/>
      <c r="FL226" s="97"/>
      <c r="FQ226" s="97"/>
    </row>
    <row r="227" spans="1:177" s="66" customFormat="1" x14ac:dyDescent="0.3">
      <c r="A227" s="61"/>
      <c r="B227" s="61"/>
      <c r="C227" s="61">
        <v>1</v>
      </c>
      <c r="D227" s="61"/>
      <c r="E227" s="67" t="s">
        <v>65</v>
      </c>
      <c r="F227" s="68">
        <v>108</v>
      </c>
      <c r="G227" s="67" t="s">
        <v>414</v>
      </c>
      <c r="J227" s="67"/>
      <c r="K227"/>
      <c r="L227" s="67"/>
      <c r="M227" s="67"/>
      <c r="N227" s="68"/>
      <c r="O227" s="68"/>
      <c r="P227" s="67"/>
      <c r="Q227" s="67"/>
      <c r="R227" s="67"/>
      <c r="S227" s="67"/>
      <c r="T227"/>
      <c r="U227" s="79"/>
      <c r="V227" s="79"/>
      <c r="W227" s="67"/>
      <c r="X227" s="67"/>
      <c r="Y227" s="67"/>
      <c r="Z227" s="79"/>
      <c r="AA227" s="79"/>
      <c r="AB227" s="61"/>
      <c r="AC227" s="61"/>
      <c r="AD227"/>
      <c r="AE227" s="67"/>
      <c r="AF227" s="61"/>
      <c r="AG227" s="80"/>
      <c r="AH227" s="67"/>
      <c r="AI227" s="67"/>
      <c r="AJ227" s="80"/>
      <c r="AK227" s="67"/>
      <c r="AL227" s="80"/>
      <c r="AM227"/>
      <c r="AN227" s="67"/>
      <c r="AO227" s="73"/>
      <c r="AP227" s="61"/>
      <c r="AQ227" s="61"/>
      <c r="AR227"/>
      <c r="AS227" s="67"/>
      <c r="AT227" s="67"/>
      <c r="AU227" s="61"/>
      <c r="AV227" s="67"/>
      <c r="AW227"/>
      <c r="AX227" s="67"/>
      <c r="AZ227"/>
      <c r="BA227" s="67"/>
      <c r="BD227" s="67"/>
      <c r="BE227" s="67"/>
      <c r="BF227"/>
      <c r="BI227" s="67"/>
      <c r="BK227" s="97"/>
      <c r="BL227" s="67"/>
      <c r="BM227" s="67"/>
      <c r="BP227" s="97"/>
      <c r="BR227" s="67"/>
      <c r="BT227" s="67"/>
      <c r="BU227" s="97"/>
      <c r="BW227" s="67"/>
      <c r="BX227" s="67"/>
      <c r="BZ227" s="97"/>
      <c r="CA227" s="67"/>
      <c r="CB227" s="67"/>
      <c r="CD227" s="67"/>
      <c r="CE227" s="97"/>
      <c r="CG227" s="67"/>
      <c r="CH227" s="67"/>
      <c r="CJ227" s="97"/>
      <c r="CK227" s="67"/>
      <c r="CO227" s="97"/>
      <c r="CR227" s="67"/>
      <c r="CT227" s="97"/>
      <c r="CU227" s="67"/>
      <c r="CY227" s="97"/>
      <c r="DB227" s="67"/>
      <c r="DD227" s="97"/>
      <c r="DI227" s="97"/>
      <c r="DN227" s="97"/>
      <c r="DS227" s="97"/>
      <c r="DX227" s="97"/>
      <c r="EC227" s="97"/>
      <c r="EH227" s="97"/>
      <c r="EM227" s="97"/>
      <c r="ER227" s="97"/>
      <c r="EW227" s="97"/>
      <c r="FB227" s="97"/>
      <c r="FG227" s="97"/>
      <c r="FL227" s="97"/>
      <c r="FQ227" s="97"/>
    </row>
    <row r="228" spans="1:177" s="66" customFormat="1" x14ac:dyDescent="0.3">
      <c r="A228" s="61"/>
      <c r="B228" s="61"/>
      <c r="C228" s="61">
        <v>1</v>
      </c>
      <c r="D228" s="61"/>
      <c r="E228" s="67" t="s">
        <v>415</v>
      </c>
      <c r="F228" s="68">
        <v>32.5</v>
      </c>
      <c r="G228" s="67" t="s">
        <v>414</v>
      </c>
      <c r="H228" s="61"/>
      <c r="I228" s="61"/>
      <c r="J228" s="67"/>
      <c r="K228"/>
      <c r="L228" s="67"/>
      <c r="M228" s="67"/>
      <c r="N228" s="68"/>
      <c r="O228" s="68"/>
      <c r="P228" s="67"/>
      <c r="Q228" s="67"/>
      <c r="R228" s="67"/>
      <c r="S228" s="67"/>
      <c r="T228"/>
      <c r="U228" s="79"/>
      <c r="V228" s="79"/>
      <c r="W228" s="67"/>
      <c r="X228" s="67"/>
      <c r="Y228" s="67"/>
      <c r="Z228" s="79"/>
      <c r="AA228" s="79"/>
      <c r="AB228" s="61"/>
      <c r="AC228" s="61"/>
      <c r="AD228"/>
      <c r="AE228" s="67"/>
      <c r="AF228" s="61"/>
      <c r="AG228" s="80"/>
      <c r="AH228" s="67"/>
      <c r="AI228" s="67"/>
      <c r="AJ228" s="80"/>
      <c r="AK228" s="67"/>
      <c r="AL228" s="80"/>
      <c r="AM228"/>
      <c r="AN228" s="67"/>
      <c r="AO228" s="73"/>
      <c r="AP228" s="61"/>
      <c r="AQ228" s="61"/>
      <c r="AR228"/>
      <c r="AS228" s="67"/>
      <c r="AT228" s="67"/>
      <c r="AU228" s="61"/>
      <c r="AV228" s="67"/>
      <c r="AW228"/>
      <c r="AX228" s="67"/>
      <c r="AZ228"/>
      <c r="BA228" s="67"/>
      <c r="BD228" s="67"/>
      <c r="BE228" s="67"/>
      <c r="BF228"/>
      <c r="BI228" s="67"/>
      <c r="BK228" s="97"/>
      <c r="BL228" s="67"/>
      <c r="BM228" s="67"/>
      <c r="BP228" s="97"/>
      <c r="BR228" s="67"/>
      <c r="BT228" s="67"/>
      <c r="BU228" s="97"/>
      <c r="BW228" s="67"/>
      <c r="BX228" s="67"/>
      <c r="BZ228" s="97"/>
      <c r="CA228" s="67"/>
      <c r="CB228" s="67"/>
      <c r="CD228" s="67"/>
      <c r="CE228" s="97"/>
      <c r="CG228" s="67"/>
      <c r="CH228" s="67"/>
      <c r="CJ228" s="97"/>
      <c r="CK228" s="67"/>
      <c r="CO228" s="97"/>
      <c r="CR228" s="67"/>
      <c r="CT228" s="97"/>
      <c r="CU228" s="67"/>
      <c r="CY228" s="97"/>
      <c r="DB228" s="67"/>
      <c r="DD228" s="97"/>
      <c r="DI228" s="97"/>
      <c r="DN228" s="97"/>
      <c r="DS228" s="97"/>
      <c r="DX228" s="97"/>
      <c r="EC228" s="97"/>
      <c r="EH228" s="97"/>
      <c r="EM228" s="97"/>
      <c r="ER228" s="97"/>
      <c r="EW228" s="97"/>
      <c r="FB228" s="97"/>
      <c r="FG228" s="97"/>
      <c r="FL228" s="97"/>
      <c r="FQ228" s="97"/>
    </row>
    <row r="229" spans="1:177" s="66" customFormat="1" x14ac:dyDescent="0.3">
      <c r="A229" s="61"/>
      <c r="B229" s="61"/>
      <c r="C229" s="61">
        <v>1</v>
      </c>
      <c r="D229" s="61"/>
      <c r="E229" s="67" t="s">
        <v>57</v>
      </c>
      <c r="F229" s="68">
        <v>112</v>
      </c>
      <c r="G229" s="67" t="s">
        <v>69</v>
      </c>
      <c r="J229" s="67"/>
      <c r="K229"/>
      <c r="L229" s="67"/>
      <c r="M229" s="67"/>
      <c r="N229" s="68"/>
      <c r="O229" s="68"/>
      <c r="P229" s="67"/>
      <c r="Q229" s="67"/>
      <c r="R229" s="67"/>
      <c r="S229" s="67"/>
      <c r="T229"/>
      <c r="U229" s="79"/>
      <c r="V229" s="79"/>
      <c r="W229" s="67"/>
      <c r="X229" s="67"/>
      <c r="Y229" s="67"/>
      <c r="Z229" s="79"/>
      <c r="AA229" s="79"/>
      <c r="AB229" s="61"/>
      <c r="AC229" s="61"/>
      <c r="AD229"/>
      <c r="AE229" s="67"/>
      <c r="AF229" s="61"/>
      <c r="AG229" s="80"/>
      <c r="AH229" s="67"/>
      <c r="AI229" s="67"/>
      <c r="AJ229" s="80"/>
      <c r="AK229" s="67"/>
      <c r="AL229" s="80"/>
      <c r="AM229"/>
      <c r="AN229" s="67"/>
      <c r="AO229" s="73"/>
      <c r="AP229" s="61"/>
      <c r="AQ229" s="61"/>
      <c r="AR229"/>
      <c r="AS229" s="67"/>
      <c r="AT229" s="67"/>
      <c r="AU229" s="61"/>
      <c r="AV229" s="67"/>
      <c r="AW229"/>
      <c r="AX229" s="67"/>
      <c r="AZ229"/>
      <c r="BA229" s="67"/>
      <c r="BD229" s="67"/>
      <c r="BE229" s="67"/>
      <c r="BF229"/>
      <c r="BI229" s="67"/>
      <c r="BK229" s="97"/>
      <c r="BL229" s="67"/>
      <c r="BM229" s="67"/>
      <c r="BP229" s="97"/>
      <c r="BR229" s="67"/>
      <c r="BT229" s="67"/>
      <c r="BU229" s="97"/>
      <c r="BW229" s="67"/>
      <c r="BX229" s="67"/>
      <c r="BZ229" s="97"/>
      <c r="CA229" s="67"/>
      <c r="CB229" s="67"/>
      <c r="CD229" s="67"/>
      <c r="CE229" s="97"/>
      <c r="CG229" s="67"/>
      <c r="CH229" s="67"/>
      <c r="CJ229" s="97"/>
      <c r="CK229" s="67"/>
      <c r="CO229" s="97"/>
      <c r="CR229" s="67"/>
      <c r="CT229" s="97"/>
      <c r="CU229" s="67"/>
      <c r="CY229" s="97"/>
      <c r="DB229" s="67"/>
      <c r="DD229" s="97"/>
      <c r="DI229" s="97"/>
      <c r="DN229" s="97"/>
      <c r="DS229" s="97"/>
      <c r="DX229" s="97"/>
      <c r="EC229" s="97"/>
      <c r="EH229" s="97"/>
      <c r="EM229" s="97"/>
      <c r="ER229" s="97"/>
      <c r="EW229" s="97"/>
      <c r="FB229" s="97"/>
      <c r="FG229" s="97"/>
      <c r="FL229" s="97"/>
      <c r="FQ229" s="97"/>
    </row>
    <row r="230" spans="1:177" s="66" customFormat="1" ht="14.4" customHeight="1" x14ac:dyDescent="0.3">
      <c r="A230" s="61"/>
      <c r="B230" s="61"/>
      <c r="C230" s="118">
        <v>1</v>
      </c>
      <c r="D230" s="74"/>
      <c r="E230" s="120" t="s">
        <v>417</v>
      </c>
      <c r="F230" s="121">
        <v>130</v>
      </c>
      <c r="G230" s="122" t="s">
        <v>414</v>
      </c>
      <c r="J230" s="67"/>
      <c r="K230"/>
      <c r="L230" s="67"/>
      <c r="M230" s="77"/>
      <c r="N230" s="68"/>
      <c r="O230" s="68"/>
      <c r="P230" s="67"/>
      <c r="Q230" s="67"/>
      <c r="R230" s="67"/>
      <c r="S230" s="77"/>
      <c r="T230"/>
      <c r="U230" s="79"/>
      <c r="V230" s="79"/>
      <c r="W230" s="67"/>
      <c r="X230" s="67"/>
      <c r="Y230" s="77"/>
      <c r="Z230" s="79"/>
      <c r="AA230" s="79"/>
      <c r="AB230" s="61"/>
      <c r="AC230" s="61"/>
      <c r="AD230"/>
      <c r="AE230" s="67"/>
      <c r="AF230" s="61"/>
      <c r="AG230" s="80"/>
      <c r="AH230" s="77"/>
      <c r="AI230" s="67"/>
      <c r="AJ230" s="80"/>
      <c r="AK230" s="77"/>
      <c r="AL230" s="80"/>
      <c r="AM230"/>
      <c r="AN230" s="77"/>
      <c r="AO230" s="73"/>
      <c r="AP230" s="61"/>
      <c r="AQ230" s="61"/>
      <c r="AR230"/>
      <c r="AS230" s="77"/>
      <c r="AT230" s="67"/>
      <c r="AU230" s="61"/>
      <c r="AV230" s="77"/>
      <c r="AW230"/>
      <c r="AX230" s="67"/>
      <c r="AZ230"/>
      <c r="BA230" s="77"/>
      <c r="BD230" s="67"/>
      <c r="BE230" s="77"/>
      <c r="BF230"/>
      <c r="BI230" s="77"/>
      <c r="BK230" s="97"/>
      <c r="BL230" s="67"/>
      <c r="BM230" s="77"/>
      <c r="BP230" s="97"/>
      <c r="BR230" s="67"/>
      <c r="BT230" s="77"/>
      <c r="BU230" s="97"/>
      <c r="BW230" s="77"/>
      <c r="BX230" s="67"/>
      <c r="BZ230" s="97"/>
      <c r="CA230" s="77"/>
      <c r="CB230" s="67"/>
      <c r="CD230" s="77"/>
      <c r="CE230" s="97"/>
      <c r="CG230" s="77"/>
      <c r="CH230" s="67"/>
      <c r="CJ230" s="97"/>
      <c r="CK230" s="67"/>
      <c r="CO230" s="97"/>
      <c r="CR230" s="67"/>
      <c r="CT230" s="97"/>
      <c r="CU230" s="67"/>
      <c r="CY230" s="97"/>
      <c r="DB230" s="67"/>
      <c r="DD230" s="97"/>
      <c r="DI230" s="97"/>
      <c r="DN230" s="97"/>
      <c r="DS230" s="97"/>
      <c r="DX230" s="97"/>
      <c r="EC230" s="97"/>
      <c r="EH230" s="97"/>
      <c r="EM230" s="97"/>
      <c r="ER230" s="97"/>
      <c r="EW230" s="97"/>
      <c r="FB230" s="97"/>
      <c r="FG230" s="97"/>
      <c r="FL230" s="97"/>
      <c r="FQ230" s="97"/>
    </row>
    <row r="231" spans="1:177" s="66" customFormat="1" ht="14.4" customHeight="1" x14ac:dyDescent="0.3">
      <c r="A231" s="61"/>
      <c r="B231" s="61"/>
      <c r="C231" s="118"/>
      <c r="D231" s="74"/>
      <c r="E231" s="120"/>
      <c r="F231" s="121"/>
      <c r="G231" s="122"/>
      <c r="H231" s="61"/>
      <c r="I231" s="61"/>
      <c r="J231" s="67"/>
      <c r="K231"/>
      <c r="L231" s="67"/>
      <c r="M231" s="77"/>
      <c r="N231" s="68"/>
      <c r="O231" s="68"/>
      <c r="P231" s="67"/>
      <c r="Q231" s="67"/>
      <c r="R231" s="67"/>
      <c r="S231" s="77"/>
      <c r="T231"/>
      <c r="U231" s="79"/>
      <c r="V231" s="79"/>
      <c r="W231" s="67"/>
      <c r="X231" s="67"/>
      <c r="Y231" s="77"/>
      <c r="Z231" s="79"/>
      <c r="AA231" s="79"/>
      <c r="AB231" s="61"/>
      <c r="AC231" s="61"/>
      <c r="AD231"/>
      <c r="AE231" s="67"/>
      <c r="AF231" s="61"/>
      <c r="AG231" s="80"/>
      <c r="AH231" s="77"/>
      <c r="AI231" s="67"/>
      <c r="AJ231" s="80"/>
      <c r="AK231" s="77"/>
      <c r="AL231" s="80"/>
      <c r="AM231"/>
      <c r="AN231" s="77"/>
      <c r="AO231" s="73"/>
      <c r="AP231" s="61"/>
      <c r="AQ231" s="61"/>
      <c r="AR231"/>
      <c r="AS231" s="77"/>
      <c r="AT231" s="67"/>
      <c r="AU231" s="61"/>
      <c r="AV231" s="77"/>
      <c r="AW231"/>
      <c r="AX231" s="67"/>
      <c r="AZ231"/>
      <c r="BA231" s="77"/>
      <c r="BD231" s="67"/>
      <c r="BE231" s="77"/>
      <c r="BF231"/>
      <c r="BI231" s="77"/>
      <c r="BK231" s="97"/>
      <c r="BL231" s="67"/>
      <c r="BM231" s="77"/>
      <c r="BP231" s="97"/>
      <c r="BR231" s="67"/>
      <c r="BT231" s="77"/>
      <c r="BU231" s="97"/>
      <c r="BW231" s="77"/>
      <c r="BX231" s="67"/>
      <c r="BZ231" s="97"/>
      <c r="CA231" s="77"/>
      <c r="CB231" s="67"/>
      <c r="CD231" s="77"/>
      <c r="CE231" s="97"/>
      <c r="CG231" s="77"/>
      <c r="CH231" s="67"/>
      <c r="CJ231" s="97"/>
      <c r="CK231" s="67"/>
      <c r="CO231" s="97"/>
      <c r="CR231" s="67"/>
      <c r="CT231" s="97"/>
      <c r="CU231" s="67"/>
      <c r="CY231" s="97"/>
      <c r="DB231" s="67"/>
      <c r="DD231" s="97"/>
      <c r="DI231" s="97"/>
      <c r="DN231" s="97"/>
      <c r="DS231" s="97"/>
      <c r="DX231" s="97"/>
      <c r="EC231" s="97"/>
      <c r="EH231" s="97"/>
      <c r="EM231" s="97"/>
      <c r="ER231" s="97"/>
      <c r="EW231" s="97"/>
      <c r="FB231" s="97"/>
      <c r="FG231" s="97"/>
      <c r="FL231" s="97"/>
      <c r="FQ231" s="97"/>
    </row>
    <row r="232" spans="1:177" s="66" customFormat="1" x14ac:dyDescent="0.3">
      <c r="A232" s="61"/>
      <c r="B232" s="61"/>
      <c r="C232" s="63">
        <v>1</v>
      </c>
      <c r="D232" s="63"/>
      <c r="E232" s="67" t="s">
        <v>418</v>
      </c>
      <c r="F232" s="68">
        <v>260</v>
      </c>
      <c r="G232" s="67" t="s">
        <v>414</v>
      </c>
      <c r="H232" s="61"/>
      <c r="I232" s="61"/>
      <c r="J232" s="67"/>
      <c r="K232"/>
      <c r="L232" s="67"/>
      <c r="M232" s="67"/>
      <c r="N232" s="68"/>
      <c r="O232" s="68"/>
      <c r="P232" s="67"/>
      <c r="Q232" s="67"/>
      <c r="R232" s="67"/>
      <c r="S232" s="67"/>
      <c r="T232"/>
      <c r="U232" s="79"/>
      <c r="V232" s="79"/>
      <c r="W232" s="67"/>
      <c r="X232" s="67"/>
      <c r="Y232" s="67"/>
      <c r="Z232" s="79"/>
      <c r="AA232" s="79"/>
      <c r="AB232" s="61"/>
      <c r="AC232" s="61"/>
      <c r="AD232"/>
      <c r="AE232" s="67"/>
      <c r="AF232" s="61"/>
      <c r="AG232" s="80"/>
      <c r="AH232" s="67"/>
      <c r="AI232" s="67"/>
      <c r="AJ232" s="80"/>
      <c r="AK232" s="67"/>
      <c r="AL232" s="80"/>
      <c r="AM232"/>
      <c r="AN232" s="67"/>
      <c r="AO232" s="73"/>
      <c r="AP232" s="61"/>
      <c r="AQ232" s="61"/>
      <c r="AR232"/>
      <c r="AS232" s="67"/>
      <c r="AT232" s="67"/>
      <c r="AU232" s="61"/>
      <c r="AV232" s="67"/>
      <c r="AW232"/>
      <c r="AX232" s="67"/>
      <c r="AZ232"/>
      <c r="BA232" s="67"/>
      <c r="BD232" s="67"/>
      <c r="BE232" s="67"/>
      <c r="BF232"/>
      <c r="BI232" s="67"/>
      <c r="BK232" s="97"/>
      <c r="BL232" s="67"/>
      <c r="BM232" s="67"/>
      <c r="BP232" s="97"/>
      <c r="BR232" s="67"/>
      <c r="BT232" s="67"/>
      <c r="BU232" s="97"/>
      <c r="BW232" s="67"/>
      <c r="BX232" s="67"/>
      <c r="BZ232" s="97"/>
      <c r="CA232" s="67"/>
      <c r="CB232" s="67"/>
      <c r="CD232" s="67"/>
      <c r="CE232" s="97"/>
      <c r="CG232" s="67"/>
      <c r="CH232" s="67"/>
      <c r="CJ232" s="97"/>
      <c r="CK232" s="67"/>
      <c r="CO232" s="97"/>
      <c r="CR232" s="67"/>
      <c r="CT232" s="97"/>
      <c r="CU232" s="67"/>
      <c r="CY232" s="97"/>
      <c r="DB232" s="67"/>
      <c r="DD232" s="97"/>
      <c r="DI232" s="97"/>
      <c r="DN232" s="97"/>
      <c r="DS232" s="97"/>
      <c r="DX232" s="97"/>
      <c r="EC232" s="97"/>
      <c r="EH232" s="97"/>
      <c r="EM232" s="97"/>
      <c r="ER232" s="97"/>
      <c r="EW232" s="97"/>
      <c r="FB232" s="97"/>
      <c r="FG232" s="97"/>
      <c r="FL232" s="97"/>
      <c r="FQ232" s="97"/>
    </row>
    <row r="233" spans="1:177" s="66" customFormat="1" x14ac:dyDescent="0.3">
      <c r="A233" s="61"/>
      <c r="B233" s="61"/>
      <c r="C233" s="63">
        <v>1</v>
      </c>
      <c r="D233" s="63"/>
      <c r="E233" s="67" t="s">
        <v>418</v>
      </c>
      <c r="F233" s="68">
        <f>F230/F229</f>
        <v>1.1607142857142858</v>
      </c>
      <c r="G233" s="67" t="s">
        <v>419</v>
      </c>
      <c r="H233" s="61"/>
      <c r="I233" s="61"/>
      <c r="J233" s="67"/>
      <c r="K233"/>
      <c r="L233" s="67"/>
      <c r="M233" s="67"/>
      <c r="N233" s="68"/>
      <c r="O233" s="68"/>
      <c r="P233" s="67"/>
      <c r="Q233" s="67"/>
      <c r="R233" s="67"/>
      <c r="S233" s="67"/>
      <c r="T233"/>
      <c r="U233" s="79"/>
      <c r="V233" s="79"/>
      <c r="W233" s="67"/>
      <c r="X233" s="67"/>
      <c r="Y233" s="67"/>
      <c r="Z233" s="79"/>
      <c r="AA233" s="79"/>
      <c r="AB233" s="61"/>
      <c r="AC233" s="61"/>
      <c r="AD233"/>
      <c r="AE233" s="67"/>
      <c r="AF233" s="61"/>
      <c r="AG233" s="80"/>
      <c r="AH233" s="67"/>
      <c r="AI233" s="67"/>
      <c r="AJ233" s="80"/>
      <c r="AK233" s="67"/>
      <c r="AL233" s="80"/>
      <c r="AM233"/>
      <c r="AN233" s="67"/>
      <c r="AO233" s="73"/>
      <c r="AP233" s="61"/>
      <c r="AQ233" s="61"/>
      <c r="AR233"/>
      <c r="AS233" s="67"/>
      <c r="AT233" s="67"/>
      <c r="AU233" s="61"/>
      <c r="AV233" s="67"/>
      <c r="AW233"/>
      <c r="AX233" s="67"/>
      <c r="AZ233"/>
      <c r="BA233" s="67"/>
      <c r="BD233" s="67"/>
      <c r="BE233" s="67"/>
      <c r="BF233"/>
      <c r="BI233" s="67"/>
      <c r="BK233" s="97"/>
      <c r="BL233" s="67"/>
      <c r="BM233" s="67"/>
      <c r="BP233" s="97"/>
      <c r="BR233" s="67"/>
      <c r="BT233" s="67"/>
      <c r="BU233" s="97"/>
      <c r="BW233" s="67"/>
      <c r="BX233" s="67"/>
      <c r="BZ233" s="97"/>
      <c r="CA233" s="67"/>
      <c r="CB233" s="67"/>
      <c r="CD233" s="67"/>
      <c r="CE233" s="97"/>
      <c r="CG233" s="67"/>
      <c r="CH233" s="67"/>
      <c r="CJ233" s="97"/>
      <c r="CK233" s="67"/>
      <c r="CO233" s="97"/>
      <c r="CR233" s="67"/>
      <c r="CT233" s="97"/>
      <c r="CU233" s="67"/>
      <c r="CY233" s="97"/>
      <c r="DB233" s="67"/>
      <c r="DD233" s="97"/>
      <c r="DI233" s="97"/>
      <c r="DN233" s="97"/>
      <c r="DS233" s="97"/>
      <c r="DX233" s="97"/>
      <c r="EC233" s="97"/>
      <c r="EH233" s="97"/>
      <c r="EM233" s="97"/>
      <c r="ER233" s="97"/>
      <c r="EW233" s="97"/>
      <c r="FB233" s="97"/>
      <c r="FG233" s="97"/>
      <c r="FL233" s="97"/>
      <c r="FQ233" s="97"/>
    </row>
    <row r="234" spans="1:177" s="66" customFormat="1" x14ac:dyDescent="0.3">
      <c r="A234" s="61"/>
      <c r="B234" s="61"/>
      <c r="C234" s="63">
        <v>1</v>
      </c>
      <c r="D234" s="63"/>
      <c r="E234" s="67" t="s">
        <v>418</v>
      </c>
      <c r="F234" s="68">
        <f>F232/F229</f>
        <v>2.3214285714285716</v>
      </c>
      <c r="G234" s="67" t="s">
        <v>419</v>
      </c>
      <c r="H234" s="61"/>
      <c r="I234" s="61"/>
      <c r="J234" s="67"/>
      <c r="K234"/>
      <c r="L234" s="67"/>
      <c r="M234" s="67"/>
      <c r="N234" s="68"/>
      <c r="O234" s="68"/>
      <c r="P234" s="67"/>
      <c r="Q234" s="67"/>
      <c r="R234" s="67"/>
      <c r="S234" s="67"/>
      <c r="T234"/>
      <c r="U234" s="79"/>
      <c r="V234" s="79"/>
      <c r="W234" s="67"/>
      <c r="X234" s="67"/>
      <c r="Y234" s="67"/>
      <c r="Z234" s="79"/>
      <c r="AA234" s="79"/>
      <c r="AB234" s="61"/>
      <c r="AC234" s="61"/>
      <c r="AD234"/>
      <c r="AE234" s="67"/>
      <c r="AF234" s="61"/>
      <c r="AG234" s="80"/>
      <c r="AH234" s="67"/>
      <c r="AI234" s="67"/>
      <c r="AJ234" s="80"/>
      <c r="AK234" s="67"/>
      <c r="AL234" s="80"/>
      <c r="AM234"/>
      <c r="AN234" s="67"/>
      <c r="AO234" s="73"/>
      <c r="AP234" s="61"/>
      <c r="AQ234" s="61"/>
      <c r="AR234"/>
      <c r="AS234" s="67"/>
      <c r="AT234" s="67"/>
      <c r="AU234" s="61"/>
      <c r="AV234" s="67"/>
      <c r="AW234"/>
      <c r="AX234" s="67"/>
      <c r="AZ234"/>
      <c r="BA234" s="67"/>
      <c r="BD234" s="67"/>
      <c r="BE234" s="67"/>
      <c r="BF234"/>
      <c r="BI234" s="67"/>
      <c r="BK234" s="97"/>
      <c r="BL234" s="67"/>
      <c r="BM234" s="67"/>
      <c r="BP234" s="97"/>
      <c r="BR234" s="67"/>
      <c r="BT234" s="67"/>
      <c r="BU234" s="97"/>
      <c r="BW234" s="67"/>
      <c r="BX234" s="67"/>
      <c r="BZ234" s="97"/>
      <c r="CA234" s="67"/>
      <c r="CB234" s="67"/>
      <c r="CD234" s="67"/>
      <c r="CE234" s="97"/>
      <c r="CG234" s="67"/>
      <c r="CH234" s="67"/>
      <c r="CJ234" s="97"/>
      <c r="CK234" s="67"/>
      <c r="CO234" s="97"/>
      <c r="CR234" s="67"/>
      <c r="CT234" s="97"/>
      <c r="CU234" s="67"/>
      <c r="CY234" s="97"/>
      <c r="DB234" s="67"/>
      <c r="DD234" s="97"/>
      <c r="DI234" s="97"/>
      <c r="DN234" s="97"/>
      <c r="DS234" s="97"/>
      <c r="DX234" s="97"/>
      <c r="EC234" s="97"/>
      <c r="EH234" s="97"/>
      <c r="EM234" s="97"/>
      <c r="ER234" s="97"/>
      <c r="EW234" s="97"/>
      <c r="FB234" s="97"/>
      <c r="FG234" s="97"/>
      <c r="FL234" s="97"/>
      <c r="FQ234" s="97"/>
    </row>
    <row r="235" spans="1:177" s="66" customFormat="1" x14ac:dyDescent="0.3">
      <c r="A235" s="61"/>
      <c r="B235" s="61"/>
      <c r="C235" s="91">
        <v>1</v>
      </c>
      <c r="D235" s="91"/>
      <c r="E235" s="67" t="s">
        <v>53</v>
      </c>
      <c r="F235" s="68">
        <v>2.8325999999999998</v>
      </c>
      <c r="G235" s="67" t="s">
        <v>69</v>
      </c>
      <c r="H235" s="69">
        <f>F235/H221</f>
        <v>1.2645535714285714E-3</v>
      </c>
      <c r="I235" s="70" t="s">
        <v>44</v>
      </c>
      <c r="J235" s="67"/>
      <c r="K235"/>
      <c r="L235" s="67"/>
      <c r="M235" s="67"/>
      <c r="N235" s="68"/>
      <c r="O235" s="68"/>
      <c r="P235" s="67"/>
      <c r="Q235" s="67"/>
      <c r="R235" s="67"/>
      <c r="S235" s="67"/>
      <c r="T235"/>
      <c r="U235" s="79"/>
      <c r="V235" s="79"/>
      <c r="W235" s="67"/>
      <c r="X235" s="67"/>
      <c r="Y235" s="67"/>
      <c r="Z235" s="79"/>
      <c r="AA235" s="79"/>
      <c r="AB235" s="61"/>
      <c r="AC235" s="61"/>
      <c r="AD235"/>
      <c r="AE235" s="67"/>
      <c r="AF235" s="61"/>
      <c r="AG235" s="80"/>
      <c r="AH235" s="67"/>
      <c r="AI235" s="67"/>
      <c r="AJ235" s="80"/>
      <c r="AK235" s="67"/>
      <c r="AL235" s="80"/>
      <c r="AM235"/>
      <c r="AN235" s="67"/>
      <c r="AO235" s="73"/>
      <c r="AP235" s="61"/>
      <c r="AQ235" s="61"/>
      <c r="AR235"/>
      <c r="AS235" s="67"/>
      <c r="AT235" s="67"/>
      <c r="AU235" s="61"/>
      <c r="AV235" s="67"/>
      <c r="AW235"/>
      <c r="AX235" s="67"/>
      <c r="AZ235"/>
      <c r="BA235" s="67"/>
      <c r="BD235" s="67"/>
      <c r="BE235" s="67"/>
      <c r="BF235"/>
      <c r="BI235" s="67"/>
      <c r="BK235" s="97"/>
      <c r="BL235" s="67"/>
      <c r="BM235" s="67"/>
      <c r="BP235" s="97"/>
      <c r="BR235" s="67"/>
      <c r="BT235" s="67"/>
      <c r="BU235" s="97"/>
      <c r="BW235" s="67"/>
      <c r="BX235" s="67"/>
      <c r="BZ235" s="97"/>
      <c r="CA235" s="67"/>
      <c r="CB235" s="67"/>
      <c r="CD235" s="67"/>
      <c r="CE235" s="97"/>
      <c r="CG235" s="67"/>
      <c r="CH235" s="67"/>
      <c r="CJ235" s="97"/>
      <c r="CK235" s="67"/>
      <c r="CO235" s="97"/>
      <c r="CR235" s="67"/>
      <c r="CT235" s="97"/>
      <c r="CU235" s="67"/>
      <c r="CY235" s="97"/>
      <c r="DB235" s="67"/>
      <c r="DD235" s="97"/>
      <c r="DI235" s="97"/>
      <c r="DN235" s="97"/>
      <c r="DS235" s="97"/>
      <c r="DX235" s="97"/>
      <c r="EC235" s="97"/>
      <c r="EH235" s="97"/>
      <c r="EM235" s="97"/>
      <c r="ER235" s="97"/>
      <c r="EW235" s="97"/>
      <c r="FB235" s="97"/>
      <c r="FG235" s="97"/>
      <c r="FL235" s="97"/>
      <c r="FQ235" s="97"/>
    </row>
    <row r="236" spans="1:177" s="66" customFormat="1" x14ac:dyDescent="0.3">
      <c r="A236" s="61"/>
      <c r="B236" s="61"/>
      <c r="C236" s="91">
        <v>1</v>
      </c>
      <c r="D236" s="91"/>
      <c r="E236" s="67" t="s">
        <v>519</v>
      </c>
      <c r="F236" s="68">
        <v>0.25</v>
      </c>
      <c r="G236" s="67" t="s">
        <v>44</v>
      </c>
      <c r="H236" s="69">
        <f>F236*F221</f>
        <v>5</v>
      </c>
      <c r="I236" s="70" t="s">
        <v>55</v>
      </c>
      <c r="J236" s="95">
        <f>F236*H221</f>
        <v>560</v>
      </c>
      <c r="K236"/>
      <c r="L236" s="67"/>
      <c r="M236" s="67"/>
      <c r="N236" s="68"/>
      <c r="O236" s="68"/>
      <c r="P236" s="67"/>
      <c r="Q236" s="67"/>
      <c r="R236" s="67"/>
      <c r="S236" s="67"/>
      <c r="T236"/>
      <c r="U236" s="79"/>
      <c r="V236" s="79"/>
      <c r="W236" s="67"/>
      <c r="X236" s="67"/>
      <c r="Y236" s="67"/>
      <c r="Z236" s="79"/>
      <c r="AA236" s="79"/>
      <c r="AB236" s="61"/>
      <c r="AC236" s="61"/>
      <c r="AD236"/>
      <c r="AE236" s="67"/>
      <c r="AF236" s="61"/>
      <c r="AG236" s="80"/>
      <c r="AH236" s="67"/>
      <c r="AI236" s="67"/>
      <c r="AJ236" s="80"/>
      <c r="AK236" s="67"/>
      <c r="AL236" s="80"/>
      <c r="AM236"/>
      <c r="AN236" s="67"/>
      <c r="AO236" s="73"/>
      <c r="AP236" s="61"/>
      <c r="AQ236" s="61"/>
      <c r="AR236"/>
      <c r="AS236" s="67"/>
      <c r="AT236" s="67"/>
      <c r="AU236" s="61"/>
      <c r="AV236" s="67"/>
      <c r="AW236"/>
      <c r="AX236" s="67"/>
      <c r="AZ236"/>
      <c r="BA236" s="67"/>
      <c r="BD236" s="67"/>
      <c r="BE236" s="67"/>
      <c r="BF236"/>
      <c r="BI236" s="67"/>
      <c r="BK236" s="97"/>
      <c r="BL236" s="67"/>
      <c r="BM236" s="67"/>
      <c r="BP236" s="97"/>
      <c r="BR236" s="67"/>
      <c r="BT236" s="67"/>
      <c r="BU236" s="97"/>
      <c r="BW236" s="67"/>
      <c r="BX236" s="67"/>
      <c r="BZ236" s="97"/>
      <c r="CA236" s="67"/>
      <c r="CB236" s="67"/>
      <c r="CD236" s="67"/>
      <c r="CE236" s="97"/>
      <c r="CG236" s="67"/>
      <c r="CH236" s="67"/>
      <c r="CJ236" s="97"/>
      <c r="CK236" s="67"/>
      <c r="CO236" s="97"/>
      <c r="CR236" s="67"/>
      <c r="CT236" s="97"/>
      <c r="CU236" s="67"/>
      <c r="CY236" s="97"/>
      <c r="DB236" s="67"/>
      <c r="DD236" s="97"/>
      <c r="DI236" s="97"/>
      <c r="DN236" s="97"/>
      <c r="DS236" s="97"/>
      <c r="DX236" s="97"/>
      <c r="EC236" s="97"/>
      <c r="EH236" s="97"/>
      <c r="EM236" s="97"/>
      <c r="ER236" s="97"/>
      <c r="EW236" s="97"/>
      <c r="FB236" s="97"/>
      <c r="FG236" s="97"/>
      <c r="FL236" s="97"/>
      <c r="FQ236" s="97"/>
    </row>
    <row r="237" spans="1:177" s="66" customFormat="1" x14ac:dyDescent="0.3">
      <c r="A237" s="61"/>
      <c r="B237" s="61"/>
      <c r="C237" s="91">
        <v>1</v>
      </c>
      <c r="D237" s="91"/>
      <c r="E237" s="67" t="s">
        <v>211</v>
      </c>
      <c r="F237" s="68">
        <v>55</v>
      </c>
      <c r="G237" s="67" t="s">
        <v>414</v>
      </c>
      <c r="H237" s="69">
        <f>F237/F229</f>
        <v>0.49107142857142855</v>
      </c>
      <c r="I237" s="70" t="s">
        <v>55</v>
      </c>
      <c r="J237" s="95"/>
      <c r="K237"/>
      <c r="L237" s="67"/>
      <c r="M237" s="67"/>
      <c r="N237" s="68"/>
      <c r="O237" s="68"/>
      <c r="P237" s="67"/>
      <c r="Q237" s="67"/>
      <c r="R237" s="67"/>
      <c r="S237" s="67"/>
      <c r="T237"/>
      <c r="U237" s="79"/>
      <c r="V237" s="79"/>
      <c r="W237" s="67"/>
      <c r="X237" s="67"/>
      <c r="Y237" s="67"/>
      <c r="Z237" s="79"/>
      <c r="AA237" s="79"/>
      <c r="AB237" s="61"/>
      <c r="AC237" s="61"/>
      <c r="AD237"/>
      <c r="AE237" s="67"/>
      <c r="AF237" s="61"/>
      <c r="AG237" s="80"/>
      <c r="AH237" s="67"/>
      <c r="AI237" s="67"/>
      <c r="AJ237" s="80"/>
      <c r="AK237" s="67"/>
      <c r="AL237" s="80"/>
      <c r="AM237"/>
      <c r="AN237" s="67"/>
      <c r="AO237" s="73"/>
      <c r="AP237" s="61"/>
      <c r="AQ237" s="61"/>
      <c r="AR237"/>
      <c r="AS237" s="67"/>
      <c r="AT237" s="67"/>
      <c r="AU237" s="61"/>
      <c r="AV237" s="67"/>
      <c r="AW237"/>
      <c r="AX237" s="67"/>
      <c r="AZ237"/>
      <c r="BA237" s="67"/>
      <c r="BD237" s="67"/>
      <c r="BE237" s="67"/>
      <c r="BF237"/>
      <c r="BI237" s="67"/>
      <c r="BK237" s="97"/>
      <c r="BL237" s="67"/>
      <c r="BM237" s="67"/>
      <c r="BP237" s="97"/>
      <c r="BR237" s="67"/>
      <c r="BT237" s="67"/>
      <c r="BU237" s="97"/>
      <c r="BW237" s="67"/>
      <c r="BX237" s="67"/>
      <c r="BZ237" s="97"/>
      <c r="CA237" s="67"/>
      <c r="CB237" s="67"/>
      <c r="CD237" s="67"/>
      <c r="CE237" s="97"/>
      <c r="CG237" s="67"/>
      <c r="CH237" s="67"/>
      <c r="CJ237" s="97"/>
      <c r="CK237" s="67"/>
      <c r="CO237" s="97"/>
      <c r="CR237" s="67"/>
      <c r="CT237" s="97"/>
      <c r="CU237" s="67"/>
      <c r="CY237" s="97"/>
      <c r="DB237" s="67"/>
      <c r="DD237" s="97"/>
      <c r="DI237" s="97"/>
      <c r="DN237" s="97"/>
      <c r="DS237" s="97"/>
      <c r="DX237" s="97"/>
      <c r="EC237" s="97"/>
      <c r="EH237" s="97"/>
      <c r="EM237" s="97"/>
      <c r="ER237" s="97"/>
      <c r="EW237" s="97"/>
      <c r="FB237" s="97"/>
      <c r="FG237" s="97"/>
      <c r="FL237" s="97"/>
      <c r="FQ237" s="97"/>
    </row>
    <row r="238" spans="1:177" x14ac:dyDescent="0.3">
      <c r="A238" s="19"/>
      <c r="B238" s="19"/>
      <c r="C238" s="19"/>
      <c r="D238" s="19"/>
      <c r="E238" s="19"/>
      <c r="H238" s="102"/>
      <c r="BA238"/>
      <c r="CF238" s="97"/>
      <c r="CK238" s="97"/>
      <c r="CP238" s="97"/>
      <c r="CU238" s="97"/>
      <c r="CZ238" s="97"/>
      <c r="DE238" s="97"/>
      <c r="DJ238" s="97"/>
      <c r="DO238" s="97"/>
      <c r="DT238" s="97"/>
      <c r="DY238" s="97"/>
      <c r="EE238" s="97"/>
      <c r="EK238" s="97"/>
      <c r="EQ238" s="97"/>
      <c r="EV238" s="97"/>
      <c r="FA238" s="97"/>
      <c r="FF238" s="97"/>
      <c r="FK238" s="97"/>
      <c r="FP238" s="97"/>
      <c r="FU238" s="97"/>
    </row>
    <row r="239" spans="1:177" x14ac:dyDescent="0.3">
      <c r="A239" s="62" t="s">
        <v>194</v>
      </c>
      <c r="B239" s="62"/>
      <c r="C239" s="61">
        <v>1</v>
      </c>
      <c r="D239" s="61"/>
      <c r="E239" s="70" t="s">
        <v>233</v>
      </c>
      <c r="F239" s="69">
        <v>336</v>
      </c>
      <c r="G239" s="67" t="s">
        <v>414</v>
      </c>
      <c r="H239" s="68">
        <f>F239/F214</f>
        <v>3</v>
      </c>
      <c r="I239" s="67" t="s">
        <v>419</v>
      </c>
      <c r="J239" s="68">
        <f>H239/F221</f>
        <v>0.15</v>
      </c>
      <c r="BA239"/>
      <c r="CF239" s="97"/>
      <c r="CK239" s="97"/>
      <c r="CP239" s="97"/>
      <c r="CU239" s="97"/>
      <c r="CZ239" s="97"/>
      <c r="DE239" s="97"/>
      <c r="DJ239" s="97"/>
      <c r="DO239" s="97"/>
      <c r="DT239" s="97"/>
      <c r="DY239" s="97"/>
      <c r="EE239" s="97"/>
      <c r="EK239" s="97"/>
      <c r="EQ239" s="97"/>
      <c r="EV239" s="97"/>
      <c r="FA239" s="97"/>
      <c r="FF239" s="97"/>
      <c r="FK239" s="97"/>
      <c r="FP239" s="97"/>
      <c r="FU239" s="97"/>
    </row>
    <row r="240" spans="1:177" x14ac:dyDescent="0.3">
      <c r="A240" s="8"/>
      <c r="B240" s="8"/>
      <c r="C240" s="8"/>
      <c r="D240" s="8"/>
      <c r="U240" s="3"/>
      <c r="V240" s="3"/>
      <c r="W240" s="3"/>
      <c r="X240" s="3"/>
      <c r="Y240" s="3"/>
      <c r="Z240" s="3"/>
      <c r="AA240" s="3"/>
      <c r="AB240" s="3"/>
      <c r="AC240" s="3"/>
      <c r="AE240" s="3"/>
      <c r="BA240"/>
    </row>
    <row r="241" spans="1:53" x14ac:dyDescent="0.3">
      <c r="A241" s="8"/>
      <c r="B241" s="8"/>
      <c r="C241" s="8"/>
      <c r="D241" s="8"/>
      <c r="U241" s="3"/>
      <c r="V241" s="3"/>
      <c r="W241" s="3"/>
      <c r="X241" s="3"/>
      <c r="Y241" s="3"/>
      <c r="Z241" s="3"/>
      <c r="AA241" s="3"/>
      <c r="AB241" s="3"/>
      <c r="AC241" s="3"/>
      <c r="AE241" s="3"/>
      <c r="BA241"/>
    </row>
    <row r="242" spans="1:53" x14ac:dyDescent="0.3">
      <c r="A242" s="8"/>
      <c r="B242" s="8"/>
      <c r="C242" s="8"/>
      <c r="D242" s="8"/>
      <c r="U242" s="3"/>
      <c r="V242" s="3"/>
      <c r="W242" s="3"/>
      <c r="X242" s="3"/>
      <c r="Y242" s="3"/>
      <c r="Z242" s="3"/>
      <c r="AA242" s="3"/>
      <c r="AB242" s="3"/>
      <c r="AC242" s="3"/>
      <c r="AE242" s="3"/>
      <c r="BA242"/>
    </row>
    <row r="243" spans="1:53" x14ac:dyDescent="0.3">
      <c r="A243" s="8"/>
      <c r="B243" s="8"/>
      <c r="C243" s="8"/>
      <c r="D243" s="8"/>
      <c r="U243" s="3"/>
      <c r="V243" s="3"/>
      <c r="W243" s="3"/>
      <c r="X243" s="3"/>
      <c r="Y243" s="3"/>
      <c r="Z243" s="3"/>
      <c r="AA243" s="3"/>
      <c r="AB243" s="3"/>
      <c r="AC243" s="3"/>
      <c r="AE243" s="3"/>
      <c r="BA243"/>
    </row>
    <row r="244" spans="1:53" x14ac:dyDescent="0.3">
      <c r="A244" s="8"/>
      <c r="B244" s="8"/>
      <c r="C244" s="8"/>
      <c r="D244" s="8"/>
      <c r="U244" s="3"/>
      <c r="V244" s="3"/>
      <c r="W244" s="3"/>
      <c r="X244" s="3"/>
      <c r="Y244" s="3"/>
      <c r="Z244" s="3"/>
      <c r="AA244" s="3"/>
      <c r="AB244" s="3"/>
      <c r="AC244" s="3"/>
      <c r="AE244" s="3"/>
      <c r="BA244"/>
    </row>
    <row r="245" spans="1:53" x14ac:dyDescent="0.3">
      <c r="A245" s="8"/>
      <c r="B245" s="8"/>
      <c r="C245" s="8"/>
      <c r="D245" s="8"/>
      <c r="U245" s="3"/>
      <c r="V245" s="3"/>
      <c r="W245" s="3"/>
      <c r="X245" s="3"/>
      <c r="Y245" s="3"/>
      <c r="Z245" s="3"/>
      <c r="AA245" s="3"/>
      <c r="AB245" s="3"/>
      <c r="AC245" s="3"/>
      <c r="AE245" s="3"/>
      <c r="BA245"/>
    </row>
    <row r="246" spans="1:53" x14ac:dyDescent="0.3">
      <c r="A246" s="8"/>
      <c r="B246" s="8"/>
      <c r="C246" s="8"/>
      <c r="D246" s="8"/>
      <c r="U246" s="3"/>
      <c r="V246" s="3"/>
      <c r="W246" s="3"/>
      <c r="X246" s="3"/>
      <c r="Y246" s="3"/>
      <c r="Z246" s="3"/>
      <c r="AA246" s="3"/>
      <c r="AB246" s="3"/>
      <c r="AC246" s="3"/>
      <c r="AE246" s="3"/>
      <c r="BA246"/>
    </row>
    <row r="247" spans="1:53" x14ac:dyDescent="0.3">
      <c r="A247" s="8"/>
      <c r="B247" s="8"/>
      <c r="C247" s="8"/>
      <c r="D247" s="8"/>
      <c r="BA247"/>
    </row>
    <row r="248" spans="1:53" x14ac:dyDescent="0.3">
      <c r="A248" s="8"/>
      <c r="B248" s="8"/>
      <c r="C248" s="8"/>
      <c r="D248" s="8"/>
      <c r="BA248"/>
    </row>
    <row r="249" spans="1:53" x14ac:dyDescent="0.3">
      <c r="A249" s="8"/>
      <c r="B249" s="8"/>
      <c r="C249" s="8"/>
      <c r="D249" s="8"/>
      <c r="BA249"/>
    </row>
    <row r="250" spans="1:53" x14ac:dyDescent="0.3">
      <c r="A250" s="8"/>
      <c r="B250" s="8"/>
      <c r="C250" s="8"/>
      <c r="D250" s="8"/>
      <c r="BA250"/>
    </row>
    <row r="251" spans="1:53" x14ac:dyDescent="0.3">
      <c r="A251" s="8"/>
      <c r="B251" s="8"/>
      <c r="C251" s="8"/>
      <c r="D251" s="8"/>
      <c r="BA251"/>
    </row>
    <row r="252" spans="1:53" x14ac:dyDescent="0.3">
      <c r="A252" s="8"/>
      <c r="B252" s="8"/>
      <c r="C252" s="8"/>
      <c r="D252" s="8"/>
      <c r="BA252"/>
    </row>
    <row r="253" spans="1:53" x14ac:dyDescent="0.3">
      <c r="A253" s="8"/>
      <c r="B253" s="8"/>
      <c r="C253" s="8"/>
      <c r="D253" s="8"/>
      <c r="BA253"/>
    </row>
    <row r="254" spans="1:53" x14ac:dyDescent="0.3">
      <c r="A254" s="8"/>
      <c r="B254" s="8"/>
      <c r="C254" s="8"/>
      <c r="D254" s="8"/>
      <c r="BA254"/>
    </row>
    <row r="255" spans="1:53" x14ac:dyDescent="0.3">
      <c r="A255" s="8"/>
      <c r="B255" s="8"/>
      <c r="C255" s="8"/>
      <c r="D255" s="8"/>
      <c r="BA255"/>
    </row>
    <row r="256" spans="1:53" x14ac:dyDescent="0.3">
      <c r="A256" s="8"/>
      <c r="B256" s="8"/>
      <c r="C256" s="8"/>
      <c r="D256" s="8"/>
      <c r="BA256"/>
    </row>
    <row r="257" spans="1:53" x14ac:dyDescent="0.3">
      <c r="A257" s="8"/>
      <c r="B257" s="8"/>
      <c r="C257" s="8"/>
      <c r="D257" s="8"/>
      <c r="BA257"/>
    </row>
    <row r="258" spans="1:53" x14ac:dyDescent="0.3">
      <c r="A258" s="8"/>
      <c r="B258" s="8"/>
      <c r="C258" s="8"/>
      <c r="D258" s="8"/>
      <c r="BA258"/>
    </row>
    <row r="259" spans="1:53" x14ac:dyDescent="0.3">
      <c r="A259" s="8"/>
      <c r="B259" s="8"/>
      <c r="C259" s="8"/>
      <c r="D259" s="8"/>
      <c r="BA259"/>
    </row>
    <row r="260" spans="1:53" x14ac:dyDescent="0.3">
      <c r="A260" s="8"/>
      <c r="B260" s="8"/>
      <c r="C260" s="8"/>
      <c r="D260" s="8"/>
      <c r="BA260"/>
    </row>
    <row r="261" spans="1:53" x14ac:dyDescent="0.3">
      <c r="A261" s="8"/>
      <c r="B261" s="8"/>
      <c r="C261" s="8"/>
      <c r="D261" s="8"/>
      <c r="BA261"/>
    </row>
    <row r="262" spans="1:53" x14ac:dyDescent="0.3">
      <c r="A262" s="8"/>
      <c r="B262" s="8"/>
      <c r="C262" s="8"/>
      <c r="D262" s="8"/>
      <c r="BA262"/>
    </row>
    <row r="263" spans="1:53" x14ac:dyDescent="0.3">
      <c r="A263" s="8"/>
      <c r="B263" s="8"/>
      <c r="C263" s="8"/>
      <c r="D263" s="8"/>
      <c r="BA263"/>
    </row>
    <row r="264" spans="1:53" x14ac:dyDescent="0.3">
      <c r="A264" s="8"/>
      <c r="B264" s="8"/>
      <c r="C264" s="8"/>
      <c r="D264" s="8"/>
      <c r="BA264"/>
    </row>
    <row r="265" spans="1:53" x14ac:dyDescent="0.3">
      <c r="A265" s="8"/>
      <c r="B265" s="8"/>
      <c r="C265" s="8"/>
      <c r="D265" s="8"/>
      <c r="BA265"/>
    </row>
    <row r="266" spans="1:53" x14ac:dyDescent="0.3">
      <c r="A266" s="8"/>
      <c r="B266" s="8"/>
      <c r="C266" s="8"/>
      <c r="D266" s="8"/>
      <c r="BA266"/>
    </row>
    <row r="267" spans="1:53" x14ac:dyDescent="0.3">
      <c r="A267" s="8"/>
      <c r="B267" s="8"/>
      <c r="C267" s="8"/>
      <c r="D267" s="8"/>
      <c r="BA267"/>
    </row>
    <row r="268" spans="1:53" x14ac:dyDescent="0.3">
      <c r="A268" s="8"/>
      <c r="B268" s="8"/>
      <c r="C268" s="8"/>
      <c r="D268" s="8"/>
      <c r="BA268"/>
    </row>
    <row r="269" spans="1:53" x14ac:dyDescent="0.3">
      <c r="A269" s="8"/>
      <c r="B269" s="8"/>
      <c r="C269" s="8"/>
      <c r="D269" s="8"/>
      <c r="BA269"/>
    </row>
    <row r="270" spans="1:53" x14ac:dyDescent="0.3">
      <c r="A270" s="8"/>
      <c r="B270" s="8"/>
      <c r="C270" s="8"/>
      <c r="D270" s="8"/>
      <c r="BA270"/>
    </row>
    <row r="271" spans="1:53" x14ac:dyDescent="0.3">
      <c r="A271" s="8"/>
      <c r="B271" s="8"/>
      <c r="C271" s="8"/>
      <c r="D271" s="8"/>
      <c r="BA271"/>
    </row>
    <row r="272" spans="1:53" x14ac:dyDescent="0.3">
      <c r="A272" s="8"/>
      <c r="B272" s="8"/>
      <c r="C272" s="8"/>
      <c r="D272" s="8"/>
      <c r="BA272"/>
    </row>
    <row r="273" spans="1:53" x14ac:dyDescent="0.3">
      <c r="A273" s="8"/>
      <c r="B273" s="8"/>
      <c r="C273" s="8"/>
      <c r="D273" s="8"/>
      <c r="BA273"/>
    </row>
    <row r="274" spans="1:53" x14ac:dyDescent="0.3">
      <c r="A274" s="8"/>
      <c r="B274" s="8"/>
      <c r="C274" s="8"/>
      <c r="D274" s="8"/>
      <c r="BA274"/>
    </row>
    <row r="275" spans="1:53" x14ac:dyDescent="0.3">
      <c r="A275" s="8"/>
      <c r="B275" s="8"/>
      <c r="C275" s="8"/>
      <c r="D275" s="8"/>
      <c r="BA275"/>
    </row>
    <row r="276" spans="1:53" x14ac:dyDescent="0.3">
      <c r="A276" s="8"/>
      <c r="B276" s="8"/>
      <c r="C276" s="8"/>
      <c r="D276" s="8"/>
      <c r="BA276"/>
    </row>
    <row r="277" spans="1:53" x14ac:dyDescent="0.3">
      <c r="A277" s="8"/>
      <c r="B277" s="8"/>
      <c r="C277" s="8"/>
      <c r="D277" s="8"/>
      <c r="BA277"/>
    </row>
    <row r="278" spans="1:53" x14ac:dyDescent="0.3">
      <c r="A278" s="8"/>
      <c r="B278" s="8"/>
      <c r="C278" s="8"/>
      <c r="D278" s="8"/>
      <c r="BA278"/>
    </row>
    <row r="279" spans="1:53" x14ac:dyDescent="0.3">
      <c r="A279" s="8"/>
      <c r="B279" s="8"/>
      <c r="C279" s="8"/>
      <c r="D279" s="8"/>
      <c r="BA279"/>
    </row>
    <row r="280" spans="1:53" x14ac:dyDescent="0.3">
      <c r="A280" s="8"/>
      <c r="B280" s="8"/>
      <c r="C280" s="8"/>
      <c r="D280" s="8"/>
      <c r="BA280"/>
    </row>
    <row r="281" spans="1:53" x14ac:dyDescent="0.3">
      <c r="A281" s="8"/>
      <c r="B281" s="8"/>
      <c r="C281" s="8"/>
      <c r="D281" s="8"/>
      <c r="BA281"/>
    </row>
    <row r="282" spans="1:53" x14ac:dyDescent="0.3">
      <c r="A282" s="8"/>
      <c r="B282" s="8"/>
      <c r="C282" s="8"/>
      <c r="D282" s="8"/>
      <c r="BA282"/>
    </row>
    <row r="283" spans="1:53" x14ac:dyDescent="0.3">
      <c r="A283" s="8"/>
      <c r="B283" s="8"/>
      <c r="C283" s="8"/>
      <c r="D283" s="8"/>
      <c r="BA283"/>
    </row>
    <row r="284" spans="1:53" x14ac:dyDescent="0.3">
      <c r="A284" s="8"/>
      <c r="B284" s="8"/>
      <c r="C284" s="8"/>
      <c r="D284" s="8"/>
      <c r="BA284"/>
    </row>
    <row r="285" spans="1:53" x14ac:dyDescent="0.3">
      <c r="A285" s="8"/>
      <c r="B285" s="8"/>
      <c r="C285" s="8"/>
      <c r="D285" s="8"/>
      <c r="BA285"/>
    </row>
    <row r="286" spans="1:53" x14ac:dyDescent="0.3">
      <c r="A286" s="8"/>
      <c r="B286" s="8"/>
      <c r="C286" s="8"/>
      <c r="D286" s="8"/>
      <c r="BA286"/>
    </row>
    <row r="287" spans="1:53" x14ac:dyDescent="0.3">
      <c r="A287" s="8"/>
      <c r="B287" s="8"/>
      <c r="C287" s="8"/>
      <c r="D287" s="8"/>
      <c r="BA287"/>
    </row>
    <row r="288" spans="1:53" x14ac:dyDescent="0.3">
      <c r="A288" s="8"/>
      <c r="B288" s="8"/>
      <c r="C288" s="8"/>
      <c r="D288" s="8"/>
      <c r="BA288"/>
    </row>
    <row r="289" spans="1:53" x14ac:dyDescent="0.3">
      <c r="A289" s="8"/>
      <c r="B289" s="8"/>
      <c r="C289" s="8"/>
      <c r="D289" s="8"/>
      <c r="BA289"/>
    </row>
    <row r="290" spans="1:53" x14ac:dyDescent="0.3">
      <c r="A290" s="8"/>
      <c r="B290" s="8"/>
      <c r="C290" s="8"/>
      <c r="D290" s="8"/>
      <c r="BA290"/>
    </row>
    <row r="291" spans="1:53" x14ac:dyDescent="0.3">
      <c r="A291" s="8"/>
      <c r="B291" s="8"/>
      <c r="C291" s="8"/>
      <c r="D291" s="8"/>
      <c r="BA291"/>
    </row>
    <row r="292" spans="1:53" x14ac:dyDescent="0.3">
      <c r="A292" s="8"/>
      <c r="B292" s="8"/>
      <c r="C292" s="8"/>
      <c r="D292" s="8"/>
      <c r="BA292"/>
    </row>
    <row r="293" spans="1:53" x14ac:dyDescent="0.3">
      <c r="A293" s="8"/>
      <c r="B293" s="8"/>
      <c r="C293" s="8"/>
      <c r="D293" s="8"/>
      <c r="BA293"/>
    </row>
    <row r="294" spans="1:53" x14ac:dyDescent="0.3">
      <c r="A294" s="8"/>
      <c r="B294" s="8"/>
      <c r="C294" s="8"/>
      <c r="D294" s="8"/>
      <c r="BA294"/>
    </row>
    <row r="295" spans="1:53" x14ac:dyDescent="0.3">
      <c r="A295" s="8"/>
      <c r="B295" s="8"/>
      <c r="C295" s="8"/>
      <c r="D295" s="8"/>
      <c r="BA295"/>
    </row>
    <row r="296" spans="1:53" x14ac:dyDescent="0.3">
      <c r="A296" s="8"/>
      <c r="B296" s="8"/>
      <c r="C296" s="8"/>
      <c r="D296" s="8"/>
      <c r="BA296"/>
    </row>
    <row r="297" spans="1:53" x14ac:dyDescent="0.3">
      <c r="A297" s="8"/>
      <c r="B297" s="8"/>
      <c r="C297" s="8"/>
      <c r="D297" s="8"/>
      <c r="BA297"/>
    </row>
    <row r="298" spans="1:53" x14ac:dyDescent="0.3">
      <c r="A298" s="8"/>
      <c r="B298" s="8"/>
      <c r="C298" s="8"/>
      <c r="D298" s="8"/>
      <c r="BA298"/>
    </row>
    <row r="299" spans="1:53" x14ac:dyDescent="0.3">
      <c r="A299" s="8"/>
      <c r="B299" s="8"/>
      <c r="C299" s="8"/>
      <c r="D299" s="8"/>
      <c r="BA299"/>
    </row>
    <row r="300" spans="1:53" x14ac:dyDescent="0.3">
      <c r="A300" s="8"/>
      <c r="B300" s="8"/>
      <c r="C300" s="8"/>
      <c r="D300" s="8"/>
      <c r="BA300"/>
    </row>
    <row r="301" spans="1:53" x14ac:dyDescent="0.3">
      <c r="A301" s="8"/>
      <c r="B301" s="8"/>
      <c r="C301" s="8"/>
      <c r="D301" s="8"/>
      <c r="BA301"/>
    </row>
    <row r="302" spans="1:53" x14ac:dyDescent="0.3">
      <c r="A302" s="8"/>
      <c r="B302" s="8"/>
      <c r="C302" s="8"/>
      <c r="D302" s="8"/>
      <c r="BA302"/>
    </row>
    <row r="303" spans="1:53" x14ac:dyDescent="0.3">
      <c r="A303" s="8"/>
      <c r="B303" s="8"/>
      <c r="C303" s="8"/>
      <c r="D303" s="8"/>
      <c r="BA303"/>
    </row>
    <row r="304" spans="1:53" x14ac:dyDescent="0.3">
      <c r="A304" s="8"/>
      <c r="B304" s="8"/>
      <c r="C304" s="8"/>
      <c r="D304" s="8"/>
      <c r="BA304"/>
    </row>
    <row r="305" spans="1:53" x14ac:dyDescent="0.3">
      <c r="A305" s="8"/>
      <c r="B305" s="8"/>
      <c r="C305" s="8"/>
      <c r="D305" s="8"/>
      <c r="BA305"/>
    </row>
    <row r="306" spans="1:53" x14ac:dyDescent="0.3">
      <c r="A306" s="8"/>
      <c r="B306" s="8"/>
      <c r="C306" s="8"/>
      <c r="D306" s="8"/>
      <c r="BA306"/>
    </row>
    <row r="307" spans="1:53" x14ac:dyDescent="0.3">
      <c r="A307" s="8"/>
      <c r="B307" s="8"/>
      <c r="C307" s="8"/>
      <c r="D307" s="8"/>
      <c r="BA307"/>
    </row>
    <row r="308" spans="1:53" x14ac:dyDescent="0.3">
      <c r="A308" s="8"/>
      <c r="B308" s="8"/>
      <c r="C308" s="8"/>
      <c r="D308" s="8"/>
      <c r="BA308"/>
    </row>
    <row r="309" spans="1:53" x14ac:dyDescent="0.3">
      <c r="A309" s="8"/>
      <c r="B309" s="8"/>
      <c r="C309" s="8"/>
      <c r="D309" s="8"/>
      <c r="BA309"/>
    </row>
    <row r="310" spans="1:53" x14ac:dyDescent="0.3">
      <c r="A310" s="8"/>
      <c r="B310" s="8"/>
      <c r="C310" s="8"/>
      <c r="D310" s="8"/>
      <c r="BA310"/>
    </row>
    <row r="311" spans="1:53" x14ac:dyDescent="0.3">
      <c r="A311" s="8"/>
      <c r="B311" s="8"/>
      <c r="C311" s="8"/>
      <c r="D311" s="8"/>
      <c r="BA311"/>
    </row>
    <row r="312" spans="1:53" x14ac:dyDescent="0.3">
      <c r="A312" s="8"/>
      <c r="B312" s="8"/>
      <c r="C312" s="8"/>
      <c r="D312" s="8"/>
      <c r="BA312"/>
    </row>
    <row r="313" spans="1:53" x14ac:dyDescent="0.3">
      <c r="A313" s="8"/>
      <c r="B313" s="8"/>
      <c r="C313" s="8"/>
      <c r="D313" s="8"/>
      <c r="BA313"/>
    </row>
    <row r="314" spans="1:53" x14ac:dyDescent="0.3">
      <c r="A314" s="8"/>
      <c r="B314" s="8"/>
      <c r="C314" s="8"/>
      <c r="D314" s="8"/>
      <c r="BA314"/>
    </row>
    <row r="315" spans="1:53" x14ac:dyDescent="0.3">
      <c r="A315" s="8"/>
      <c r="B315" s="8"/>
      <c r="C315" s="8"/>
      <c r="D315" s="8"/>
      <c r="BA315"/>
    </row>
  </sheetData>
  <mergeCells count="70">
    <mergeCell ref="BV1:BZ1"/>
    <mergeCell ref="E1:K1"/>
    <mergeCell ref="L1:T1"/>
    <mergeCell ref="V1:AD1"/>
    <mergeCell ref="AE1:AM1"/>
    <mergeCell ref="AN1:AR1"/>
    <mergeCell ref="AS1:AW1"/>
    <mergeCell ref="AX1:AZ1"/>
    <mergeCell ref="BB1:BF1"/>
    <mergeCell ref="BG1:BK1"/>
    <mergeCell ref="BL1:BP1"/>
    <mergeCell ref="BQ1:BU1"/>
    <mergeCell ref="ED1:EH1"/>
    <mergeCell ref="CA1:CE1"/>
    <mergeCell ref="CF1:CJ1"/>
    <mergeCell ref="CK1:CO1"/>
    <mergeCell ref="CP1:CT1"/>
    <mergeCell ref="CU1:CY1"/>
    <mergeCell ref="CZ1:DD1"/>
    <mergeCell ref="DE1:DI1"/>
    <mergeCell ref="DJ1:DN1"/>
    <mergeCell ref="DO1:DS1"/>
    <mergeCell ref="DT1:DX1"/>
    <mergeCell ref="DY1:EC1"/>
    <mergeCell ref="FM1:FQ1"/>
    <mergeCell ref="E2:K2"/>
    <mergeCell ref="L2:T2"/>
    <mergeCell ref="V2:AD2"/>
    <mergeCell ref="AE2:AM2"/>
    <mergeCell ref="AN2:AR2"/>
    <mergeCell ref="AS2:AW2"/>
    <mergeCell ref="AX2:AZ2"/>
    <mergeCell ref="BB2:BF2"/>
    <mergeCell ref="BG2:BK2"/>
    <mergeCell ref="EI1:EM1"/>
    <mergeCell ref="EN1:ER1"/>
    <mergeCell ref="ES1:EW1"/>
    <mergeCell ref="EX1:FB1"/>
    <mergeCell ref="FC1:FG1"/>
    <mergeCell ref="FH1:FL1"/>
    <mergeCell ref="FC2:FG2"/>
    <mergeCell ref="FH2:FL2"/>
    <mergeCell ref="FM2:FQ2"/>
    <mergeCell ref="C216:C217"/>
    <mergeCell ref="E216:E217"/>
    <mergeCell ref="F216:F217"/>
    <mergeCell ref="G216:G217"/>
    <mergeCell ref="DT2:DX2"/>
    <mergeCell ref="DY2:EC2"/>
    <mergeCell ref="ED2:EH2"/>
    <mergeCell ref="EI2:EM2"/>
    <mergeCell ref="EN2:ER2"/>
    <mergeCell ref="ES2:EW2"/>
    <mergeCell ref="CP2:CT2"/>
    <mergeCell ref="CU2:CY2"/>
    <mergeCell ref="CZ2:DD2"/>
    <mergeCell ref="C230:C231"/>
    <mergeCell ref="E230:E231"/>
    <mergeCell ref="F230:F231"/>
    <mergeCell ref="G230:G231"/>
    <mergeCell ref="EX2:FB2"/>
    <mergeCell ref="DE2:DI2"/>
    <mergeCell ref="DJ2:DN2"/>
    <mergeCell ref="DO2:DS2"/>
    <mergeCell ref="BL2:BP2"/>
    <mergeCell ref="BQ2:BU2"/>
    <mergeCell ref="BV2:BZ2"/>
    <mergeCell ref="CA2:CE2"/>
    <mergeCell ref="CF2:CJ2"/>
    <mergeCell ref="CK2:CO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T309"/>
  <sheetViews>
    <sheetView zoomScale="70" zoomScaleNormal="70" workbookViewId="0">
      <pane xSplit="5" ySplit="3" topLeftCell="F134" activePane="bottomRight" state="frozen"/>
      <selection pane="topRight" activeCell="F1" sqref="F1"/>
      <selection pane="bottomLeft" activeCell="A4" sqref="A4"/>
      <selection pane="bottomRight" activeCell="F147" sqref="F147"/>
    </sheetView>
  </sheetViews>
  <sheetFormatPr defaultRowHeight="14.4" x14ac:dyDescent="0.3"/>
  <cols>
    <col min="1" max="1" width="30.6640625" style="7" customWidth="1"/>
    <col min="2" max="2" width="13" style="7" customWidth="1"/>
    <col min="3" max="3" width="9.21875" style="7" customWidth="1"/>
    <col min="4" max="4" width="8.77734375" style="7" customWidth="1"/>
    <col min="5" max="6" width="7.5546875" customWidth="1"/>
    <col min="7" max="7" width="7.88671875" customWidth="1"/>
    <col min="8" max="8" width="8.5546875" customWidth="1"/>
    <col min="9" max="9" width="6.88671875" customWidth="1"/>
    <col min="10" max="10" width="6.6640625" customWidth="1"/>
    <col min="11" max="11" width="14" customWidth="1"/>
    <col min="12" max="12" width="8.44140625" customWidth="1"/>
    <col min="13" max="13" width="7.33203125" customWidth="1"/>
    <col min="14" max="15" width="14.6640625" customWidth="1"/>
    <col min="16" max="16" width="8.88671875" customWidth="1"/>
    <col min="17" max="25" width="14.6640625" customWidth="1"/>
    <col min="26" max="26" width="9.109375" customWidth="1"/>
    <col min="27" max="34" width="14.6640625" customWidth="1"/>
    <col min="35" max="35" width="8.88671875" customWidth="1"/>
    <col min="36" max="41" width="14.6640625" customWidth="1"/>
    <col min="42" max="42" width="9.109375" customWidth="1"/>
    <col min="43" max="46" width="14.6640625" customWidth="1"/>
    <col min="47" max="47" width="9.109375" customWidth="1"/>
    <col min="48" max="52" width="14.6640625" customWidth="1"/>
    <col min="53" max="53" width="14.6640625" style="1" customWidth="1"/>
    <col min="54" max="55" width="14.6640625" customWidth="1"/>
    <col min="56" max="56" width="9.109375" customWidth="1"/>
    <col min="57" max="62" width="14.6640625" customWidth="1"/>
    <col min="63" max="63" width="14.6640625" style="97" customWidth="1"/>
    <col min="64" max="67" width="14.6640625" customWidth="1"/>
    <col min="68" max="68" width="14.6640625" style="97" customWidth="1"/>
    <col min="69" max="72" width="14.6640625" customWidth="1"/>
    <col min="73" max="73" width="14.6640625" style="97" customWidth="1"/>
    <col min="74" max="77" width="14.6640625" customWidth="1"/>
    <col min="78" max="78" width="14.6640625" style="97" customWidth="1"/>
    <col min="79" max="82" width="14.6640625" customWidth="1"/>
    <col min="83" max="83" width="14.6640625" style="97" customWidth="1"/>
    <col min="84" max="87" width="14.6640625" customWidth="1"/>
    <col min="88" max="88" width="14.6640625" style="97" customWidth="1"/>
    <col min="89" max="92" width="14.6640625" customWidth="1"/>
    <col min="93" max="93" width="14.6640625" style="97" customWidth="1"/>
    <col min="94" max="97" width="14.6640625" customWidth="1"/>
    <col min="98" max="98" width="14.6640625" style="97" customWidth="1"/>
    <col min="99" max="102" width="14.6640625" customWidth="1"/>
    <col min="103" max="103" width="14.6640625" style="97" customWidth="1"/>
    <col min="104" max="104" width="14.6640625" customWidth="1"/>
    <col min="105" max="107" width="14.77734375" customWidth="1"/>
    <col min="108" max="108" width="14.6640625" style="97" customWidth="1"/>
    <col min="109" max="109" width="14.6640625" customWidth="1"/>
    <col min="110" max="112" width="14.77734375" customWidth="1"/>
    <col min="113" max="113" width="14.6640625" style="97" customWidth="1"/>
    <col min="114" max="114" width="14.6640625" customWidth="1"/>
    <col min="115" max="117" width="14.77734375" customWidth="1"/>
    <col min="118" max="118" width="14.6640625" style="97" customWidth="1"/>
    <col min="119" max="119" width="14.6640625" customWidth="1"/>
    <col min="120" max="121" width="14.77734375" customWidth="1"/>
    <col min="122" max="122" width="14.6640625" customWidth="1"/>
    <col min="123" max="123" width="14.6640625" style="97" customWidth="1"/>
    <col min="124" max="127" width="14.6640625" customWidth="1"/>
    <col min="128" max="128" width="14.6640625" style="97" customWidth="1"/>
    <col min="129" max="132" width="14.6640625" customWidth="1"/>
    <col min="133" max="133" width="14.6640625" style="97" customWidth="1"/>
    <col min="134" max="137" width="14.6640625" customWidth="1"/>
    <col min="138" max="138" width="14.6640625" style="97" customWidth="1"/>
    <col min="139" max="142" width="14.6640625" customWidth="1"/>
    <col min="143" max="143" width="14.6640625" style="97" customWidth="1"/>
    <col min="144" max="147" width="14.6640625" customWidth="1"/>
    <col min="148" max="148" width="14.6640625" style="97" customWidth="1"/>
    <col min="149" max="152" width="14.6640625" customWidth="1"/>
    <col min="153" max="153" width="14.6640625" style="97" customWidth="1"/>
    <col min="154" max="157" width="14.6640625" customWidth="1"/>
    <col min="158" max="158" width="14.6640625" style="97" customWidth="1"/>
    <col min="159" max="162" width="14.6640625" customWidth="1"/>
    <col min="163" max="163" width="14.6640625" style="97" customWidth="1"/>
    <col min="164" max="167" width="14.6640625" customWidth="1"/>
    <col min="168" max="168" width="14.6640625" style="97" customWidth="1"/>
    <col min="169" max="172" width="14.6640625" customWidth="1"/>
    <col min="173" max="173" width="14.6640625" style="97" customWidth="1"/>
  </cols>
  <sheetData>
    <row r="1" spans="1:173" ht="14.4" customHeight="1" x14ac:dyDescent="0.3">
      <c r="A1" s="92" t="s">
        <v>283</v>
      </c>
      <c r="B1" s="92"/>
      <c r="C1" s="100"/>
      <c r="D1" s="100"/>
      <c r="E1" s="115" t="s">
        <v>284</v>
      </c>
      <c r="F1" s="115"/>
      <c r="G1" s="115"/>
      <c r="H1" s="115"/>
      <c r="I1" s="115"/>
      <c r="J1" s="115"/>
      <c r="K1" s="115"/>
      <c r="L1" s="115" t="s">
        <v>506</v>
      </c>
      <c r="M1" s="115"/>
      <c r="N1" s="115"/>
      <c r="O1" s="115"/>
      <c r="P1" s="115"/>
      <c r="Q1" s="115"/>
      <c r="R1" s="115"/>
      <c r="S1" s="115"/>
      <c r="T1" s="115"/>
      <c r="U1" s="57"/>
      <c r="V1" s="115" t="s">
        <v>286</v>
      </c>
      <c r="W1" s="115"/>
      <c r="X1" s="115"/>
      <c r="Y1" s="115"/>
      <c r="Z1" s="115"/>
      <c r="AA1" s="115"/>
      <c r="AB1" s="115"/>
      <c r="AC1" s="115"/>
      <c r="AD1" s="115"/>
      <c r="AE1" s="115" t="s">
        <v>287</v>
      </c>
      <c r="AF1" s="115"/>
      <c r="AG1" s="115"/>
      <c r="AH1" s="115"/>
      <c r="AI1" s="115"/>
      <c r="AJ1" s="115"/>
      <c r="AK1" s="115"/>
      <c r="AL1" s="115"/>
      <c r="AM1" s="115"/>
      <c r="AN1" s="114" t="s">
        <v>290</v>
      </c>
      <c r="AO1" s="114"/>
      <c r="AP1" s="114"/>
      <c r="AQ1" s="114"/>
      <c r="AR1" s="114"/>
      <c r="AS1" s="114" t="s">
        <v>290</v>
      </c>
      <c r="AT1" s="114"/>
      <c r="AU1" s="114"/>
      <c r="AV1" s="114"/>
      <c r="AW1" s="114"/>
      <c r="AX1" s="114" t="s">
        <v>291</v>
      </c>
      <c r="AY1" s="114"/>
      <c r="AZ1" s="114"/>
      <c r="BA1" s="52"/>
      <c r="BB1" s="114" t="s">
        <v>292</v>
      </c>
      <c r="BC1" s="114"/>
      <c r="BD1" s="114"/>
      <c r="BE1" s="114"/>
      <c r="BF1" s="114"/>
      <c r="BG1" s="114" t="s">
        <v>523</v>
      </c>
      <c r="BH1" s="114"/>
      <c r="BI1" s="114"/>
      <c r="BJ1" s="114"/>
      <c r="BK1" s="114"/>
      <c r="BL1" s="114" t="s">
        <v>524</v>
      </c>
      <c r="BM1" s="114"/>
      <c r="BN1" s="114"/>
      <c r="BO1" s="114"/>
      <c r="BP1" s="114"/>
      <c r="BQ1" s="114" t="s">
        <v>0</v>
      </c>
      <c r="BR1" s="114"/>
      <c r="BS1" s="114"/>
      <c r="BT1" s="114"/>
      <c r="BU1" s="114"/>
      <c r="BV1" s="114" t="s">
        <v>1</v>
      </c>
      <c r="BW1" s="114"/>
      <c r="BX1" s="114"/>
      <c r="BY1" s="114"/>
      <c r="BZ1" s="114"/>
      <c r="CA1" s="114" t="s">
        <v>2</v>
      </c>
      <c r="CB1" s="114"/>
      <c r="CC1" s="114"/>
      <c r="CD1" s="114"/>
      <c r="CE1" s="114"/>
      <c r="CF1" s="114" t="s">
        <v>3</v>
      </c>
      <c r="CG1" s="114"/>
      <c r="CH1" s="114"/>
      <c r="CI1" s="114"/>
      <c r="CJ1" s="114"/>
      <c r="CK1" s="114" t="s">
        <v>4</v>
      </c>
      <c r="CL1" s="114"/>
      <c r="CM1" s="114"/>
      <c r="CN1" s="114"/>
      <c r="CO1" s="114"/>
      <c r="CP1" s="114" t="s">
        <v>5</v>
      </c>
      <c r="CQ1" s="114"/>
      <c r="CR1" s="114"/>
      <c r="CS1" s="114"/>
      <c r="CT1" s="114"/>
      <c r="CU1" s="114" t="s">
        <v>6</v>
      </c>
      <c r="CV1" s="114"/>
      <c r="CW1" s="114"/>
      <c r="CX1" s="114"/>
      <c r="CY1" s="114"/>
      <c r="CZ1" s="114" t="s">
        <v>305</v>
      </c>
      <c r="DA1" s="114"/>
      <c r="DB1" s="114"/>
      <c r="DC1" s="114"/>
      <c r="DD1" s="114"/>
      <c r="DE1" s="114" t="s">
        <v>7</v>
      </c>
      <c r="DF1" s="114"/>
      <c r="DG1" s="114"/>
      <c r="DH1" s="114"/>
      <c r="DI1" s="114"/>
      <c r="DJ1" s="114" t="s">
        <v>8</v>
      </c>
      <c r="DK1" s="114"/>
      <c r="DL1" s="114"/>
      <c r="DM1" s="114"/>
      <c r="DN1" s="114"/>
      <c r="DO1" s="114" t="s">
        <v>9</v>
      </c>
      <c r="DP1" s="114"/>
      <c r="DQ1" s="114"/>
      <c r="DR1" s="114"/>
      <c r="DS1" s="114"/>
      <c r="DT1" s="114" t="s">
        <v>10</v>
      </c>
      <c r="DU1" s="114"/>
      <c r="DV1" s="114"/>
      <c r="DW1" s="114"/>
      <c r="DX1" s="114"/>
      <c r="DY1" s="114" t="s">
        <v>177</v>
      </c>
      <c r="DZ1" s="114"/>
      <c r="EA1" s="114"/>
      <c r="EB1" s="114"/>
      <c r="EC1" s="114"/>
      <c r="ED1" s="114" t="s">
        <v>526</v>
      </c>
      <c r="EE1" s="114"/>
      <c r="EF1" s="114"/>
      <c r="EG1" s="114"/>
      <c r="EH1" s="114"/>
      <c r="EI1" s="114" t="s">
        <v>527</v>
      </c>
      <c r="EJ1" s="114"/>
      <c r="EK1" s="114"/>
      <c r="EL1" s="114"/>
      <c r="EM1" s="114"/>
      <c r="EN1" s="114" t="s">
        <v>180</v>
      </c>
      <c r="EO1" s="114"/>
      <c r="EP1" s="114"/>
      <c r="EQ1" s="114"/>
      <c r="ER1" s="114"/>
      <c r="ES1" s="114" t="s">
        <v>179</v>
      </c>
      <c r="ET1" s="114"/>
      <c r="EU1" s="114"/>
      <c r="EV1" s="114"/>
      <c r="EW1" s="114"/>
      <c r="EX1" s="114" t="s">
        <v>180</v>
      </c>
      <c r="EY1" s="114"/>
      <c r="EZ1" s="114"/>
      <c r="FA1" s="114"/>
      <c r="FB1" s="114"/>
      <c r="FC1" s="114" t="s">
        <v>181</v>
      </c>
      <c r="FD1" s="114"/>
      <c r="FE1" s="114"/>
      <c r="FF1" s="114"/>
      <c r="FG1" s="114"/>
      <c r="FH1" s="114" t="s">
        <v>529</v>
      </c>
      <c r="FI1" s="114"/>
      <c r="FJ1" s="114"/>
      <c r="FK1" s="114"/>
      <c r="FL1" s="114"/>
      <c r="FM1" s="114" t="s">
        <v>531</v>
      </c>
      <c r="FN1" s="114"/>
      <c r="FO1" s="114"/>
      <c r="FP1" s="114"/>
      <c r="FQ1" s="114"/>
    </row>
    <row r="2" spans="1:173" x14ac:dyDescent="0.3">
      <c r="A2" s="2"/>
      <c r="B2" s="2"/>
      <c r="C2" s="2"/>
      <c r="D2" s="2"/>
      <c r="E2" s="114" t="s">
        <v>376</v>
      </c>
      <c r="F2" s="114"/>
      <c r="G2" s="114"/>
      <c r="H2" s="114"/>
      <c r="I2" s="114"/>
      <c r="J2" s="114"/>
      <c r="K2" s="114"/>
      <c r="L2" s="114" t="s">
        <v>377</v>
      </c>
      <c r="M2" s="114"/>
      <c r="N2" s="114"/>
      <c r="O2" s="114"/>
      <c r="P2" s="114"/>
      <c r="Q2" s="114"/>
      <c r="R2" s="114"/>
      <c r="S2" s="114"/>
      <c r="T2" s="114"/>
      <c r="U2" s="52"/>
      <c r="V2" s="114" t="s">
        <v>378</v>
      </c>
      <c r="W2" s="114"/>
      <c r="X2" s="114"/>
      <c r="Y2" s="114"/>
      <c r="Z2" s="114"/>
      <c r="AA2" s="114"/>
      <c r="AB2" s="114"/>
      <c r="AC2" s="114"/>
      <c r="AD2" s="114"/>
      <c r="AE2" s="114" t="s">
        <v>379</v>
      </c>
      <c r="AF2" s="114"/>
      <c r="AG2" s="114"/>
      <c r="AH2" s="114"/>
      <c r="AI2" s="114"/>
      <c r="AJ2" s="114"/>
      <c r="AK2" s="114"/>
      <c r="AL2" s="114"/>
      <c r="AM2" s="114"/>
      <c r="AN2" s="114" t="s">
        <v>381</v>
      </c>
      <c r="AO2" s="114"/>
      <c r="AP2" s="114"/>
      <c r="AQ2" s="114"/>
      <c r="AR2" s="114"/>
      <c r="AS2" s="114" t="s">
        <v>382</v>
      </c>
      <c r="AT2" s="114"/>
      <c r="AU2" s="114"/>
      <c r="AV2" s="114"/>
      <c r="AW2" s="114"/>
      <c r="AX2" s="114" t="s">
        <v>383</v>
      </c>
      <c r="AY2" s="114"/>
      <c r="AZ2" s="114"/>
      <c r="BA2" s="52"/>
      <c r="BB2" s="114" t="s">
        <v>384</v>
      </c>
      <c r="BC2" s="114"/>
      <c r="BD2" s="114"/>
      <c r="BE2" s="114"/>
      <c r="BF2" s="114"/>
      <c r="BG2" s="114" t="s">
        <v>385</v>
      </c>
      <c r="BH2" s="114"/>
      <c r="BI2" s="114"/>
      <c r="BJ2" s="114"/>
      <c r="BK2" s="114"/>
      <c r="BL2" s="114" t="s">
        <v>390</v>
      </c>
      <c r="BM2" s="114"/>
      <c r="BN2" s="114"/>
      <c r="BO2" s="114"/>
      <c r="BP2" s="114"/>
      <c r="BQ2" s="114" t="s">
        <v>391</v>
      </c>
      <c r="BR2" s="114"/>
      <c r="BS2" s="114"/>
      <c r="BT2" s="114"/>
      <c r="BU2" s="114"/>
      <c r="BV2" s="114" t="s">
        <v>392</v>
      </c>
      <c r="BW2" s="114"/>
      <c r="BX2" s="114"/>
      <c r="BY2" s="114"/>
      <c r="BZ2" s="114"/>
      <c r="CA2" s="114" t="s">
        <v>393</v>
      </c>
      <c r="CB2" s="114"/>
      <c r="CC2" s="114"/>
      <c r="CD2" s="114"/>
      <c r="CE2" s="114"/>
      <c r="CF2" s="114" t="s">
        <v>394</v>
      </c>
      <c r="CG2" s="114"/>
      <c r="CH2" s="114"/>
      <c r="CI2" s="114"/>
      <c r="CJ2" s="114"/>
      <c r="CK2" s="114" t="s">
        <v>396</v>
      </c>
      <c r="CL2" s="114"/>
      <c r="CM2" s="114"/>
      <c r="CN2" s="114"/>
      <c r="CO2" s="114"/>
      <c r="CP2" s="114" t="s">
        <v>397</v>
      </c>
      <c r="CQ2" s="114"/>
      <c r="CR2" s="114"/>
      <c r="CS2" s="114"/>
      <c r="CT2" s="114"/>
      <c r="CU2" s="114" t="s">
        <v>398</v>
      </c>
      <c r="CV2" s="114"/>
      <c r="CW2" s="114"/>
      <c r="CX2" s="114"/>
      <c r="CY2" s="114"/>
      <c r="CZ2" s="114" t="s">
        <v>400</v>
      </c>
      <c r="DA2" s="114"/>
      <c r="DB2" s="114"/>
      <c r="DC2" s="114"/>
      <c r="DD2" s="114"/>
      <c r="DE2" s="114" t="s">
        <v>402</v>
      </c>
      <c r="DF2" s="114"/>
      <c r="DG2" s="114"/>
      <c r="DH2" s="114"/>
      <c r="DI2" s="114"/>
      <c r="DJ2" s="114" t="s">
        <v>403</v>
      </c>
      <c r="DK2" s="114"/>
      <c r="DL2" s="114"/>
      <c r="DM2" s="114"/>
      <c r="DN2" s="114"/>
      <c r="DO2" s="114" t="s">
        <v>404</v>
      </c>
      <c r="DP2" s="114"/>
      <c r="DQ2" s="114"/>
      <c r="DR2" s="114"/>
      <c r="DS2" s="114"/>
      <c r="DT2" s="114" t="s">
        <v>405</v>
      </c>
      <c r="DU2" s="114"/>
      <c r="DV2" s="114"/>
      <c r="DW2" s="114"/>
      <c r="DX2" s="114"/>
      <c r="DY2" s="114" t="s">
        <v>406</v>
      </c>
      <c r="DZ2" s="114"/>
      <c r="EA2" s="114"/>
      <c r="EB2" s="114"/>
      <c r="EC2" s="114"/>
      <c r="ED2" s="114" t="s">
        <v>525</v>
      </c>
      <c r="EE2" s="114"/>
      <c r="EF2" s="114"/>
      <c r="EG2" s="114"/>
      <c r="EH2" s="114"/>
      <c r="EI2" s="114" t="s">
        <v>528</v>
      </c>
      <c r="EJ2" s="114"/>
      <c r="EK2" s="114"/>
      <c r="EL2" s="114"/>
      <c r="EM2" s="114"/>
      <c r="EN2" s="114" t="s">
        <v>410</v>
      </c>
      <c r="EO2" s="114"/>
      <c r="EP2" s="114"/>
      <c r="EQ2" s="114"/>
      <c r="ER2" s="114"/>
      <c r="ES2" s="114" t="s">
        <v>508</v>
      </c>
      <c r="ET2" s="114"/>
      <c r="EU2" s="114"/>
      <c r="EV2" s="114"/>
      <c r="EW2" s="114"/>
      <c r="EX2" s="114" t="s">
        <v>410</v>
      </c>
      <c r="EY2" s="114"/>
      <c r="EZ2" s="114"/>
      <c r="FA2" s="114"/>
      <c r="FB2" s="114"/>
      <c r="FC2" s="114" t="s">
        <v>411</v>
      </c>
      <c r="FD2" s="114"/>
      <c r="FE2" s="114"/>
      <c r="FF2" s="114"/>
      <c r="FG2" s="114"/>
      <c r="FH2" s="114" t="s">
        <v>530</v>
      </c>
      <c r="FI2" s="114"/>
      <c r="FJ2" s="114"/>
      <c r="FK2" s="114"/>
      <c r="FL2" s="114"/>
      <c r="FM2" s="114" t="s">
        <v>532</v>
      </c>
      <c r="FN2" s="114"/>
      <c r="FO2" s="114"/>
      <c r="FP2" s="114"/>
      <c r="FQ2" s="114"/>
    </row>
    <row r="3" spans="1:173" x14ac:dyDescent="0.3">
      <c r="A3" s="93" t="s">
        <v>14</v>
      </c>
      <c r="B3" s="99" t="s">
        <v>280</v>
      </c>
      <c r="C3" s="99" t="s">
        <v>511</v>
      </c>
      <c r="D3" s="99" t="s">
        <v>513</v>
      </c>
      <c r="E3" s="2" t="s">
        <v>15</v>
      </c>
      <c r="F3" s="2" t="s">
        <v>16</v>
      </c>
      <c r="G3" s="2" t="s">
        <v>17</v>
      </c>
      <c r="H3" s="2" t="s">
        <v>18</v>
      </c>
      <c r="I3" s="2" t="s">
        <v>16</v>
      </c>
      <c r="J3" s="2" t="s">
        <v>17</v>
      </c>
      <c r="K3" s="17" t="s">
        <v>350</v>
      </c>
      <c r="L3" s="2" t="s">
        <v>15</v>
      </c>
      <c r="M3" t="s">
        <v>19</v>
      </c>
      <c r="N3" s="2" t="s">
        <v>16</v>
      </c>
      <c r="O3" s="2" t="s">
        <v>17</v>
      </c>
      <c r="P3" s="2" t="s">
        <v>18</v>
      </c>
      <c r="Q3" t="s">
        <v>19</v>
      </c>
      <c r="R3" s="2" t="s">
        <v>16</v>
      </c>
      <c r="S3" s="2" t="s">
        <v>17</v>
      </c>
      <c r="T3" s="17" t="s">
        <v>350</v>
      </c>
      <c r="U3" s="17"/>
      <c r="V3" s="2" t="s">
        <v>15</v>
      </c>
      <c r="W3" t="s">
        <v>19</v>
      </c>
      <c r="X3" s="2" t="s">
        <v>16</v>
      </c>
      <c r="Y3" s="2" t="s">
        <v>17</v>
      </c>
      <c r="Z3" s="2" t="s">
        <v>18</v>
      </c>
      <c r="AA3" t="s">
        <v>19</v>
      </c>
      <c r="AB3" s="2" t="s">
        <v>16</v>
      </c>
      <c r="AC3" s="2" t="s">
        <v>17</v>
      </c>
      <c r="AD3" s="17" t="s">
        <v>350</v>
      </c>
      <c r="AE3" s="2" t="s">
        <v>15</v>
      </c>
      <c r="AF3" t="s">
        <v>19</v>
      </c>
      <c r="AG3" s="2" t="s">
        <v>16</v>
      </c>
      <c r="AH3" s="2" t="s">
        <v>17</v>
      </c>
      <c r="AI3" s="2" t="s">
        <v>18</v>
      </c>
      <c r="AJ3" t="s">
        <v>19</v>
      </c>
      <c r="AK3" s="2" t="s">
        <v>16</v>
      </c>
      <c r="AL3" s="2" t="s">
        <v>17</v>
      </c>
      <c r="AM3" s="17" t="s">
        <v>350</v>
      </c>
      <c r="AN3" s="2" t="s">
        <v>15</v>
      </c>
      <c r="AO3" s="2" t="s">
        <v>21</v>
      </c>
      <c r="AP3" s="2" t="s">
        <v>18</v>
      </c>
      <c r="AQ3" s="2" t="s">
        <v>21</v>
      </c>
      <c r="AR3" s="17" t="s">
        <v>350</v>
      </c>
      <c r="AS3" s="2" t="s">
        <v>15</v>
      </c>
      <c r="AT3" s="2" t="s">
        <v>21</v>
      </c>
      <c r="AU3" s="2" t="s">
        <v>18</v>
      </c>
      <c r="AV3" s="2" t="s">
        <v>21</v>
      </c>
      <c r="AW3" s="17" t="s">
        <v>350</v>
      </c>
      <c r="AX3" s="2" t="s">
        <v>15</v>
      </c>
      <c r="AY3" s="2" t="s">
        <v>21</v>
      </c>
      <c r="AZ3" s="17" t="s">
        <v>350</v>
      </c>
      <c r="BA3" s="100" t="s">
        <v>20</v>
      </c>
      <c r="BB3" s="2" t="s">
        <v>15</v>
      </c>
      <c r="BC3" s="2" t="s">
        <v>21</v>
      </c>
      <c r="BD3" s="2" t="s">
        <v>18</v>
      </c>
      <c r="BE3" s="2" t="s">
        <v>21</v>
      </c>
      <c r="BF3" s="17" t="s">
        <v>350</v>
      </c>
      <c r="BG3" s="2" t="s">
        <v>15</v>
      </c>
      <c r="BH3" t="s">
        <v>19</v>
      </c>
      <c r="BI3" s="2" t="s">
        <v>16</v>
      </c>
      <c r="BJ3" s="2" t="s">
        <v>17</v>
      </c>
      <c r="BK3" s="98" t="s">
        <v>350</v>
      </c>
      <c r="BL3" s="2" t="s">
        <v>15</v>
      </c>
      <c r="BM3" t="s">
        <v>19</v>
      </c>
      <c r="BN3" s="2" t="s">
        <v>16</v>
      </c>
      <c r="BO3" s="2" t="s">
        <v>17</v>
      </c>
      <c r="BP3" s="98" t="s">
        <v>350</v>
      </c>
      <c r="BQ3" s="2" t="s">
        <v>15</v>
      </c>
      <c r="BR3" t="s">
        <v>19</v>
      </c>
      <c r="BS3" s="2" t="s">
        <v>16</v>
      </c>
      <c r="BT3" s="2" t="s">
        <v>17</v>
      </c>
      <c r="BU3" s="98" t="s">
        <v>350</v>
      </c>
      <c r="BV3" s="2" t="s">
        <v>15</v>
      </c>
      <c r="BW3" t="s">
        <v>19</v>
      </c>
      <c r="BX3" s="2" t="s">
        <v>16</v>
      </c>
      <c r="BY3" s="2" t="s">
        <v>17</v>
      </c>
      <c r="BZ3" s="98" t="s">
        <v>350</v>
      </c>
      <c r="CA3" s="2" t="s">
        <v>15</v>
      </c>
      <c r="CB3" t="s">
        <v>19</v>
      </c>
      <c r="CC3" s="2" t="s">
        <v>16</v>
      </c>
      <c r="CD3" s="2" t="s">
        <v>17</v>
      </c>
      <c r="CE3" s="98" t="s">
        <v>350</v>
      </c>
      <c r="CF3" s="2" t="s">
        <v>15</v>
      </c>
      <c r="CG3" t="s">
        <v>19</v>
      </c>
      <c r="CH3" s="2" t="s">
        <v>16</v>
      </c>
      <c r="CI3" s="2" t="s">
        <v>17</v>
      </c>
      <c r="CJ3" s="98" t="s">
        <v>350</v>
      </c>
      <c r="CK3" s="2" t="s">
        <v>15</v>
      </c>
      <c r="CL3" t="s">
        <v>19</v>
      </c>
      <c r="CM3" s="2" t="s">
        <v>16</v>
      </c>
      <c r="CN3" s="2" t="s">
        <v>17</v>
      </c>
      <c r="CO3" s="98" t="s">
        <v>350</v>
      </c>
      <c r="CP3" s="2" t="s">
        <v>15</v>
      </c>
      <c r="CQ3" t="s">
        <v>19</v>
      </c>
      <c r="CR3" s="2" t="s">
        <v>16</v>
      </c>
      <c r="CS3" s="2" t="s">
        <v>17</v>
      </c>
      <c r="CT3" s="98" t="s">
        <v>350</v>
      </c>
      <c r="CU3" s="2" t="s">
        <v>15</v>
      </c>
      <c r="CV3" t="s">
        <v>19</v>
      </c>
      <c r="CW3" s="2" t="s">
        <v>16</v>
      </c>
      <c r="CX3" s="2" t="s">
        <v>17</v>
      </c>
      <c r="CY3" s="98" t="s">
        <v>350</v>
      </c>
      <c r="CZ3" s="2" t="s">
        <v>15</v>
      </c>
      <c r="DA3" t="s">
        <v>19</v>
      </c>
      <c r="DB3" s="2" t="s">
        <v>16</v>
      </c>
      <c r="DC3" s="2" t="s">
        <v>17</v>
      </c>
      <c r="DD3" s="98" t="s">
        <v>350</v>
      </c>
      <c r="DE3" s="2" t="s">
        <v>15</v>
      </c>
      <c r="DF3" t="s">
        <v>19</v>
      </c>
      <c r="DG3" s="2" t="s">
        <v>16</v>
      </c>
      <c r="DH3" s="2" t="s">
        <v>17</v>
      </c>
      <c r="DI3" s="98" t="s">
        <v>350</v>
      </c>
      <c r="DJ3" s="2" t="s">
        <v>15</v>
      </c>
      <c r="DK3" t="s">
        <v>19</v>
      </c>
      <c r="DL3" s="2" t="s">
        <v>16</v>
      </c>
      <c r="DM3" s="2" t="s">
        <v>17</v>
      </c>
      <c r="DN3" s="98" t="s">
        <v>350</v>
      </c>
      <c r="DO3" s="2" t="s">
        <v>15</v>
      </c>
      <c r="DP3" t="s">
        <v>19</v>
      </c>
      <c r="DQ3" s="2" t="s">
        <v>16</v>
      </c>
      <c r="DR3" s="2" t="s">
        <v>17</v>
      </c>
      <c r="DS3" s="98" t="s">
        <v>350</v>
      </c>
      <c r="DT3" s="2" t="s">
        <v>15</v>
      </c>
      <c r="DU3" t="s">
        <v>19</v>
      </c>
      <c r="DV3" s="2" t="s">
        <v>16</v>
      </c>
      <c r="DW3" s="2" t="s">
        <v>17</v>
      </c>
      <c r="DX3" s="98" t="s">
        <v>350</v>
      </c>
      <c r="DY3" s="2" t="s">
        <v>15</v>
      </c>
      <c r="DZ3" t="s">
        <v>19</v>
      </c>
      <c r="EA3" s="2" t="s">
        <v>16</v>
      </c>
      <c r="EB3" s="2" t="s">
        <v>17</v>
      </c>
      <c r="EC3" s="98" t="s">
        <v>350</v>
      </c>
      <c r="ED3" s="2" t="s">
        <v>15</v>
      </c>
      <c r="EE3" t="s">
        <v>19</v>
      </c>
      <c r="EF3" s="2" t="s">
        <v>16</v>
      </c>
      <c r="EG3" s="2" t="s">
        <v>17</v>
      </c>
      <c r="EH3" s="98" t="s">
        <v>350</v>
      </c>
      <c r="EI3" s="2" t="s">
        <v>15</v>
      </c>
      <c r="EJ3" t="s">
        <v>19</v>
      </c>
      <c r="EK3" s="2" t="s">
        <v>16</v>
      </c>
      <c r="EL3" s="2" t="s">
        <v>17</v>
      </c>
      <c r="EM3" s="98" t="s">
        <v>350</v>
      </c>
      <c r="EN3" s="2" t="s">
        <v>15</v>
      </c>
      <c r="EO3" t="s">
        <v>19</v>
      </c>
      <c r="EP3" s="2" t="s">
        <v>16</v>
      </c>
      <c r="EQ3" s="2" t="s">
        <v>17</v>
      </c>
      <c r="ER3" s="98" t="s">
        <v>350</v>
      </c>
      <c r="ES3" s="2" t="s">
        <v>15</v>
      </c>
      <c r="ET3" t="s">
        <v>19</v>
      </c>
      <c r="EU3" s="2" t="s">
        <v>16</v>
      </c>
      <c r="EV3" s="2" t="s">
        <v>17</v>
      </c>
      <c r="EW3" s="98" t="s">
        <v>350</v>
      </c>
      <c r="EX3" s="2" t="s">
        <v>15</v>
      </c>
      <c r="EY3" t="s">
        <v>19</v>
      </c>
      <c r="EZ3" s="2" t="s">
        <v>16</v>
      </c>
      <c r="FA3" s="2" t="s">
        <v>17</v>
      </c>
      <c r="FB3" s="98" t="s">
        <v>350</v>
      </c>
      <c r="FC3" s="2" t="s">
        <v>15</v>
      </c>
      <c r="FD3" t="s">
        <v>19</v>
      </c>
      <c r="FE3" s="2" t="s">
        <v>16</v>
      </c>
      <c r="FF3" s="2" t="s">
        <v>17</v>
      </c>
      <c r="FG3" s="98" t="s">
        <v>350</v>
      </c>
      <c r="FH3" s="2" t="s">
        <v>15</v>
      </c>
      <c r="FI3" t="s">
        <v>19</v>
      </c>
      <c r="FJ3" s="2" t="s">
        <v>16</v>
      </c>
      <c r="FK3" s="2" t="s">
        <v>17</v>
      </c>
      <c r="FL3" s="98" t="s">
        <v>350</v>
      </c>
      <c r="FM3" s="2" t="s">
        <v>15</v>
      </c>
      <c r="FN3" t="s">
        <v>19</v>
      </c>
      <c r="FO3" s="2" t="s">
        <v>16</v>
      </c>
      <c r="FP3" s="2" t="s">
        <v>17</v>
      </c>
      <c r="FQ3" s="98" t="s">
        <v>350</v>
      </c>
    </row>
    <row r="4" spans="1:173" x14ac:dyDescent="0.3">
      <c r="A4" s="2" t="s">
        <v>544</v>
      </c>
      <c r="B4" s="2"/>
      <c r="C4" s="2" t="s">
        <v>640</v>
      </c>
      <c r="D4" s="2" t="s">
        <v>639</v>
      </c>
      <c r="E4" t="s">
        <v>22</v>
      </c>
      <c r="F4">
        <v>1</v>
      </c>
      <c r="G4">
        <v>3.71</v>
      </c>
      <c r="I4">
        <v>1</v>
      </c>
      <c r="J4">
        <v>4.1900000000000004</v>
      </c>
      <c r="K4" s="16">
        <f t="shared" ref="K4:K10" si="0">IF((((F4+I4)/2)/$D$200)+(((G4+J4)/2)/$F$200)=0,"",((((F4+I4)/2)/$D$200)+(((G4+J4)/2)/$F$200)))</f>
        <v>6.6458333333333341E-2</v>
      </c>
      <c r="T4" s="16" t="str">
        <f t="shared" ref="T4:T10" si="1">IF(((M4+Q4)/2)+(((N4+R4)/2)/$D$200)+(((O4+S4)/2)/$F$200)=0,"",((M4+Q4)/2)+(((N4+R4)/2)/$D$200)+(((O4+S4)/2)/$F$200))</f>
        <v/>
      </c>
      <c r="AD4" s="16" t="str">
        <f t="shared" ref="AD4:AD10" si="2">IF(((W4+AA4)/2)+(((X4+AB4)/2)/$D$200)+(((Y4+AC4)/2)/$F$200)=0,"",((W4+AA4)/2)+(((X4+AB4)/2)/$D$200)+(((Y4+AC4)/2)/$F$200))</f>
        <v/>
      </c>
      <c r="AM4" s="16" t="str">
        <f t="shared" ref="AM4:AM35" si="3">IF(((AF4+AJ4)/2)+(((AG4+AK4)/2)/$D$200)+(((AH4+AL4)/2)/$F$200)=0,"",((AF4+AJ4)/2)+(((AG4+AK4)/2)/$D$200)+(((AH4+AL4)/2)/$F$200))</f>
        <v/>
      </c>
      <c r="AR4" s="97" t="str">
        <f t="shared" ref="AR4:AR19" si="4">IF((((AO4+AQ4)/2)/$D$201)=0,"",(((AO4+AQ4)/2)/$D$201))</f>
        <v/>
      </c>
      <c r="AW4" s="97" t="str">
        <f t="shared" ref="AW4:AW19" si="5">IF((((AT4+AV4)/2)/$D$201)=0,"",(((AT4+AV4)/2)/$D$201))</f>
        <v/>
      </c>
      <c r="AZ4" s="97" t="str">
        <f t="shared" ref="AZ4:AZ34" si="6">IF((((AY4))/$D$202)=0,"",(((AY4))/$D$202))</f>
        <v/>
      </c>
      <c r="BF4" s="97" t="str">
        <f t="shared" ref="BF4:BF35" si="7">IF((((BC4+BE4)/2)/$D$204)=0,"",(((BC4+BE4)/2)/$D$204))</f>
        <v/>
      </c>
      <c r="BK4" s="97" t="str">
        <f t="shared" ref="BK4:BK35" si="8">IF(BH4+(BI4/$D$200)+(BJ4/$F$200)=0,"",BH4+(BI4/$D$200)+(BJ4/$F$200))</f>
        <v/>
      </c>
      <c r="BP4" s="97" t="str">
        <f t="shared" ref="BP4:BP35" si="9">IF(BM4+(BN4/$D$200)+(BO4/$F$200)=0,"",BM4+(BN4/$D$200)+(BO4/$F$200))</f>
        <v/>
      </c>
      <c r="BU4" s="97" t="str">
        <f t="shared" ref="BU4:BU35" si="10">IF(BR4+(BS4/$D$200)+(BT4/$F$200)=0,"",BR4+(BS4/$D$200)+(BT4/$F$200))</f>
        <v/>
      </c>
      <c r="BZ4" s="97" t="str">
        <f t="shared" ref="BZ4:BZ35" si="11">IF(BW4+(BX4/$D$200)+(BY4/$F$200)=0,"",BW4+(BX4/$D$200)+(BY4/$F$200))</f>
        <v/>
      </c>
      <c r="CE4" s="97" t="str">
        <f t="shared" ref="CE4:CE35" si="12">IF(CB4+(CC4/$D$200)+(CD4/$F$200)=0,"",CB4+(CC4/$D$200)+(CD4/$F$200))</f>
        <v/>
      </c>
      <c r="CJ4" s="97" t="str">
        <f t="shared" ref="CJ4:CJ35" si="13">IF(CG4+(CH4/$D$200)+(CI4/$F$200)=0,"",CG4+(CH4/$D$200)+(CI4/$F$200))</f>
        <v/>
      </c>
      <c r="CO4" s="97" t="str">
        <f t="shared" ref="CO4:CO35" si="14">IF(CL4+(CM4/$D$200)+(CN4/$F$200)=0,"",CL4+(CM4/$D$200)+(CN4/$F$200))</f>
        <v/>
      </c>
      <c r="CT4" s="97" t="str">
        <f t="shared" ref="CT4:CT35" si="15">IF(CQ4+(CR4/$D$200)+(CS4/$F$200)=0,"",CQ4+(CR4/$D$200)+(CS4/$F$200))</f>
        <v/>
      </c>
      <c r="CY4" s="97" t="str">
        <f t="shared" ref="CY4:CY33" si="16">IF(CV4+(CW4/$D$200)+(CX4/$F$200)=0,"",CV4+(CW4/$D$200)+(CX4/$F$200))</f>
        <v/>
      </c>
      <c r="DD4" s="97" t="str">
        <f t="shared" ref="DD4:DD35" si="17">IF(DA4+(DB4/$D$200)+(DC4/$F$200)=0,"",DA4+(DB4/$D$200)+(DC4/$F$200))</f>
        <v/>
      </c>
      <c r="DI4" s="97" t="str">
        <f t="shared" ref="DI4:DI35" si="18">IF(DF4+(DG4/$D$200)+(DH4/$F$200)=0,"",DF4+(DG4/$D$200)+(DH4/$F$200))</f>
        <v/>
      </c>
      <c r="DN4" s="97" t="str">
        <f t="shared" ref="DN4:DN35" si="19">IF(DK4+(DL4/$D$200)+(DM4/$F$200)=0,"",DK4+(DL4/$D$200)+(DM4/$F$200))</f>
        <v/>
      </c>
      <c r="DS4" s="97" t="str">
        <f t="shared" ref="DS4:DS17" si="20">IF(DP4+(DQ4/$D$200)+(DR4/$F$200)=0,"",DP4+(DQ4/$D$200)+(DR4/$F$200))</f>
        <v/>
      </c>
      <c r="DX4" s="97" t="str">
        <f t="shared" ref="DX4:DX18" si="21">IF(DU4+(DV4/$D$200)+(DW4/$F$200)=0,"",DU4+(DV4/$D$200)+(DW4/$F$200))</f>
        <v/>
      </c>
      <c r="EC4" s="97" t="str">
        <f t="shared" ref="EC4:EC35" si="22">IF(DZ4+(EA4/$D$200)+(EB4/$F$200)=0,"",DZ4+(EA4/$D$200)+(EB4/$F$200))</f>
        <v/>
      </c>
      <c r="EH4" s="97" t="str">
        <f t="shared" ref="EH4:EH35" si="23">IF(EE4+(EF4/$D$200)+(EG4/$F$200)=0,"",EE4+(EF4/$D$200)+(EG4/$F$200))</f>
        <v/>
      </c>
      <c r="EM4" s="97" t="str">
        <f t="shared" ref="EM4:EM35" si="24">IF(EJ4+(EK4/$D$200)+(EL4/$F$200)=0,"",EJ4+(EK4/$D$200)+(EL4/$F$200))</f>
        <v/>
      </c>
      <c r="ER4" s="97" t="str">
        <f t="shared" ref="ER4:ER35" si="25">IF(EO4+(EP4/$D$200)+(EQ4/$F$200)=0,"",EO4+(EP4/$D$200)+(EQ4/$F$200))</f>
        <v/>
      </c>
      <c r="EW4" s="97" t="str">
        <f t="shared" ref="EW4:EW42" si="26">IF(ET4+(EU4/$D$200)+(EV4/$F$200)=0,"",ET4+(EU4/$D$200)+(EV4/$F$200))</f>
        <v/>
      </c>
      <c r="FB4" s="97" t="str">
        <f t="shared" ref="FB4:FB42" si="27">IF(EY4+(EZ4/$D$200)+(FA4/$F$200)=0,"",EY4+(EZ4/$D$200)+(FA4/$F$200))</f>
        <v/>
      </c>
      <c r="FG4" s="97" t="str">
        <f t="shared" ref="FG4:FG42" si="28">IF(FD4+(FE4/$D$200)+(FF4/$F$200)=0,"",FD4+(FE4/$D$200)+(FF4/$F$200))</f>
        <v/>
      </c>
      <c r="FL4" s="97" t="str">
        <f t="shared" ref="FL4:FL35" si="29">IF(FI4+(FJ4/$D$200)+(FK4/$F$200)=0,"",FI4+(FJ4/$D$200)+(FK4/$F$200))</f>
        <v/>
      </c>
      <c r="FQ4" s="97" t="str">
        <f t="shared" ref="FQ4:FQ35" si="30">IF(FN4+(FO4/$D$200)+(FP4/$F$200)=0,"",FN4+(FO4/$D$200)+(FP4/$F$200))</f>
        <v/>
      </c>
    </row>
    <row r="5" spans="1:173" x14ac:dyDescent="0.3">
      <c r="A5" s="2" t="s">
        <v>545</v>
      </c>
      <c r="B5" s="2"/>
      <c r="C5" s="2" t="s">
        <v>640</v>
      </c>
      <c r="D5" s="2" t="s">
        <v>639</v>
      </c>
      <c r="E5" t="s">
        <v>22</v>
      </c>
      <c r="F5">
        <v>1</v>
      </c>
      <c r="G5">
        <v>1.81</v>
      </c>
      <c r="I5">
        <v>1</v>
      </c>
      <c r="J5">
        <v>3.47</v>
      </c>
      <c r="K5" s="16">
        <f t="shared" si="0"/>
        <v>6.1000000000000006E-2</v>
      </c>
      <c r="T5" s="16" t="str">
        <f t="shared" si="1"/>
        <v/>
      </c>
      <c r="AD5" s="16" t="str">
        <f t="shared" si="2"/>
        <v/>
      </c>
      <c r="AM5" s="16" t="str">
        <f t="shared" si="3"/>
        <v/>
      </c>
      <c r="AR5" s="97" t="str">
        <f t="shared" si="4"/>
        <v/>
      </c>
      <c r="AW5" s="97" t="str">
        <f t="shared" si="5"/>
        <v/>
      </c>
      <c r="AZ5" s="97" t="str">
        <f t="shared" si="6"/>
        <v/>
      </c>
      <c r="BF5" s="97" t="str">
        <f t="shared" si="7"/>
        <v/>
      </c>
      <c r="BK5" s="97" t="str">
        <f t="shared" si="8"/>
        <v/>
      </c>
      <c r="BP5" s="97" t="str">
        <f t="shared" si="9"/>
        <v/>
      </c>
      <c r="BU5" s="97" t="str">
        <f t="shared" si="10"/>
        <v/>
      </c>
      <c r="BZ5" s="97" t="str">
        <f t="shared" si="11"/>
        <v/>
      </c>
      <c r="CE5" s="97" t="str">
        <f t="shared" si="12"/>
        <v/>
      </c>
      <c r="CJ5" s="97" t="str">
        <f t="shared" si="13"/>
        <v/>
      </c>
      <c r="CO5" s="97" t="str">
        <f t="shared" si="14"/>
        <v/>
      </c>
      <c r="CT5" s="97" t="str">
        <f t="shared" si="15"/>
        <v/>
      </c>
      <c r="CY5" s="97" t="str">
        <f t="shared" si="16"/>
        <v/>
      </c>
      <c r="DD5" s="97" t="str">
        <f t="shared" si="17"/>
        <v/>
      </c>
      <c r="DI5" s="97" t="str">
        <f t="shared" si="18"/>
        <v/>
      </c>
      <c r="DN5" s="97" t="str">
        <f t="shared" si="19"/>
        <v/>
      </c>
      <c r="DS5" s="97" t="str">
        <f t="shared" si="20"/>
        <v/>
      </c>
      <c r="DX5" s="97" t="str">
        <f t="shared" si="21"/>
        <v/>
      </c>
      <c r="EC5" s="97" t="str">
        <f t="shared" si="22"/>
        <v/>
      </c>
      <c r="EH5" s="97" t="str">
        <f t="shared" si="23"/>
        <v/>
      </c>
      <c r="EM5" s="97" t="str">
        <f t="shared" si="24"/>
        <v/>
      </c>
      <c r="ER5" s="97" t="str">
        <f t="shared" si="25"/>
        <v/>
      </c>
      <c r="EW5" s="97" t="str">
        <f t="shared" si="26"/>
        <v/>
      </c>
      <c r="FB5" s="97" t="str">
        <f t="shared" si="27"/>
        <v/>
      </c>
      <c r="FG5" s="97" t="str">
        <f t="shared" si="28"/>
        <v/>
      </c>
      <c r="FL5" s="97" t="str">
        <f t="shared" si="29"/>
        <v/>
      </c>
      <c r="FQ5" s="97" t="str">
        <f t="shared" si="30"/>
        <v/>
      </c>
    </row>
    <row r="6" spans="1:173" x14ac:dyDescent="0.3">
      <c r="A6" s="2" t="s">
        <v>544</v>
      </c>
      <c r="B6" s="2"/>
      <c r="C6" s="2" t="s">
        <v>640</v>
      </c>
      <c r="D6" s="2" t="s">
        <v>639</v>
      </c>
      <c r="K6" s="16" t="str">
        <f t="shared" si="0"/>
        <v/>
      </c>
      <c r="L6" t="s">
        <v>22</v>
      </c>
      <c r="M6">
        <v>0</v>
      </c>
      <c r="N6">
        <v>1</v>
      </c>
      <c r="O6">
        <v>4</v>
      </c>
      <c r="Q6">
        <v>0</v>
      </c>
      <c r="R6">
        <v>1</v>
      </c>
      <c r="S6">
        <v>5</v>
      </c>
      <c r="T6" s="16">
        <f t="shared" si="1"/>
        <v>6.8750000000000006E-2</v>
      </c>
      <c r="U6" s="3" t="s">
        <v>23</v>
      </c>
      <c r="V6" s="3" t="s">
        <v>22</v>
      </c>
      <c r="W6" s="3">
        <v>0</v>
      </c>
      <c r="X6" s="3">
        <v>1</v>
      </c>
      <c r="Y6" s="3">
        <v>1.5</v>
      </c>
      <c r="Z6" s="3"/>
      <c r="AA6" s="3">
        <v>0</v>
      </c>
      <c r="AB6" s="3">
        <v>1</v>
      </c>
      <c r="AC6" s="3">
        <v>4.1900000000000004</v>
      </c>
      <c r="AD6" s="16">
        <f t="shared" si="2"/>
        <v>6.1854166666666668E-2</v>
      </c>
      <c r="AM6" s="16" t="str">
        <f t="shared" si="3"/>
        <v/>
      </c>
      <c r="AR6" s="97" t="str">
        <f t="shared" si="4"/>
        <v/>
      </c>
      <c r="AW6" s="97" t="str">
        <f t="shared" si="5"/>
        <v/>
      </c>
      <c r="AZ6" s="97" t="str">
        <f t="shared" si="6"/>
        <v/>
      </c>
      <c r="BF6" s="97" t="str">
        <f t="shared" si="7"/>
        <v/>
      </c>
      <c r="BK6" s="97" t="str">
        <f t="shared" si="8"/>
        <v/>
      </c>
      <c r="BP6" s="97" t="str">
        <f t="shared" si="9"/>
        <v/>
      </c>
      <c r="BU6" s="97" t="str">
        <f t="shared" si="10"/>
        <v/>
      </c>
      <c r="BZ6" s="97" t="str">
        <f t="shared" si="11"/>
        <v/>
      </c>
      <c r="CE6" s="97" t="str">
        <f t="shared" si="12"/>
        <v/>
      </c>
      <c r="CJ6" s="97" t="str">
        <f t="shared" si="13"/>
        <v/>
      </c>
      <c r="CO6" s="97" t="str">
        <f t="shared" si="14"/>
        <v/>
      </c>
      <c r="CT6" s="97" t="str">
        <f t="shared" si="15"/>
        <v/>
      </c>
      <c r="CY6" s="97" t="str">
        <f t="shared" si="16"/>
        <v/>
      </c>
      <c r="DD6" s="97" t="str">
        <f t="shared" si="17"/>
        <v/>
      </c>
      <c r="DI6" s="97" t="str">
        <f t="shared" si="18"/>
        <v/>
      </c>
      <c r="DN6" s="97" t="str">
        <f t="shared" si="19"/>
        <v/>
      </c>
      <c r="DS6" s="97" t="str">
        <f t="shared" si="20"/>
        <v/>
      </c>
      <c r="DX6" s="97" t="str">
        <f t="shared" si="21"/>
        <v/>
      </c>
      <c r="EC6" s="97" t="str">
        <f t="shared" si="22"/>
        <v/>
      </c>
      <c r="EH6" s="97" t="str">
        <f t="shared" si="23"/>
        <v/>
      </c>
      <c r="EM6" s="97" t="str">
        <f t="shared" si="24"/>
        <v/>
      </c>
      <c r="ER6" s="97" t="str">
        <f t="shared" si="25"/>
        <v/>
      </c>
      <c r="EW6" s="97" t="str">
        <f t="shared" si="26"/>
        <v/>
      </c>
      <c r="FB6" s="97" t="str">
        <f t="shared" si="27"/>
        <v/>
      </c>
      <c r="FG6" s="97" t="str">
        <f t="shared" si="28"/>
        <v/>
      </c>
      <c r="FL6" s="97" t="str">
        <f t="shared" si="29"/>
        <v/>
      </c>
      <c r="FQ6" s="97" t="str">
        <f t="shared" si="30"/>
        <v/>
      </c>
    </row>
    <row r="7" spans="1:173" x14ac:dyDescent="0.3">
      <c r="A7" s="2" t="s">
        <v>545</v>
      </c>
      <c r="B7" s="2"/>
      <c r="C7" s="2" t="s">
        <v>640</v>
      </c>
      <c r="D7" s="2" t="s">
        <v>639</v>
      </c>
      <c r="K7" s="16" t="str">
        <f t="shared" si="0"/>
        <v/>
      </c>
      <c r="L7" t="s">
        <v>22</v>
      </c>
      <c r="M7">
        <v>0</v>
      </c>
      <c r="N7">
        <v>1</v>
      </c>
      <c r="O7">
        <v>2</v>
      </c>
      <c r="Q7">
        <v>0</v>
      </c>
      <c r="R7">
        <v>1</v>
      </c>
      <c r="S7">
        <v>3</v>
      </c>
      <c r="T7" s="16">
        <f t="shared" si="1"/>
        <v>6.0416666666666667E-2</v>
      </c>
      <c r="U7" s="3" t="s">
        <v>24</v>
      </c>
      <c r="V7" s="3" t="s">
        <v>22</v>
      </c>
      <c r="W7" s="3">
        <v>0</v>
      </c>
      <c r="X7" s="3">
        <v>1</v>
      </c>
      <c r="Y7" s="3">
        <v>2.2799999999999998</v>
      </c>
      <c r="Z7" s="3"/>
      <c r="AA7" s="3">
        <v>0</v>
      </c>
      <c r="AB7" s="3">
        <v>1</v>
      </c>
      <c r="AC7" s="3">
        <v>3.2</v>
      </c>
      <c r="AD7" s="16">
        <f t="shared" si="2"/>
        <v>6.1416666666666668E-2</v>
      </c>
      <c r="AM7" s="16" t="str">
        <f t="shared" si="3"/>
        <v/>
      </c>
      <c r="AN7" s="3"/>
      <c r="AR7" s="97" t="str">
        <f t="shared" si="4"/>
        <v/>
      </c>
      <c r="AS7" s="3"/>
      <c r="AW7" s="97" t="str">
        <f t="shared" si="5"/>
        <v/>
      </c>
      <c r="AZ7" s="97" t="str">
        <f t="shared" si="6"/>
        <v/>
      </c>
      <c r="BF7" s="97" t="str">
        <f t="shared" si="7"/>
        <v/>
      </c>
      <c r="BK7" s="97" t="str">
        <f t="shared" si="8"/>
        <v/>
      </c>
      <c r="BP7" s="97" t="str">
        <f t="shared" si="9"/>
        <v/>
      </c>
      <c r="BU7" s="97" t="str">
        <f t="shared" si="10"/>
        <v/>
      </c>
      <c r="BZ7" s="97" t="str">
        <f t="shared" si="11"/>
        <v/>
      </c>
      <c r="CE7" s="97" t="str">
        <f t="shared" si="12"/>
        <v/>
      </c>
      <c r="CJ7" s="97" t="str">
        <f t="shared" si="13"/>
        <v/>
      </c>
      <c r="CO7" s="97" t="str">
        <f t="shared" si="14"/>
        <v/>
      </c>
      <c r="CT7" s="97" t="str">
        <f t="shared" si="15"/>
        <v/>
      </c>
      <c r="CY7" s="97" t="str">
        <f t="shared" si="16"/>
        <v/>
      </c>
      <c r="DD7" s="97" t="str">
        <f t="shared" si="17"/>
        <v/>
      </c>
      <c r="DI7" s="97" t="str">
        <f t="shared" si="18"/>
        <v/>
      </c>
      <c r="DN7" s="97" t="str">
        <f t="shared" si="19"/>
        <v/>
      </c>
      <c r="DS7" s="97" t="str">
        <f t="shared" si="20"/>
        <v/>
      </c>
      <c r="DX7" s="97" t="str">
        <f t="shared" si="21"/>
        <v/>
      </c>
      <c r="EC7" s="97" t="str">
        <f t="shared" si="22"/>
        <v/>
      </c>
      <c r="EH7" s="97" t="str">
        <f t="shared" si="23"/>
        <v/>
      </c>
      <c r="EM7" s="97" t="str">
        <f t="shared" si="24"/>
        <v/>
      </c>
      <c r="ER7" s="97" t="str">
        <f t="shared" si="25"/>
        <v/>
      </c>
      <c r="EW7" s="97" t="str">
        <f t="shared" si="26"/>
        <v/>
      </c>
      <c r="FB7" s="97" t="str">
        <f t="shared" si="27"/>
        <v/>
      </c>
      <c r="FG7" s="97" t="str">
        <f t="shared" si="28"/>
        <v/>
      </c>
      <c r="FL7" s="97" t="str">
        <f t="shared" si="29"/>
        <v/>
      </c>
      <c r="FQ7" s="97" t="str">
        <f t="shared" si="30"/>
        <v/>
      </c>
    </row>
    <row r="8" spans="1:173" x14ac:dyDescent="0.3">
      <c r="A8" s="2" t="s">
        <v>546</v>
      </c>
      <c r="B8" s="2"/>
      <c r="C8" s="2" t="s">
        <v>640</v>
      </c>
      <c r="D8" s="2" t="s">
        <v>639</v>
      </c>
      <c r="E8" t="s">
        <v>22</v>
      </c>
      <c r="F8">
        <v>1</v>
      </c>
      <c r="G8">
        <v>2.2799999999999998</v>
      </c>
      <c r="I8">
        <v>1</v>
      </c>
      <c r="J8">
        <v>5.59</v>
      </c>
      <c r="K8" s="16">
        <f t="shared" si="0"/>
        <v>6.6395833333333334E-2</v>
      </c>
      <c r="L8" t="s">
        <v>22</v>
      </c>
      <c r="M8">
        <v>0</v>
      </c>
      <c r="N8">
        <v>1</v>
      </c>
      <c r="O8">
        <v>1</v>
      </c>
      <c r="Q8">
        <v>0</v>
      </c>
      <c r="R8">
        <v>1</v>
      </c>
      <c r="S8">
        <v>3</v>
      </c>
      <c r="T8" s="16">
        <f t="shared" si="1"/>
        <v>5.8333333333333334E-2</v>
      </c>
      <c r="U8" s="3" t="s">
        <v>24</v>
      </c>
      <c r="V8" s="3" t="s">
        <v>22</v>
      </c>
      <c r="W8" s="3">
        <v>0</v>
      </c>
      <c r="X8" s="3">
        <v>1</v>
      </c>
      <c r="Y8" s="3">
        <v>2.2799999999999998</v>
      </c>
      <c r="Z8" s="3"/>
      <c r="AA8" s="3">
        <v>0</v>
      </c>
      <c r="AB8" s="3">
        <v>1</v>
      </c>
      <c r="AC8" s="3">
        <v>3.2</v>
      </c>
      <c r="AD8" s="16">
        <f t="shared" si="2"/>
        <v>6.1416666666666668E-2</v>
      </c>
      <c r="AM8" s="16" t="str">
        <f t="shared" si="3"/>
        <v/>
      </c>
      <c r="AN8" s="3"/>
      <c r="AR8" s="97" t="str">
        <f t="shared" si="4"/>
        <v/>
      </c>
      <c r="AS8" s="3"/>
      <c r="AW8" s="97" t="str">
        <f t="shared" si="5"/>
        <v/>
      </c>
      <c r="AZ8" s="97" t="str">
        <f t="shared" si="6"/>
        <v/>
      </c>
      <c r="BF8" s="97" t="str">
        <f t="shared" si="7"/>
        <v/>
      </c>
      <c r="BK8" s="97" t="str">
        <f t="shared" si="8"/>
        <v/>
      </c>
      <c r="BP8" s="97" t="str">
        <f t="shared" si="9"/>
        <v/>
      </c>
      <c r="BU8" s="97" t="str">
        <f t="shared" si="10"/>
        <v/>
      </c>
      <c r="BZ8" s="97" t="str">
        <f t="shared" si="11"/>
        <v/>
      </c>
      <c r="CE8" s="97" t="str">
        <f t="shared" si="12"/>
        <v/>
      </c>
      <c r="CJ8" s="97" t="str">
        <f t="shared" si="13"/>
        <v/>
      </c>
      <c r="CO8" s="97" t="str">
        <f t="shared" si="14"/>
        <v/>
      </c>
      <c r="CT8" s="97" t="str">
        <f t="shared" si="15"/>
        <v/>
      </c>
      <c r="CY8" s="97" t="str">
        <f t="shared" si="16"/>
        <v/>
      </c>
      <c r="DD8" s="97" t="str">
        <f t="shared" si="17"/>
        <v/>
      </c>
      <c r="DI8" s="97" t="str">
        <f t="shared" si="18"/>
        <v/>
      </c>
      <c r="DN8" s="97" t="str">
        <f t="shared" si="19"/>
        <v/>
      </c>
      <c r="DS8" s="97" t="str">
        <f t="shared" si="20"/>
        <v/>
      </c>
      <c r="DX8" s="97" t="str">
        <f t="shared" si="21"/>
        <v/>
      </c>
      <c r="EC8" s="97" t="str">
        <f t="shared" si="22"/>
        <v/>
      </c>
      <c r="EH8" s="97" t="str">
        <f t="shared" si="23"/>
        <v/>
      </c>
      <c r="EM8" s="97" t="str">
        <f t="shared" si="24"/>
        <v/>
      </c>
      <c r="ER8" s="97" t="str">
        <f t="shared" si="25"/>
        <v/>
      </c>
      <c r="EW8" s="97" t="str">
        <f t="shared" si="26"/>
        <v/>
      </c>
      <c r="FB8" s="97" t="str">
        <f t="shared" si="27"/>
        <v/>
      </c>
      <c r="FG8" s="97" t="str">
        <f t="shared" si="28"/>
        <v/>
      </c>
      <c r="FL8" s="97" t="str">
        <f t="shared" si="29"/>
        <v/>
      </c>
      <c r="FQ8" s="97" t="str">
        <f t="shared" si="30"/>
        <v/>
      </c>
    </row>
    <row r="9" spans="1:173" x14ac:dyDescent="0.3">
      <c r="A9" s="2" t="s">
        <v>547</v>
      </c>
      <c r="B9" s="2"/>
      <c r="C9" s="2" t="s">
        <v>641</v>
      </c>
      <c r="D9" s="2" t="s">
        <v>628</v>
      </c>
      <c r="E9" t="s">
        <v>26</v>
      </c>
      <c r="F9">
        <v>0</v>
      </c>
      <c r="G9">
        <v>5.22</v>
      </c>
      <c r="I9">
        <v>0</v>
      </c>
      <c r="J9">
        <v>5.95</v>
      </c>
      <c r="K9" s="16">
        <f t="shared" si="0"/>
        <v>2.3270833333333334E-2</v>
      </c>
      <c r="L9" t="s">
        <v>26</v>
      </c>
      <c r="M9">
        <v>0</v>
      </c>
      <c r="N9">
        <v>0</v>
      </c>
      <c r="O9">
        <v>5</v>
      </c>
      <c r="Q9">
        <v>0</v>
      </c>
      <c r="R9">
        <v>0</v>
      </c>
      <c r="S9">
        <v>5.25</v>
      </c>
      <c r="T9" s="16">
        <f t="shared" si="1"/>
        <v>2.1354166666666667E-2</v>
      </c>
      <c r="U9" s="3"/>
      <c r="V9" s="3"/>
      <c r="W9" s="3"/>
      <c r="X9" s="3"/>
      <c r="Y9" s="3"/>
      <c r="Z9" s="3"/>
      <c r="AA9" s="3"/>
      <c r="AB9" s="3"/>
      <c r="AC9" s="3"/>
      <c r="AD9" s="16" t="str">
        <f t="shared" si="2"/>
        <v/>
      </c>
      <c r="AM9" s="16" t="str">
        <f t="shared" si="3"/>
        <v/>
      </c>
      <c r="AN9" s="3"/>
      <c r="AR9" s="97" t="str">
        <f t="shared" si="4"/>
        <v/>
      </c>
      <c r="AS9" s="3"/>
      <c r="AW9" s="97" t="str">
        <f t="shared" si="5"/>
        <v/>
      </c>
      <c r="AZ9" s="97" t="str">
        <f t="shared" si="6"/>
        <v/>
      </c>
      <c r="BF9" s="97" t="str">
        <f t="shared" si="7"/>
        <v/>
      </c>
      <c r="BK9" s="97" t="str">
        <f t="shared" si="8"/>
        <v/>
      </c>
      <c r="BP9" s="97" t="str">
        <f t="shared" si="9"/>
        <v/>
      </c>
      <c r="BU9" s="97" t="str">
        <f t="shared" si="10"/>
        <v/>
      </c>
      <c r="BZ9" s="97" t="str">
        <f t="shared" si="11"/>
        <v/>
      </c>
      <c r="CE9" s="97" t="str">
        <f t="shared" si="12"/>
        <v/>
      </c>
      <c r="CJ9" s="97" t="str">
        <f t="shared" si="13"/>
        <v/>
      </c>
      <c r="CO9" s="97" t="str">
        <f t="shared" si="14"/>
        <v/>
      </c>
      <c r="CT9" s="97" t="str">
        <f t="shared" si="15"/>
        <v/>
      </c>
      <c r="CY9" s="97" t="str">
        <f t="shared" si="16"/>
        <v/>
      </c>
      <c r="DD9" s="97" t="str">
        <f t="shared" si="17"/>
        <v/>
      </c>
      <c r="DI9" s="97" t="str">
        <f t="shared" si="18"/>
        <v/>
      </c>
      <c r="DN9" s="97" t="str">
        <f t="shared" si="19"/>
        <v/>
      </c>
      <c r="DS9" s="97" t="str">
        <f t="shared" si="20"/>
        <v/>
      </c>
      <c r="DX9" s="97" t="str">
        <f t="shared" si="21"/>
        <v/>
      </c>
      <c r="EC9" s="97" t="str">
        <f t="shared" si="22"/>
        <v/>
      </c>
      <c r="EH9" s="97" t="str">
        <f t="shared" si="23"/>
        <v/>
      </c>
      <c r="EM9" s="97" t="str">
        <f t="shared" si="24"/>
        <v/>
      </c>
      <c r="ER9" s="97" t="str">
        <f t="shared" si="25"/>
        <v/>
      </c>
      <c r="EW9" s="97" t="str">
        <f t="shared" si="26"/>
        <v/>
      </c>
      <c r="FB9" s="97" t="str">
        <f t="shared" si="27"/>
        <v/>
      </c>
      <c r="FG9" s="97" t="str">
        <f t="shared" si="28"/>
        <v/>
      </c>
      <c r="FL9" s="97" t="str">
        <f t="shared" si="29"/>
        <v/>
      </c>
      <c r="FQ9" s="97" t="str">
        <f t="shared" si="30"/>
        <v/>
      </c>
    </row>
    <row r="10" spans="1:173" x14ac:dyDescent="0.3">
      <c r="A10" s="2" t="s">
        <v>548</v>
      </c>
      <c r="B10" s="2"/>
      <c r="C10" s="2" t="s">
        <v>641</v>
      </c>
      <c r="D10" s="2" t="s">
        <v>628</v>
      </c>
      <c r="K10" s="16" t="str">
        <f t="shared" si="0"/>
        <v/>
      </c>
      <c r="T10" s="16" t="str">
        <f t="shared" si="1"/>
        <v/>
      </c>
      <c r="U10" s="3" t="s">
        <v>27</v>
      </c>
      <c r="V10" s="3" t="s">
        <v>26</v>
      </c>
      <c r="W10" s="3">
        <v>0</v>
      </c>
      <c r="X10" s="3">
        <v>0</v>
      </c>
      <c r="Y10" s="3">
        <v>5.22</v>
      </c>
      <c r="Z10" s="3"/>
      <c r="AA10" s="3">
        <v>0</v>
      </c>
      <c r="AB10" s="3">
        <v>0</v>
      </c>
      <c r="AC10" s="3">
        <v>5.22</v>
      </c>
      <c r="AD10" s="16">
        <f t="shared" si="2"/>
        <v>2.1749999999999999E-2</v>
      </c>
      <c r="AM10" s="16" t="str">
        <f t="shared" si="3"/>
        <v/>
      </c>
      <c r="AN10" s="3"/>
      <c r="AR10" s="97" t="str">
        <f t="shared" si="4"/>
        <v/>
      </c>
      <c r="AS10" s="3"/>
      <c r="AW10" s="97" t="str">
        <f t="shared" si="5"/>
        <v/>
      </c>
      <c r="AZ10" s="97" t="str">
        <f t="shared" si="6"/>
        <v/>
      </c>
      <c r="BF10" s="97" t="str">
        <f t="shared" si="7"/>
        <v/>
      </c>
      <c r="BK10" s="97" t="str">
        <f t="shared" si="8"/>
        <v/>
      </c>
      <c r="BP10" s="97" t="str">
        <f t="shared" si="9"/>
        <v/>
      </c>
      <c r="BU10" s="97" t="str">
        <f t="shared" si="10"/>
        <v/>
      </c>
      <c r="BZ10" s="97" t="str">
        <f t="shared" si="11"/>
        <v/>
      </c>
      <c r="CE10" s="97" t="str">
        <f t="shared" si="12"/>
        <v/>
      </c>
      <c r="CJ10" s="97" t="str">
        <f t="shared" si="13"/>
        <v/>
      </c>
      <c r="CO10" s="97" t="str">
        <f t="shared" si="14"/>
        <v/>
      </c>
      <c r="CT10" s="97" t="str">
        <f t="shared" si="15"/>
        <v/>
      </c>
      <c r="CY10" s="97" t="str">
        <f t="shared" si="16"/>
        <v/>
      </c>
      <c r="DD10" s="97" t="str">
        <f t="shared" si="17"/>
        <v/>
      </c>
      <c r="DI10" s="97" t="str">
        <f t="shared" si="18"/>
        <v/>
      </c>
      <c r="DN10" s="97" t="str">
        <f t="shared" si="19"/>
        <v/>
      </c>
      <c r="DS10" s="97" t="str">
        <f t="shared" si="20"/>
        <v/>
      </c>
      <c r="DX10" s="97" t="str">
        <f t="shared" si="21"/>
        <v/>
      </c>
      <c r="EC10" s="97" t="str">
        <f t="shared" si="22"/>
        <v/>
      </c>
      <c r="EH10" s="97" t="str">
        <f t="shared" si="23"/>
        <v/>
      </c>
      <c r="EM10" s="97" t="str">
        <f t="shared" si="24"/>
        <v/>
      </c>
      <c r="ER10" s="97" t="str">
        <f t="shared" si="25"/>
        <v/>
      </c>
      <c r="EW10" s="97" t="str">
        <f t="shared" si="26"/>
        <v/>
      </c>
      <c r="FB10" s="97" t="str">
        <f t="shared" si="27"/>
        <v/>
      </c>
      <c r="FG10" s="97" t="str">
        <f t="shared" si="28"/>
        <v/>
      </c>
      <c r="FL10" s="97" t="str">
        <f t="shared" si="29"/>
        <v/>
      </c>
      <c r="FQ10" s="97" t="str">
        <f t="shared" si="30"/>
        <v/>
      </c>
    </row>
    <row r="11" spans="1:173" x14ac:dyDescent="0.3">
      <c r="A11" s="2" t="s">
        <v>713</v>
      </c>
      <c r="B11" s="2"/>
      <c r="C11" s="2" t="s">
        <v>640</v>
      </c>
      <c r="D11" s="2" t="s">
        <v>639</v>
      </c>
      <c r="E11" t="s">
        <v>515</v>
      </c>
      <c r="F11">
        <v>10</v>
      </c>
      <c r="G11">
        <v>7.62</v>
      </c>
      <c r="I11">
        <v>11</v>
      </c>
      <c r="J11">
        <v>1.63</v>
      </c>
      <c r="K11" s="16">
        <f>(IF((((F11+I11)/2)/$D$200)+(((G11+J11)/2)/$F$200)=0,"",((((F11+I11)/2)/$D$200)+(((G11+J11)/2)/$F$200))))/10</f>
        <v>5.4427083333333334E-2</v>
      </c>
      <c r="L11" t="s">
        <v>515</v>
      </c>
      <c r="M11">
        <v>0</v>
      </c>
      <c r="N11">
        <v>10</v>
      </c>
      <c r="O11">
        <v>5</v>
      </c>
      <c r="Q11">
        <v>0</v>
      </c>
      <c r="R11">
        <v>10</v>
      </c>
      <c r="S11">
        <v>10</v>
      </c>
      <c r="T11" s="16">
        <f>(IF(((M11+Q11)/2)+(((N11+R11)/2)/$D$200)+(((O11+S11)/2)/$F$200)=0,"",((M11+Q11)/2)+(((N11+R11)/2)/$D$200)+(((O11+S11)/2)/$F$200))/10)</f>
        <v>5.3124999999999999E-2</v>
      </c>
      <c r="U11" s="4">
        <v>4</v>
      </c>
      <c r="V11" t="s">
        <v>515</v>
      </c>
      <c r="W11" s="3">
        <v>0</v>
      </c>
      <c r="X11" s="3">
        <v>9</v>
      </c>
      <c r="Y11" s="3">
        <v>2.5</v>
      </c>
      <c r="Z11" s="3"/>
      <c r="AA11" s="3">
        <v>0</v>
      </c>
      <c r="AB11" s="3">
        <v>10</v>
      </c>
      <c r="AC11" s="3">
        <v>5</v>
      </c>
      <c r="AD11" s="16">
        <f>(IF(((W11+AA11)/2)+(((X11+AB11)/2)/$D$200)+(((Y11+AC11)/2)/$F$200)=0,"",((W11+AA11)/2)+(((X11+AB11)/2)/$D$200)+(((Y11+AC11)/2)/$F$200)))/10</f>
        <v>4.9062499999999995E-2</v>
      </c>
      <c r="AM11" s="16" t="str">
        <f t="shared" si="3"/>
        <v/>
      </c>
      <c r="AR11" s="97" t="str">
        <f t="shared" si="4"/>
        <v/>
      </c>
      <c r="AS11" s="3"/>
      <c r="AW11" s="97" t="str">
        <f t="shared" si="5"/>
        <v/>
      </c>
      <c r="AZ11" s="97" t="str">
        <f t="shared" si="6"/>
        <v/>
      </c>
      <c r="BF11" s="97" t="str">
        <f t="shared" si="7"/>
        <v/>
      </c>
      <c r="BK11" s="97" t="str">
        <f t="shared" si="8"/>
        <v/>
      </c>
      <c r="BP11" s="97" t="str">
        <f t="shared" si="9"/>
        <v/>
      </c>
      <c r="BU11" s="97" t="str">
        <f t="shared" si="10"/>
        <v/>
      </c>
      <c r="BZ11" s="97" t="str">
        <f t="shared" si="11"/>
        <v/>
      </c>
      <c r="CE11" s="97" t="str">
        <f t="shared" si="12"/>
        <v/>
      </c>
      <c r="CJ11" s="97" t="str">
        <f t="shared" si="13"/>
        <v/>
      </c>
      <c r="CO11" s="97" t="str">
        <f t="shared" si="14"/>
        <v/>
      </c>
      <c r="CT11" s="97" t="str">
        <f t="shared" si="15"/>
        <v/>
      </c>
      <c r="CY11" s="97" t="str">
        <f t="shared" si="16"/>
        <v/>
      </c>
      <c r="DD11" s="97" t="str">
        <f t="shared" si="17"/>
        <v/>
      </c>
      <c r="DI11" s="97" t="str">
        <f t="shared" si="18"/>
        <v/>
      </c>
      <c r="DN11" s="97" t="str">
        <f t="shared" si="19"/>
        <v/>
      </c>
      <c r="DS11" s="97" t="str">
        <f t="shared" si="20"/>
        <v/>
      </c>
      <c r="DX11" s="97" t="str">
        <f t="shared" si="21"/>
        <v/>
      </c>
      <c r="EC11" s="97" t="str">
        <f t="shared" si="22"/>
        <v/>
      </c>
      <c r="EH11" s="97" t="str">
        <f t="shared" si="23"/>
        <v/>
      </c>
      <c r="EM11" s="97" t="str">
        <f t="shared" si="24"/>
        <v/>
      </c>
      <c r="ER11" s="97" t="str">
        <f t="shared" si="25"/>
        <v/>
      </c>
      <c r="EW11" s="97" t="str">
        <f t="shared" si="26"/>
        <v/>
      </c>
      <c r="FB11" s="97" t="str">
        <f t="shared" si="27"/>
        <v/>
      </c>
      <c r="FG11" s="97" t="str">
        <f t="shared" si="28"/>
        <v/>
      </c>
      <c r="FL11" s="97" t="str">
        <f t="shared" si="29"/>
        <v/>
      </c>
      <c r="FQ11" s="97" t="str">
        <f t="shared" si="30"/>
        <v/>
      </c>
    </row>
    <row r="12" spans="1:173" x14ac:dyDescent="0.3">
      <c r="A12" s="2" t="s">
        <v>714</v>
      </c>
      <c r="B12" s="2"/>
      <c r="C12" s="2" t="s">
        <v>640</v>
      </c>
      <c r="D12" s="2" t="s">
        <v>639</v>
      </c>
      <c r="E12" t="s">
        <v>515</v>
      </c>
      <c r="F12">
        <v>12</v>
      </c>
      <c r="G12">
        <v>4.5</v>
      </c>
      <c r="I12">
        <v>13</v>
      </c>
      <c r="J12">
        <v>6</v>
      </c>
      <c r="K12" s="16">
        <f>(IF((((F12+I12)/2)/$D$200)+(((G12+J12)/2)/$F$200)=0,"",((((F12+I12)/2)/$D$200)+(((G12+J12)/2)/$F$200))))/10</f>
        <v>6.4687499999999995E-2</v>
      </c>
      <c r="L12" t="s">
        <v>515</v>
      </c>
      <c r="M12">
        <v>0</v>
      </c>
      <c r="N12">
        <v>13</v>
      </c>
      <c r="O12">
        <v>5</v>
      </c>
      <c r="Q12">
        <v>0</v>
      </c>
      <c r="R12">
        <v>12</v>
      </c>
      <c r="S12">
        <v>1</v>
      </c>
      <c r="T12" s="16">
        <f>(IF(((M12+Q12)/2)+(((N12+R12)/2)/$D$200)+(((O12+S12)/2)/$F$200)=0,"",((M12+Q12)/2)+(((N12+R12)/2)/$D$200)+(((O12+S12)/2)/$F$200)))/10</f>
        <v>6.3750000000000001E-2</v>
      </c>
      <c r="U12" s="3" t="s">
        <v>23</v>
      </c>
      <c r="V12" t="s">
        <v>515</v>
      </c>
      <c r="W12" s="3">
        <v>0</v>
      </c>
      <c r="X12" s="3">
        <v>13</v>
      </c>
      <c r="Y12" s="3">
        <v>8</v>
      </c>
      <c r="Z12" s="3"/>
      <c r="AA12" s="3">
        <v>0</v>
      </c>
      <c r="AB12" s="3">
        <v>13</v>
      </c>
      <c r="AC12" s="3">
        <v>10</v>
      </c>
      <c r="AD12" s="16">
        <f>(IF(((W12+AA12)/2)+(((X12+AB12)/2)/$D$200)+(((Y12+AC12)/2)/$F$200)=0,"",((W12+AA12)/2)+(((X12+AB12)/2)/$D$200)+(((Y12+AC12)/2)/$F$200)))/10</f>
        <v>6.8750000000000006E-2</v>
      </c>
      <c r="AM12" s="16" t="str">
        <f t="shared" si="3"/>
        <v/>
      </c>
      <c r="AR12" s="97" t="str">
        <f t="shared" si="4"/>
        <v/>
      </c>
      <c r="AW12" s="97" t="str">
        <f t="shared" si="5"/>
        <v/>
      </c>
      <c r="AZ12" s="97" t="str">
        <f t="shared" si="6"/>
        <v/>
      </c>
      <c r="BF12" s="97" t="str">
        <f t="shared" si="7"/>
        <v/>
      </c>
      <c r="BK12" s="97" t="str">
        <f t="shared" si="8"/>
        <v/>
      </c>
      <c r="BP12" s="97" t="str">
        <f t="shared" si="9"/>
        <v/>
      </c>
      <c r="BU12" s="97" t="str">
        <f t="shared" si="10"/>
        <v/>
      </c>
      <c r="BZ12" s="97" t="str">
        <f t="shared" si="11"/>
        <v/>
      </c>
      <c r="CE12" s="97" t="str">
        <f t="shared" si="12"/>
        <v/>
      </c>
      <c r="CJ12" s="97" t="str">
        <f t="shared" si="13"/>
        <v/>
      </c>
      <c r="CO12" s="97" t="str">
        <f t="shared" si="14"/>
        <v/>
      </c>
      <c r="CT12" s="97" t="str">
        <f t="shared" si="15"/>
        <v/>
      </c>
      <c r="CY12" s="97" t="str">
        <f t="shared" si="16"/>
        <v/>
      </c>
      <c r="DD12" s="97" t="str">
        <f t="shared" si="17"/>
        <v/>
      </c>
      <c r="DI12" s="97" t="str">
        <f t="shared" si="18"/>
        <v/>
      </c>
      <c r="DN12" s="97" t="str">
        <f t="shared" si="19"/>
        <v/>
      </c>
      <c r="DS12" s="97" t="str">
        <f t="shared" si="20"/>
        <v/>
      </c>
      <c r="DX12" s="97" t="str">
        <f t="shared" si="21"/>
        <v/>
      </c>
      <c r="EC12" s="97" t="str">
        <f t="shared" si="22"/>
        <v/>
      </c>
      <c r="EH12" s="97" t="str">
        <f t="shared" si="23"/>
        <v/>
      </c>
      <c r="EM12" s="97" t="str">
        <f t="shared" si="24"/>
        <v/>
      </c>
      <c r="ER12" s="97" t="str">
        <f t="shared" si="25"/>
        <v/>
      </c>
      <c r="EW12" s="97" t="str">
        <f t="shared" si="26"/>
        <v/>
      </c>
      <c r="FB12" s="97" t="str">
        <f t="shared" si="27"/>
        <v/>
      </c>
      <c r="FG12" s="97" t="str">
        <f t="shared" si="28"/>
        <v/>
      </c>
      <c r="FL12" s="97" t="str">
        <f t="shared" si="29"/>
        <v/>
      </c>
      <c r="FQ12" s="97" t="str">
        <f t="shared" si="30"/>
        <v/>
      </c>
    </row>
    <row r="13" spans="1:173" x14ac:dyDescent="0.3">
      <c r="A13" s="2" t="s">
        <v>715</v>
      </c>
      <c r="B13" s="2"/>
      <c r="C13" s="2" t="s">
        <v>640</v>
      </c>
      <c r="D13" s="2" t="s">
        <v>639</v>
      </c>
      <c r="E13" t="s">
        <v>515</v>
      </c>
      <c r="F13">
        <v>30</v>
      </c>
      <c r="G13">
        <v>1.75</v>
      </c>
      <c r="I13">
        <v>32</v>
      </c>
      <c r="J13" s="5">
        <v>6.5</v>
      </c>
      <c r="K13" s="16">
        <f>(IF((((F13+I13)/2)/$D$200)+(((G13+J13)/2)/$F$200)=0,"",((((F13+I13)/2)/$D$200)+(((G13+J13)/2)/$F$200))))/10</f>
        <v>0.15671874999999999</v>
      </c>
      <c r="L13" t="s">
        <v>515</v>
      </c>
      <c r="M13">
        <v>1</v>
      </c>
      <c r="N13">
        <v>11</v>
      </c>
      <c r="O13">
        <v>4</v>
      </c>
      <c r="Q13">
        <v>1</v>
      </c>
      <c r="R13">
        <v>12</v>
      </c>
      <c r="S13">
        <v>6</v>
      </c>
      <c r="T13" s="16">
        <f>(IF(((M13+Q13)/2)+(((N13+R13)/2)/$D$200)+(((O13+S13)/2)/$F$200)=0,"",((M13+Q13)/2)+(((N13+R13)/2)/$D$200)+(((O13+S13)/2)/$F$200)))/10</f>
        <v>0.15958333333333333</v>
      </c>
      <c r="U13" s="4">
        <v>4</v>
      </c>
      <c r="V13" t="s">
        <v>515</v>
      </c>
      <c r="W13" s="3">
        <v>1</v>
      </c>
      <c r="X13" s="3">
        <v>10</v>
      </c>
      <c r="Y13" s="3">
        <v>11</v>
      </c>
      <c r="Z13" s="3"/>
      <c r="AA13" s="3">
        <v>1</v>
      </c>
      <c r="AB13" s="3">
        <v>12</v>
      </c>
      <c r="AC13" s="3">
        <v>10</v>
      </c>
      <c r="AD13" s="16">
        <f>(IF(((W13+AA13)/2)+(((X13+AB13)/2)/$D$200)+(((Y13+AC13)/2)/$F$200)=0,"",((W13+AA13)/2)+(((X13+AB13)/2)/$D$200)+(((Y13+AC13)/2)/$F$200)))/10</f>
        <v>0.15937499999999999</v>
      </c>
      <c r="AM13" s="16" t="str">
        <f t="shared" si="3"/>
        <v/>
      </c>
      <c r="AR13" s="97" t="str">
        <f t="shared" si="4"/>
        <v/>
      </c>
      <c r="AW13" s="97" t="str">
        <f t="shared" si="5"/>
        <v/>
      </c>
      <c r="AZ13" s="97" t="str">
        <f t="shared" si="6"/>
        <v/>
      </c>
      <c r="BF13" s="97" t="str">
        <f t="shared" si="7"/>
        <v/>
      </c>
      <c r="BK13" s="97" t="str">
        <f t="shared" si="8"/>
        <v/>
      </c>
      <c r="BP13" s="97" t="str">
        <f t="shared" si="9"/>
        <v/>
      </c>
      <c r="BU13" s="97" t="str">
        <f t="shared" si="10"/>
        <v/>
      </c>
      <c r="BZ13" s="97" t="str">
        <f t="shared" si="11"/>
        <v/>
      </c>
      <c r="CE13" s="97" t="str">
        <f t="shared" si="12"/>
        <v/>
      </c>
      <c r="CJ13" s="97" t="str">
        <f t="shared" si="13"/>
        <v/>
      </c>
      <c r="CO13" s="97" t="str">
        <f t="shared" si="14"/>
        <v/>
      </c>
      <c r="CT13" s="97" t="str">
        <f t="shared" si="15"/>
        <v/>
      </c>
      <c r="CY13" s="97" t="str">
        <f t="shared" si="16"/>
        <v/>
      </c>
      <c r="DD13" s="97" t="str">
        <f t="shared" si="17"/>
        <v/>
      </c>
      <c r="DI13" s="97" t="str">
        <f t="shared" si="18"/>
        <v/>
      </c>
      <c r="DN13" s="97" t="str">
        <f t="shared" si="19"/>
        <v/>
      </c>
      <c r="DS13" s="97" t="str">
        <f t="shared" si="20"/>
        <v/>
      </c>
      <c r="DX13" s="97" t="str">
        <f t="shared" si="21"/>
        <v/>
      </c>
      <c r="EC13" s="97" t="str">
        <f t="shared" si="22"/>
        <v/>
      </c>
      <c r="EH13" s="97" t="str">
        <f t="shared" si="23"/>
        <v/>
      </c>
      <c r="EM13" s="97" t="str">
        <f t="shared" si="24"/>
        <v/>
      </c>
      <c r="ER13" s="97" t="str">
        <f t="shared" si="25"/>
        <v/>
      </c>
      <c r="EW13" s="97" t="str">
        <f t="shared" si="26"/>
        <v/>
      </c>
      <c r="FB13" s="97" t="str">
        <f t="shared" si="27"/>
        <v/>
      </c>
      <c r="FG13" s="97" t="str">
        <f t="shared" si="28"/>
        <v/>
      </c>
      <c r="FL13" s="97" t="str">
        <f t="shared" si="29"/>
        <v/>
      </c>
      <c r="FQ13" s="97" t="str">
        <f t="shared" si="30"/>
        <v/>
      </c>
    </row>
    <row r="14" spans="1:173" x14ac:dyDescent="0.3">
      <c r="A14" s="2" t="s">
        <v>717</v>
      </c>
      <c r="B14" s="2" t="s">
        <v>563</v>
      </c>
      <c r="C14" t="s">
        <v>656</v>
      </c>
      <c r="D14" t="s">
        <v>443</v>
      </c>
      <c r="E14" t="s">
        <v>477</v>
      </c>
      <c r="J14" s="3"/>
      <c r="K14" s="16" t="str">
        <f t="shared" ref="K14:K45" si="31">IF((((F14+I14)/2)/$D$200)+(((G14+J14)/2)/$F$200)=0,"",((((F14+I14)/2)/$D$200)+(((G14+J14)/2)/$F$200)))</f>
        <v/>
      </c>
      <c r="T14" s="16" t="str">
        <f t="shared" ref="T14:T45" si="32">IF(((M14+Q14)/2)+(((N14+R14)/2)/$D$200)+(((O14+S14)/2)/$F$200)=0,"",((M14+Q14)/2)+(((N14+R14)/2)/$D$200)+(((O14+S14)/2)/$F$200))</f>
        <v/>
      </c>
      <c r="AC14" s="3"/>
      <c r="AD14" s="16" t="str">
        <f t="shared" ref="AD14:AD45" si="33">IF(((W14+AA14)/2)+(((X14+AB14)/2)/$D$200)+(((Y14+AC14)/2)/$F$200)=0,"",((W14+AA14)/2)+(((X14+AB14)/2)/$D$200)+(((Y14+AC14)/2)/$F$200))</f>
        <v/>
      </c>
      <c r="AL14" s="3"/>
      <c r="AM14" s="16" t="str">
        <f t="shared" si="3"/>
        <v/>
      </c>
      <c r="AR14" s="97" t="str">
        <f t="shared" si="4"/>
        <v/>
      </c>
      <c r="AV14" s="3"/>
      <c r="AW14" s="97" t="str">
        <f t="shared" si="5"/>
        <v/>
      </c>
      <c r="AZ14" s="97" t="str">
        <f t="shared" si="6"/>
        <v/>
      </c>
      <c r="BA14"/>
      <c r="BF14" s="97" t="str">
        <f t="shared" si="7"/>
        <v/>
      </c>
      <c r="BK14" s="97" t="str">
        <f t="shared" si="8"/>
        <v/>
      </c>
      <c r="BP14" s="97" t="str">
        <f t="shared" si="9"/>
        <v/>
      </c>
      <c r="BU14" s="97" t="str">
        <f t="shared" si="10"/>
        <v/>
      </c>
      <c r="BZ14" s="97" t="str">
        <f t="shared" si="11"/>
        <v/>
      </c>
      <c r="CE14" s="97" t="str">
        <f t="shared" si="12"/>
        <v/>
      </c>
      <c r="CJ14" s="97" t="str">
        <f t="shared" si="13"/>
        <v/>
      </c>
      <c r="CO14" s="97" t="str">
        <f t="shared" si="14"/>
        <v/>
      </c>
      <c r="CT14" s="97" t="str">
        <f t="shared" si="15"/>
        <v/>
      </c>
      <c r="CY14" s="97" t="str">
        <f t="shared" si="16"/>
        <v/>
      </c>
      <c r="CZ14" t="s">
        <v>32</v>
      </c>
      <c r="DA14">
        <v>0</v>
      </c>
      <c r="DB14">
        <v>9</v>
      </c>
      <c r="DC14">
        <v>0</v>
      </c>
      <c r="DD14" s="97">
        <f t="shared" si="17"/>
        <v>0.45</v>
      </c>
      <c r="DI14" s="97" t="str">
        <f t="shared" si="18"/>
        <v/>
      </c>
      <c r="DN14" s="97" t="str">
        <f t="shared" si="19"/>
        <v/>
      </c>
      <c r="DS14" s="97" t="str">
        <f t="shared" si="20"/>
        <v/>
      </c>
      <c r="DX14" s="97" t="str">
        <f t="shared" si="21"/>
        <v/>
      </c>
      <c r="EC14" s="97" t="str">
        <f t="shared" si="22"/>
        <v/>
      </c>
      <c r="EH14" s="97" t="str">
        <f t="shared" si="23"/>
        <v/>
      </c>
      <c r="EM14" s="97" t="str">
        <f t="shared" si="24"/>
        <v/>
      </c>
      <c r="ER14" s="97" t="str">
        <f t="shared" si="25"/>
        <v/>
      </c>
      <c r="EW14" s="97" t="str">
        <f t="shared" si="26"/>
        <v/>
      </c>
      <c r="FB14" s="97" t="str">
        <f t="shared" si="27"/>
        <v/>
      </c>
      <c r="FG14" s="97" t="str">
        <f t="shared" si="28"/>
        <v/>
      </c>
      <c r="FL14" s="97" t="str">
        <f t="shared" si="29"/>
        <v/>
      </c>
      <c r="FQ14" s="97" t="str">
        <f t="shared" si="30"/>
        <v/>
      </c>
    </row>
    <row r="15" spans="1:173" x14ac:dyDescent="0.3">
      <c r="A15" s="2" t="s">
        <v>718</v>
      </c>
      <c r="B15" s="2" t="s">
        <v>563</v>
      </c>
      <c r="C15" t="s">
        <v>656</v>
      </c>
      <c r="D15" t="s">
        <v>443</v>
      </c>
      <c r="E15" t="s">
        <v>477</v>
      </c>
      <c r="K15" s="16" t="str">
        <f t="shared" si="31"/>
        <v/>
      </c>
      <c r="T15" s="16" t="str">
        <f t="shared" si="32"/>
        <v/>
      </c>
      <c r="AC15" s="3"/>
      <c r="AD15" s="16" t="str">
        <f t="shared" si="33"/>
        <v/>
      </c>
      <c r="AL15" s="3"/>
      <c r="AM15" s="16" t="str">
        <f t="shared" si="3"/>
        <v/>
      </c>
      <c r="AR15" s="97" t="str">
        <f t="shared" si="4"/>
        <v/>
      </c>
      <c r="AV15" s="3"/>
      <c r="AW15" s="97" t="str">
        <f t="shared" si="5"/>
        <v/>
      </c>
      <c r="AZ15" s="97" t="str">
        <f t="shared" si="6"/>
        <v/>
      </c>
      <c r="BA15"/>
      <c r="BF15" s="97" t="str">
        <f t="shared" si="7"/>
        <v/>
      </c>
      <c r="BK15" s="97" t="str">
        <f t="shared" si="8"/>
        <v/>
      </c>
      <c r="BP15" s="97" t="str">
        <f t="shared" si="9"/>
        <v/>
      </c>
      <c r="BU15" s="97" t="str">
        <f t="shared" si="10"/>
        <v/>
      </c>
      <c r="BZ15" s="97" t="str">
        <f t="shared" si="11"/>
        <v/>
      </c>
      <c r="CE15" s="97" t="str">
        <f t="shared" si="12"/>
        <v/>
      </c>
      <c r="CJ15" s="97" t="str">
        <f t="shared" si="13"/>
        <v/>
      </c>
      <c r="CO15" s="97" t="str">
        <f t="shared" si="14"/>
        <v/>
      </c>
      <c r="CT15" s="97" t="str">
        <f t="shared" si="15"/>
        <v/>
      </c>
      <c r="CY15" s="97" t="str">
        <f t="shared" si="16"/>
        <v/>
      </c>
      <c r="CZ15" t="s">
        <v>32</v>
      </c>
      <c r="DA15">
        <v>0</v>
      </c>
      <c r="DB15">
        <v>10</v>
      </c>
      <c r="DC15">
        <v>0</v>
      </c>
      <c r="DD15" s="97">
        <f t="shared" si="17"/>
        <v>0.5</v>
      </c>
      <c r="DI15" s="97" t="str">
        <f t="shared" si="18"/>
        <v/>
      </c>
      <c r="DN15" s="97" t="str">
        <f t="shared" si="19"/>
        <v/>
      </c>
      <c r="DS15" s="97" t="str">
        <f t="shared" si="20"/>
        <v/>
      </c>
      <c r="DX15" s="97" t="str">
        <f t="shared" si="21"/>
        <v/>
      </c>
      <c r="EC15" s="97" t="str">
        <f t="shared" si="22"/>
        <v/>
      </c>
      <c r="EH15" s="97" t="str">
        <f t="shared" si="23"/>
        <v/>
      </c>
      <c r="EM15" s="97" t="str">
        <f t="shared" si="24"/>
        <v/>
      </c>
      <c r="ER15" s="97" t="str">
        <f t="shared" si="25"/>
        <v/>
      </c>
      <c r="EW15" s="97" t="str">
        <f t="shared" si="26"/>
        <v/>
      </c>
      <c r="FB15" s="97" t="str">
        <f t="shared" si="27"/>
        <v/>
      </c>
      <c r="FG15" s="97" t="str">
        <f t="shared" si="28"/>
        <v/>
      </c>
      <c r="FL15" s="97" t="str">
        <f t="shared" si="29"/>
        <v/>
      </c>
      <c r="FQ15" s="97" t="str">
        <f t="shared" si="30"/>
        <v/>
      </c>
    </row>
    <row r="16" spans="1:173" x14ac:dyDescent="0.3">
      <c r="A16" s="2" t="s">
        <v>718</v>
      </c>
      <c r="B16" s="2" t="s">
        <v>347</v>
      </c>
      <c r="C16" t="s">
        <v>656</v>
      </c>
      <c r="D16" t="s">
        <v>443</v>
      </c>
      <c r="E16" t="s">
        <v>477</v>
      </c>
      <c r="K16" s="16" t="str">
        <f t="shared" si="31"/>
        <v/>
      </c>
      <c r="T16" s="16" t="str">
        <f t="shared" si="32"/>
        <v/>
      </c>
      <c r="AC16" s="3"/>
      <c r="AD16" s="16" t="str">
        <f t="shared" si="33"/>
        <v/>
      </c>
      <c r="AL16" s="3"/>
      <c r="AM16" s="16" t="str">
        <f t="shared" si="3"/>
        <v/>
      </c>
      <c r="AR16" s="97" t="str">
        <f t="shared" si="4"/>
        <v/>
      </c>
      <c r="AV16" s="3"/>
      <c r="AW16" s="97" t="str">
        <f t="shared" si="5"/>
        <v/>
      </c>
      <c r="AZ16" s="97" t="str">
        <f t="shared" si="6"/>
        <v/>
      </c>
      <c r="BA16"/>
      <c r="BF16" s="97" t="str">
        <f t="shared" si="7"/>
        <v/>
      </c>
      <c r="BK16" s="97" t="str">
        <f t="shared" si="8"/>
        <v/>
      </c>
      <c r="BP16" s="97" t="str">
        <f t="shared" si="9"/>
        <v/>
      </c>
      <c r="BU16" s="97" t="str">
        <f t="shared" si="10"/>
        <v/>
      </c>
      <c r="BZ16" s="97" t="str">
        <f t="shared" si="11"/>
        <v/>
      </c>
      <c r="CE16" s="97" t="str">
        <f t="shared" si="12"/>
        <v/>
      </c>
      <c r="CJ16" s="97" t="str">
        <f t="shared" si="13"/>
        <v/>
      </c>
      <c r="CO16" s="97" t="str">
        <f t="shared" si="14"/>
        <v/>
      </c>
      <c r="CT16" s="97" t="str">
        <f t="shared" si="15"/>
        <v/>
      </c>
      <c r="CY16" s="97" t="str">
        <f t="shared" si="16"/>
        <v/>
      </c>
      <c r="CZ16" t="s">
        <v>32</v>
      </c>
      <c r="DA16">
        <v>0</v>
      </c>
      <c r="DB16">
        <v>10</v>
      </c>
      <c r="DC16">
        <v>6</v>
      </c>
      <c r="DD16" s="97">
        <f t="shared" si="17"/>
        <v>0.52500000000000002</v>
      </c>
      <c r="DI16" s="97" t="str">
        <f t="shared" si="18"/>
        <v/>
      </c>
      <c r="DN16" s="97" t="str">
        <f t="shared" si="19"/>
        <v/>
      </c>
      <c r="DS16" s="97" t="str">
        <f t="shared" si="20"/>
        <v/>
      </c>
      <c r="DX16" s="97" t="str">
        <f t="shared" si="21"/>
        <v/>
      </c>
      <c r="EC16" s="97" t="str">
        <f t="shared" si="22"/>
        <v/>
      </c>
      <c r="EH16" s="97" t="str">
        <f t="shared" si="23"/>
        <v/>
      </c>
      <c r="EM16" s="97" t="str">
        <f t="shared" si="24"/>
        <v/>
      </c>
      <c r="ER16" s="97" t="str">
        <f t="shared" si="25"/>
        <v/>
      </c>
      <c r="EW16" s="97" t="str">
        <f t="shared" si="26"/>
        <v/>
      </c>
      <c r="FB16" s="97" t="str">
        <f t="shared" si="27"/>
        <v/>
      </c>
      <c r="FG16" s="97" t="str">
        <f t="shared" si="28"/>
        <v/>
      </c>
      <c r="FL16" s="97" t="str">
        <f t="shared" si="29"/>
        <v/>
      </c>
      <c r="FQ16" s="97" t="str">
        <f t="shared" si="30"/>
        <v/>
      </c>
    </row>
    <row r="17" spans="1:173" x14ac:dyDescent="0.3">
      <c r="A17" s="2" t="s">
        <v>719</v>
      </c>
      <c r="B17" s="2" t="s">
        <v>564</v>
      </c>
      <c r="C17" t="s">
        <v>656</v>
      </c>
      <c r="D17" t="s">
        <v>443</v>
      </c>
      <c r="E17" t="s">
        <v>477</v>
      </c>
      <c r="K17" s="16" t="str">
        <f t="shared" si="31"/>
        <v/>
      </c>
      <c r="T17" s="16" t="str">
        <f t="shared" si="32"/>
        <v/>
      </c>
      <c r="AC17" s="3"/>
      <c r="AD17" s="16" t="str">
        <f t="shared" si="33"/>
        <v/>
      </c>
      <c r="AL17" s="3"/>
      <c r="AM17" s="16" t="str">
        <f t="shared" si="3"/>
        <v/>
      </c>
      <c r="AR17" s="97" t="str">
        <f t="shared" si="4"/>
        <v/>
      </c>
      <c r="AV17" s="3"/>
      <c r="AW17" s="97" t="str">
        <f t="shared" si="5"/>
        <v/>
      </c>
      <c r="AZ17" s="97" t="str">
        <f t="shared" si="6"/>
        <v/>
      </c>
      <c r="BA17"/>
      <c r="BF17" s="97" t="str">
        <f t="shared" si="7"/>
        <v/>
      </c>
      <c r="BK17" s="97" t="str">
        <f t="shared" si="8"/>
        <v/>
      </c>
      <c r="BP17" s="97" t="str">
        <f t="shared" si="9"/>
        <v/>
      </c>
      <c r="BU17" s="97" t="str">
        <f t="shared" si="10"/>
        <v/>
      </c>
      <c r="BZ17" s="97" t="str">
        <f t="shared" si="11"/>
        <v/>
      </c>
      <c r="CE17" s="97" t="str">
        <f t="shared" si="12"/>
        <v/>
      </c>
      <c r="CJ17" s="97" t="str">
        <f t="shared" si="13"/>
        <v/>
      </c>
      <c r="CO17" s="97" t="str">
        <f t="shared" si="14"/>
        <v/>
      </c>
      <c r="CT17" s="97" t="str">
        <f t="shared" si="15"/>
        <v/>
      </c>
      <c r="CY17" s="97" t="str">
        <f t="shared" si="16"/>
        <v/>
      </c>
      <c r="CZ17" t="s">
        <v>32</v>
      </c>
      <c r="DA17">
        <v>0</v>
      </c>
      <c r="DB17">
        <v>11</v>
      </c>
      <c r="DC17">
        <v>6</v>
      </c>
      <c r="DD17" s="97">
        <f t="shared" si="17"/>
        <v>0.57500000000000007</v>
      </c>
      <c r="DI17" s="97" t="str">
        <f t="shared" si="18"/>
        <v/>
      </c>
      <c r="DN17" s="97" t="str">
        <f t="shared" si="19"/>
        <v/>
      </c>
      <c r="DS17" s="97" t="str">
        <f t="shared" si="20"/>
        <v/>
      </c>
      <c r="DX17" s="97" t="str">
        <f t="shared" si="21"/>
        <v/>
      </c>
      <c r="EC17" s="97" t="str">
        <f t="shared" si="22"/>
        <v/>
      </c>
      <c r="EH17" s="97" t="str">
        <f t="shared" si="23"/>
        <v/>
      </c>
      <c r="EM17" s="97" t="str">
        <f t="shared" si="24"/>
        <v/>
      </c>
      <c r="ER17" s="97" t="str">
        <f t="shared" si="25"/>
        <v/>
      </c>
      <c r="EW17" s="97" t="str">
        <f t="shared" si="26"/>
        <v/>
      </c>
      <c r="FB17" s="97" t="str">
        <f t="shared" si="27"/>
        <v/>
      </c>
      <c r="FG17" s="97" t="str">
        <f t="shared" si="28"/>
        <v/>
      </c>
      <c r="FL17" s="97" t="str">
        <f t="shared" si="29"/>
        <v/>
      </c>
      <c r="FQ17" s="97" t="str">
        <f t="shared" si="30"/>
        <v/>
      </c>
    </row>
    <row r="18" spans="1:173" x14ac:dyDescent="0.3">
      <c r="A18" s="2" t="s">
        <v>712</v>
      </c>
      <c r="B18" s="2" t="s">
        <v>565</v>
      </c>
      <c r="C18" t="s">
        <v>640</v>
      </c>
      <c r="D18" t="s">
        <v>639</v>
      </c>
      <c r="E18" t="s">
        <v>515</v>
      </c>
      <c r="K18" s="16" t="str">
        <f t="shared" si="31"/>
        <v/>
      </c>
      <c r="T18" s="16" t="str">
        <f t="shared" si="32"/>
        <v/>
      </c>
      <c r="AC18" s="3"/>
      <c r="AD18" s="16" t="str">
        <f t="shared" si="33"/>
        <v/>
      </c>
      <c r="AL18" s="3"/>
      <c r="AM18" s="16" t="str">
        <f t="shared" si="3"/>
        <v/>
      </c>
      <c r="AR18" s="97" t="str">
        <f t="shared" si="4"/>
        <v/>
      </c>
      <c r="AV18" s="3"/>
      <c r="AW18" s="97" t="str">
        <f t="shared" si="5"/>
        <v/>
      </c>
      <c r="AZ18" s="97" t="str">
        <f t="shared" si="6"/>
        <v/>
      </c>
      <c r="BA18"/>
      <c r="BF18" s="97" t="str">
        <f t="shared" si="7"/>
        <v/>
      </c>
      <c r="BK18" s="97" t="str">
        <f t="shared" si="8"/>
        <v/>
      </c>
      <c r="BP18" s="97" t="str">
        <f t="shared" si="9"/>
        <v/>
      </c>
      <c r="BU18" s="97" t="str">
        <f t="shared" si="10"/>
        <v/>
      </c>
      <c r="BZ18" s="97" t="str">
        <f t="shared" si="11"/>
        <v/>
      </c>
      <c r="CE18" s="97" t="str">
        <f t="shared" si="12"/>
        <v/>
      </c>
      <c r="CJ18" s="97" t="str">
        <f t="shared" si="13"/>
        <v/>
      </c>
      <c r="CO18" s="97" t="str">
        <f t="shared" si="14"/>
        <v/>
      </c>
      <c r="CT18" s="97" t="str">
        <f t="shared" si="15"/>
        <v/>
      </c>
      <c r="CY18" s="97" t="str">
        <f t="shared" si="16"/>
        <v/>
      </c>
      <c r="DD18" s="97" t="str">
        <f t="shared" si="17"/>
        <v/>
      </c>
      <c r="DI18" s="97" t="str">
        <f t="shared" si="18"/>
        <v/>
      </c>
      <c r="DN18" s="97" t="str">
        <f t="shared" si="19"/>
        <v/>
      </c>
      <c r="DO18" t="s">
        <v>515</v>
      </c>
      <c r="DP18">
        <v>20</v>
      </c>
      <c r="DQ18">
        <v>0</v>
      </c>
      <c r="DR18">
        <v>0</v>
      </c>
      <c r="DS18" s="97">
        <f>(IF(DP18+(DQ18/$D$200)+(DR18/$F$200)=0,"",DP18+(DQ18/$D$200)+(DR18/$F$200)))/528</f>
        <v>3.787878787878788E-2</v>
      </c>
      <c r="DX18" s="97" t="str">
        <f t="shared" si="21"/>
        <v/>
      </c>
      <c r="EC18" s="97" t="str">
        <f t="shared" si="22"/>
        <v/>
      </c>
      <c r="EH18" s="97" t="str">
        <f t="shared" si="23"/>
        <v/>
      </c>
      <c r="EM18" s="97" t="str">
        <f t="shared" si="24"/>
        <v/>
      </c>
      <c r="ER18" s="97" t="str">
        <f t="shared" si="25"/>
        <v/>
      </c>
      <c r="EW18" s="97" t="str">
        <f t="shared" si="26"/>
        <v/>
      </c>
      <c r="FB18" s="97" t="str">
        <f t="shared" si="27"/>
        <v/>
      </c>
      <c r="FG18" s="97" t="str">
        <f t="shared" si="28"/>
        <v/>
      </c>
      <c r="FL18" s="97" t="str">
        <f t="shared" si="29"/>
        <v/>
      </c>
      <c r="FQ18" s="97" t="str">
        <f t="shared" si="30"/>
        <v/>
      </c>
    </row>
    <row r="19" spans="1:173" x14ac:dyDescent="0.3">
      <c r="A19" s="2" t="s">
        <v>721</v>
      </c>
      <c r="B19" s="2" t="s">
        <v>347</v>
      </c>
      <c r="C19" t="s">
        <v>640</v>
      </c>
      <c r="D19" t="s">
        <v>639</v>
      </c>
      <c r="E19" t="s">
        <v>515</v>
      </c>
      <c r="K19" s="16" t="str">
        <f t="shared" si="31"/>
        <v/>
      </c>
      <c r="T19" s="16" t="str">
        <f t="shared" si="32"/>
        <v/>
      </c>
      <c r="AC19" s="3"/>
      <c r="AD19" s="16" t="str">
        <f t="shared" si="33"/>
        <v/>
      </c>
      <c r="AL19" s="3"/>
      <c r="AM19" s="16" t="str">
        <f t="shared" si="3"/>
        <v/>
      </c>
      <c r="AR19" s="97" t="str">
        <f t="shared" si="4"/>
        <v/>
      </c>
      <c r="AV19" s="3"/>
      <c r="AW19" s="97" t="str">
        <f t="shared" si="5"/>
        <v/>
      </c>
      <c r="AZ19" s="97" t="str">
        <f t="shared" si="6"/>
        <v/>
      </c>
      <c r="BA19"/>
      <c r="BF19" s="97" t="str">
        <f t="shared" si="7"/>
        <v/>
      </c>
      <c r="BK19" s="97" t="str">
        <f t="shared" si="8"/>
        <v/>
      </c>
      <c r="BP19" s="97" t="str">
        <f t="shared" si="9"/>
        <v/>
      </c>
      <c r="BU19" s="97" t="str">
        <f t="shared" si="10"/>
        <v/>
      </c>
      <c r="BZ19" s="97" t="str">
        <f t="shared" si="11"/>
        <v/>
      </c>
      <c r="CE19" s="97" t="str">
        <f t="shared" si="12"/>
        <v/>
      </c>
      <c r="CJ19" s="97" t="str">
        <f t="shared" si="13"/>
        <v/>
      </c>
      <c r="CO19" s="97" t="str">
        <f t="shared" si="14"/>
        <v/>
      </c>
      <c r="CT19" s="97" t="str">
        <f t="shared" si="15"/>
        <v/>
      </c>
      <c r="CY19" s="97" t="str">
        <f t="shared" si="16"/>
        <v/>
      </c>
      <c r="DD19" s="97" t="str">
        <f t="shared" si="17"/>
        <v/>
      </c>
      <c r="DI19" s="97" t="str">
        <f t="shared" si="18"/>
        <v/>
      </c>
      <c r="DN19" s="97" t="str">
        <f t="shared" si="19"/>
        <v/>
      </c>
      <c r="DS19" s="97" t="str">
        <f t="shared" ref="DS19:DS66" si="34">IF(DP19+(DQ19/$D$200)+(DR19/$F$200)=0,"",DP19+(DQ19/$D$200)+(DR19/$F$200))</f>
        <v/>
      </c>
      <c r="DT19" t="s">
        <v>515</v>
      </c>
      <c r="DU19">
        <v>0</v>
      </c>
      <c r="DV19">
        <v>7</v>
      </c>
      <c r="DW19">
        <v>0</v>
      </c>
      <c r="DX19" s="97">
        <f>(IF(DU19+(DV19/$D$200)+(DW19/$F$200)=0,"",DU19+(DV19/$D$200)+(DW19/$F$200)))/10</f>
        <v>3.4999999999999996E-2</v>
      </c>
      <c r="DY19" t="s">
        <v>22</v>
      </c>
      <c r="DZ19">
        <v>0</v>
      </c>
      <c r="EA19">
        <v>1</v>
      </c>
      <c r="EB19">
        <v>2</v>
      </c>
      <c r="EC19" s="97">
        <f t="shared" si="22"/>
        <v>5.8333333333333334E-2</v>
      </c>
      <c r="EH19" s="97" t="str">
        <f t="shared" si="23"/>
        <v/>
      </c>
      <c r="EM19" s="97" t="str">
        <f t="shared" si="24"/>
        <v/>
      </c>
      <c r="ER19" s="97" t="str">
        <f t="shared" si="25"/>
        <v/>
      </c>
      <c r="EW19" s="97" t="str">
        <f t="shared" si="26"/>
        <v/>
      </c>
      <c r="FB19" s="97" t="str">
        <f t="shared" si="27"/>
        <v/>
      </c>
      <c r="FG19" s="97" t="str">
        <f t="shared" si="28"/>
        <v/>
      </c>
      <c r="FL19" s="97" t="str">
        <f t="shared" si="29"/>
        <v/>
      </c>
      <c r="FQ19" s="97" t="str">
        <f t="shared" si="30"/>
        <v/>
      </c>
    </row>
    <row r="20" spans="1:173" x14ac:dyDescent="0.3">
      <c r="A20" s="2" t="s">
        <v>549</v>
      </c>
      <c r="B20" s="2" t="s">
        <v>343</v>
      </c>
      <c r="C20" s="2" t="s">
        <v>642</v>
      </c>
      <c r="D20" s="2" t="s">
        <v>440</v>
      </c>
      <c r="J20" s="3"/>
      <c r="K20" s="16" t="str">
        <f t="shared" si="31"/>
        <v/>
      </c>
      <c r="L20" s="3"/>
      <c r="T20" s="16" t="str">
        <f t="shared" si="32"/>
        <v/>
      </c>
      <c r="V20" s="3"/>
      <c r="W20" s="3"/>
      <c r="X20" s="3"/>
      <c r="Y20" s="3"/>
      <c r="Z20" s="3"/>
      <c r="AA20" s="3"/>
      <c r="AB20" s="3"/>
      <c r="AC20" s="3"/>
      <c r="AD20" s="16" t="str">
        <f t="shared" si="33"/>
        <v/>
      </c>
      <c r="AM20" s="16" t="str">
        <f t="shared" si="3"/>
        <v/>
      </c>
      <c r="AN20" s="3" t="s">
        <v>22</v>
      </c>
      <c r="AO20">
        <v>6.375</v>
      </c>
      <c r="AR20" s="97">
        <f>IF((((AO20+AQ20))/$D$201)=0,"",(((AO20+AQ20))/$D$201))</f>
        <v>5.0595238095238096E-2</v>
      </c>
      <c r="AS20" s="3" t="s">
        <v>22</v>
      </c>
      <c r="AT20">
        <v>6</v>
      </c>
      <c r="AW20" s="97">
        <f>IF((((AT20+AV20))/$D$201)=0,"",(((AT20+AV20))/$D$201))</f>
        <v>4.7619047619047616E-2</v>
      </c>
      <c r="AX20" t="s">
        <v>22</v>
      </c>
      <c r="AY20">
        <v>6.375</v>
      </c>
      <c r="AZ20" s="97">
        <f t="shared" si="6"/>
        <v>4.7486033519553071E-2</v>
      </c>
      <c r="BF20" s="97" t="str">
        <f t="shared" si="7"/>
        <v/>
      </c>
      <c r="BK20" s="97" t="str">
        <f t="shared" si="8"/>
        <v/>
      </c>
      <c r="BP20" s="97" t="str">
        <f t="shared" si="9"/>
        <v/>
      </c>
      <c r="BU20" s="97" t="str">
        <f t="shared" si="10"/>
        <v/>
      </c>
      <c r="BZ20" s="97" t="str">
        <f t="shared" si="11"/>
        <v/>
      </c>
      <c r="CE20" s="97" t="str">
        <f t="shared" si="12"/>
        <v/>
      </c>
      <c r="CJ20" s="97" t="str">
        <f t="shared" si="13"/>
        <v/>
      </c>
      <c r="CO20" s="97" t="str">
        <f t="shared" si="14"/>
        <v/>
      </c>
      <c r="CT20" s="97" t="str">
        <f t="shared" si="15"/>
        <v/>
      </c>
      <c r="CY20" s="97" t="str">
        <f t="shared" si="16"/>
        <v/>
      </c>
      <c r="DD20" s="97" t="str">
        <f t="shared" si="17"/>
        <v/>
      </c>
      <c r="DI20" s="97" t="str">
        <f t="shared" si="18"/>
        <v/>
      </c>
      <c r="DJ20" t="s">
        <v>35</v>
      </c>
      <c r="DK20">
        <v>55</v>
      </c>
      <c r="DL20">
        <v>0</v>
      </c>
      <c r="DM20">
        <v>0</v>
      </c>
      <c r="DN20" s="97">
        <f t="shared" si="19"/>
        <v>55</v>
      </c>
      <c r="DS20" s="97" t="str">
        <f t="shared" si="34"/>
        <v/>
      </c>
      <c r="DT20" t="s">
        <v>35</v>
      </c>
      <c r="DU20">
        <v>60</v>
      </c>
      <c r="DV20">
        <v>0</v>
      </c>
      <c r="DW20">
        <v>0</v>
      </c>
      <c r="DX20" s="97">
        <f t="shared" ref="DX20:DX32" si="35">IF(DU20+(DV20/$D$200)+(DW20/$F$200)=0,"",DU20+(DV20/$D$200)+(DW20/$F$200))</f>
        <v>60</v>
      </c>
      <c r="EC20" s="97" t="str">
        <f t="shared" si="22"/>
        <v/>
      </c>
      <c r="EH20" s="97" t="str">
        <f t="shared" si="23"/>
        <v/>
      </c>
      <c r="EM20" s="97" t="str">
        <f t="shared" si="24"/>
        <v/>
      </c>
      <c r="ER20" s="97" t="str">
        <f t="shared" si="25"/>
        <v/>
      </c>
      <c r="ES20" t="s">
        <v>35</v>
      </c>
      <c r="ET20">
        <v>62</v>
      </c>
      <c r="EU20">
        <v>10</v>
      </c>
      <c r="EV20">
        <v>0</v>
      </c>
      <c r="EW20" s="97">
        <f t="shared" si="26"/>
        <v>62.5</v>
      </c>
      <c r="EX20" t="s">
        <v>35</v>
      </c>
      <c r="EY20">
        <v>67</v>
      </c>
      <c r="EZ20">
        <v>10</v>
      </c>
      <c r="FA20">
        <v>0</v>
      </c>
      <c r="FB20" s="97">
        <f t="shared" si="27"/>
        <v>67.5</v>
      </c>
      <c r="FC20" t="s">
        <v>35</v>
      </c>
      <c r="FD20">
        <v>65</v>
      </c>
      <c r="FE20">
        <v>0</v>
      </c>
      <c r="FF20">
        <v>0</v>
      </c>
      <c r="FG20" s="97">
        <f t="shared" si="28"/>
        <v>65</v>
      </c>
      <c r="FL20" s="97" t="str">
        <f t="shared" si="29"/>
        <v/>
      </c>
      <c r="FQ20" s="97" t="str">
        <f t="shared" si="30"/>
        <v/>
      </c>
    </row>
    <row r="21" spans="1:173" x14ac:dyDescent="0.3">
      <c r="A21" s="2" t="s">
        <v>550</v>
      </c>
      <c r="B21" s="2" t="s">
        <v>343</v>
      </c>
      <c r="C21" s="2" t="s">
        <v>642</v>
      </c>
      <c r="D21" s="2" t="s">
        <v>440</v>
      </c>
      <c r="J21" s="3"/>
      <c r="K21" s="16" t="str">
        <f t="shared" si="31"/>
        <v/>
      </c>
      <c r="L21" s="3"/>
      <c r="T21" s="16" t="str">
        <f t="shared" si="32"/>
        <v/>
      </c>
      <c r="V21" s="3"/>
      <c r="W21" s="3"/>
      <c r="X21" s="3"/>
      <c r="Y21" s="3"/>
      <c r="Z21" s="3"/>
      <c r="AA21" s="3"/>
      <c r="AB21" s="3"/>
      <c r="AC21" s="3"/>
      <c r="AD21" s="16" t="str">
        <f t="shared" si="33"/>
        <v/>
      </c>
      <c r="AM21" s="16" t="str">
        <f t="shared" si="3"/>
        <v/>
      </c>
      <c r="AN21" s="3"/>
      <c r="AR21" s="97" t="str">
        <f t="shared" ref="AR21:AR27" si="36">IF((((AO21+AQ21)/2)/$D$201)=0,"",(((AO21+AQ21)/2)/$D$201))</f>
        <v/>
      </c>
      <c r="AS21" s="3"/>
      <c r="AW21" s="97" t="str">
        <f t="shared" ref="AW21:AW27" si="37">IF((((AT21+AV21)/2)/$D$201)=0,"",(((AT21+AV21)/2)/$D$201))</f>
        <v/>
      </c>
      <c r="AZ21" s="97" t="str">
        <f t="shared" si="6"/>
        <v/>
      </c>
      <c r="BF21" s="97" t="str">
        <f t="shared" si="7"/>
        <v/>
      </c>
      <c r="BK21" s="97" t="str">
        <f t="shared" si="8"/>
        <v/>
      </c>
      <c r="BP21" s="97" t="str">
        <f t="shared" si="9"/>
        <v/>
      </c>
      <c r="BU21" s="97" t="str">
        <f t="shared" si="10"/>
        <v/>
      </c>
      <c r="BZ21" s="97" t="str">
        <f t="shared" si="11"/>
        <v/>
      </c>
      <c r="CE21" s="97" t="str">
        <f t="shared" si="12"/>
        <v/>
      </c>
      <c r="CJ21" s="97" t="str">
        <f t="shared" si="13"/>
        <v/>
      </c>
      <c r="CO21" s="97" t="str">
        <f t="shared" si="14"/>
        <v/>
      </c>
      <c r="CT21" s="97" t="str">
        <f t="shared" si="15"/>
        <v/>
      </c>
      <c r="CY21" s="97" t="str">
        <f t="shared" si="16"/>
        <v/>
      </c>
      <c r="DD21" s="97" t="str">
        <f t="shared" si="17"/>
        <v/>
      </c>
      <c r="DE21" t="s">
        <v>35</v>
      </c>
      <c r="DF21">
        <v>50</v>
      </c>
      <c r="DG21">
        <v>0</v>
      </c>
      <c r="DH21">
        <v>0</v>
      </c>
      <c r="DI21" s="97">
        <f t="shared" si="18"/>
        <v>50</v>
      </c>
      <c r="DN21" s="97" t="str">
        <f t="shared" si="19"/>
        <v/>
      </c>
      <c r="DS21" s="97" t="str">
        <f t="shared" si="34"/>
        <v/>
      </c>
      <c r="DX21" s="97" t="str">
        <f t="shared" si="35"/>
        <v/>
      </c>
      <c r="EC21" s="97" t="str">
        <f t="shared" si="22"/>
        <v/>
      </c>
      <c r="EH21" s="97" t="str">
        <f t="shared" si="23"/>
        <v/>
      </c>
      <c r="EM21" s="97" t="str">
        <f t="shared" si="24"/>
        <v/>
      </c>
      <c r="ER21" s="97" t="str">
        <f t="shared" si="25"/>
        <v/>
      </c>
      <c r="EW21" s="97" t="str">
        <f t="shared" si="26"/>
        <v/>
      </c>
      <c r="FB21" s="97" t="str">
        <f t="shared" si="27"/>
        <v/>
      </c>
      <c r="FG21" s="97" t="str">
        <f t="shared" si="28"/>
        <v/>
      </c>
      <c r="FL21" s="97" t="str">
        <f t="shared" si="29"/>
        <v/>
      </c>
      <c r="FQ21" s="97" t="str">
        <f t="shared" si="30"/>
        <v/>
      </c>
    </row>
    <row r="22" spans="1:173" x14ac:dyDescent="0.3">
      <c r="A22" s="2" t="s">
        <v>551</v>
      </c>
      <c r="B22" s="2" t="s">
        <v>343</v>
      </c>
      <c r="C22" s="2" t="s">
        <v>642</v>
      </c>
      <c r="D22" s="2" t="s">
        <v>440</v>
      </c>
      <c r="J22" s="3"/>
      <c r="K22" s="16" t="str">
        <f t="shared" si="31"/>
        <v/>
      </c>
      <c r="L22" s="3"/>
      <c r="T22" s="16" t="str">
        <f t="shared" si="32"/>
        <v/>
      </c>
      <c r="V22" s="3"/>
      <c r="W22" s="3"/>
      <c r="X22" s="3"/>
      <c r="Y22" s="3"/>
      <c r="Z22" s="3"/>
      <c r="AA22" s="3"/>
      <c r="AB22" s="3"/>
      <c r="AC22" s="3"/>
      <c r="AD22" s="16" t="str">
        <f t="shared" si="33"/>
        <v/>
      </c>
      <c r="AM22" s="16" t="str">
        <f t="shared" si="3"/>
        <v/>
      </c>
      <c r="AR22" s="97" t="str">
        <f t="shared" si="36"/>
        <v/>
      </c>
      <c r="AW22" s="97" t="str">
        <f t="shared" si="37"/>
        <v/>
      </c>
      <c r="AZ22" s="97" t="str">
        <f t="shared" si="6"/>
        <v/>
      </c>
      <c r="BF22" s="97" t="str">
        <f t="shared" si="7"/>
        <v/>
      </c>
      <c r="BK22" s="97" t="str">
        <f t="shared" si="8"/>
        <v/>
      </c>
      <c r="BP22" s="97" t="str">
        <f t="shared" si="9"/>
        <v/>
      </c>
      <c r="BU22" s="97" t="str">
        <f t="shared" si="10"/>
        <v/>
      </c>
      <c r="BZ22" s="97" t="str">
        <f t="shared" si="11"/>
        <v/>
      </c>
      <c r="CE22" s="97" t="str">
        <f t="shared" si="12"/>
        <v/>
      </c>
      <c r="CJ22" s="97" t="str">
        <f t="shared" si="13"/>
        <v/>
      </c>
      <c r="CO22" s="97" t="str">
        <f t="shared" si="14"/>
        <v/>
      </c>
      <c r="CT22" s="97" t="str">
        <f t="shared" si="15"/>
        <v/>
      </c>
      <c r="CY22" s="97" t="str">
        <f t="shared" si="16"/>
        <v/>
      </c>
      <c r="CZ22" t="s">
        <v>35</v>
      </c>
      <c r="DA22">
        <v>50</v>
      </c>
      <c r="DB22">
        <v>0</v>
      </c>
      <c r="DC22">
        <v>0</v>
      </c>
      <c r="DD22" s="97">
        <f t="shared" si="17"/>
        <v>50</v>
      </c>
      <c r="DI22" s="97" t="str">
        <f t="shared" si="18"/>
        <v/>
      </c>
      <c r="DN22" s="97" t="str">
        <f t="shared" si="19"/>
        <v/>
      </c>
      <c r="DS22" s="97" t="str">
        <f t="shared" si="34"/>
        <v/>
      </c>
      <c r="DX22" s="97" t="str">
        <f t="shared" si="35"/>
        <v/>
      </c>
      <c r="EC22" s="97" t="str">
        <f t="shared" si="22"/>
        <v/>
      </c>
      <c r="EH22" s="97" t="str">
        <f t="shared" si="23"/>
        <v/>
      </c>
      <c r="EM22" s="97" t="str">
        <f t="shared" si="24"/>
        <v/>
      </c>
      <c r="ER22" s="97" t="str">
        <f t="shared" si="25"/>
        <v/>
      </c>
      <c r="EW22" s="97" t="str">
        <f t="shared" si="26"/>
        <v/>
      </c>
      <c r="FB22" s="97" t="str">
        <f t="shared" si="27"/>
        <v/>
      </c>
      <c r="FG22" s="97" t="str">
        <f t="shared" si="28"/>
        <v/>
      </c>
      <c r="FL22" s="97" t="str">
        <f t="shared" si="29"/>
        <v/>
      </c>
      <c r="FQ22" s="97" t="str">
        <f t="shared" si="30"/>
        <v/>
      </c>
    </row>
    <row r="23" spans="1:173" x14ac:dyDescent="0.3">
      <c r="A23" s="2" t="s">
        <v>533</v>
      </c>
      <c r="B23" s="2" t="s">
        <v>343</v>
      </c>
      <c r="C23" s="2" t="s">
        <v>642</v>
      </c>
      <c r="D23" s="2" t="s">
        <v>440</v>
      </c>
      <c r="J23" s="3"/>
      <c r="K23" s="16" t="str">
        <f t="shared" si="31"/>
        <v/>
      </c>
      <c r="L23" s="3"/>
      <c r="T23" s="16" t="str">
        <f t="shared" si="32"/>
        <v/>
      </c>
      <c r="V23" s="3"/>
      <c r="W23" s="3"/>
      <c r="X23" s="3"/>
      <c r="Y23" s="3"/>
      <c r="Z23" s="3"/>
      <c r="AA23" s="3"/>
      <c r="AB23" s="3"/>
      <c r="AC23" s="3"/>
      <c r="AD23" s="16" t="str">
        <f t="shared" si="33"/>
        <v/>
      </c>
      <c r="AM23" s="16" t="str">
        <f t="shared" si="3"/>
        <v/>
      </c>
      <c r="AR23" s="97" t="str">
        <f t="shared" si="36"/>
        <v/>
      </c>
      <c r="AW23" s="97" t="str">
        <f t="shared" si="37"/>
        <v/>
      </c>
      <c r="AZ23" s="97" t="str">
        <f t="shared" si="6"/>
        <v/>
      </c>
      <c r="BF23" s="97" t="str">
        <f t="shared" si="7"/>
        <v/>
      </c>
      <c r="BK23" s="97" t="str">
        <f t="shared" si="8"/>
        <v/>
      </c>
      <c r="BP23" s="97" t="str">
        <f t="shared" si="9"/>
        <v/>
      </c>
      <c r="BU23" s="97" t="str">
        <f t="shared" si="10"/>
        <v/>
      </c>
      <c r="BZ23" s="97" t="str">
        <f t="shared" si="11"/>
        <v/>
      </c>
      <c r="CE23" s="97" t="str">
        <f t="shared" si="12"/>
        <v/>
      </c>
      <c r="CJ23" s="97" t="str">
        <f t="shared" si="13"/>
        <v/>
      </c>
      <c r="CO23" s="97" t="str">
        <f t="shared" si="14"/>
        <v/>
      </c>
      <c r="CT23" s="97" t="str">
        <f t="shared" si="15"/>
        <v/>
      </c>
      <c r="CY23" s="97" t="str">
        <f t="shared" si="16"/>
        <v/>
      </c>
      <c r="DD23" s="97" t="str">
        <f t="shared" si="17"/>
        <v/>
      </c>
      <c r="DI23" s="97" t="str">
        <f t="shared" si="18"/>
        <v/>
      </c>
      <c r="DN23" s="97" t="str">
        <f t="shared" si="19"/>
        <v/>
      </c>
      <c r="DS23" s="97" t="str">
        <f t="shared" si="34"/>
        <v/>
      </c>
      <c r="DT23" t="s">
        <v>35</v>
      </c>
      <c r="DU23">
        <v>60</v>
      </c>
      <c r="DV23">
        <v>0</v>
      </c>
      <c r="DW23">
        <v>0</v>
      </c>
      <c r="DX23" s="97">
        <f t="shared" si="35"/>
        <v>60</v>
      </c>
      <c r="EC23" s="97" t="str">
        <f t="shared" si="22"/>
        <v/>
      </c>
      <c r="EH23" s="97" t="str">
        <f t="shared" si="23"/>
        <v/>
      </c>
      <c r="EM23" s="97" t="str">
        <f t="shared" si="24"/>
        <v/>
      </c>
      <c r="ER23" s="97" t="str">
        <f t="shared" si="25"/>
        <v/>
      </c>
      <c r="ES23" t="s">
        <v>35</v>
      </c>
      <c r="ET23">
        <v>77</v>
      </c>
      <c r="EU23">
        <v>10</v>
      </c>
      <c r="EV23">
        <v>0</v>
      </c>
      <c r="EW23" s="97">
        <f t="shared" si="26"/>
        <v>77.5</v>
      </c>
      <c r="EX23" t="s">
        <v>35</v>
      </c>
      <c r="EY23">
        <v>80</v>
      </c>
      <c r="EZ23">
        <v>0</v>
      </c>
      <c r="FA23">
        <v>0</v>
      </c>
      <c r="FB23" s="97">
        <f t="shared" si="27"/>
        <v>80</v>
      </c>
      <c r="FC23" t="s">
        <v>35</v>
      </c>
      <c r="FD23">
        <v>102</v>
      </c>
      <c r="FE23">
        <v>10</v>
      </c>
      <c r="FF23">
        <v>0</v>
      </c>
      <c r="FG23" s="97">
        <f t="shared" si="28"/>
        <v>102.5</v>
      </c>
      <c r="FL23" s="97" t="str">
        <f t="shared" si="29"/>
        <v/>
      </c>
      <c r="FQ23" s="97" t="str">
        <f t="shared" si="30"/>
        <v/>
      </c>
    </row>
    <row r="24" spans="1:173" x14ac:dyDescent="0.3">
      <c r="A24" s="2" t="s">
        <v>534</v>
      </c>
      <c r="B24" s="2" t="s">
        <v>343</v>
      </c>
      <c r="C24" s="2" t="s">
        <v>642</v>
      </c>
      <c r="D24" s="2" t="s">
        <v>440</v>
      </c>
      <c r="J24" s="3"/>
      <c r="K24" s="16" t="str">
        <f t="shared" si="31"/>
        <v/>
      </c>
      <c r="L24" s="3"/>
      <c r="T24" s="16" t="str">
        <f t="shared" si="32"/>
        <v/>
      </c>
      <c r="V24" s="3"/>
      <c r="W24" s="3"/>
      <c r="X24" s="3"/>
      <c r="Y24" s="3"/>
      <c r="Z24" s="3"/>
      <c r="AA24" s="3"/>
      <c r="AB24" s="3"/>
      <c r="AC24" s="3"/>
      <c r="AD24" s="16" t="str">
        <f t="shared" si="33"/>
        <v/>
      </c>
      <c r="AM24" s="16" t="str">
        <f t="shared" si="3"/>
        <v/>
      </c>
      <c r="AR24" s="97" t="str">
        <f t="shared" si="36"/>
        <v/>
      </c>
      <c r="AW24" s="97" t="str">
        <f t="shared" si="37"/>
        <v/>
      </c>
      <c r="AZ24" s="97" t="str">
        <f t="shared" si="6"/>
        <v/>
      </c>
      <c r="BF24" s="97" t="str">
        <f t="shared" si="7"/>
        <v/>
      </c>
      <c r="BK24" s="97" t="str">
        <f t="shared" si="8"/>
        <v/>
      </c>
      <c r="BP24" s="97" t="str">
        <f t="shared" si="9"/>
        <v/>
      </c>
      <c r="BU24" s="97" t="str">
        <f t="shared" si="10"/>
        <v/>
      </c>
      <c r="BZ24" s="97" t="str">
        <f t="shared" si="11"/>
        <v/>
      </c>
      <c r="CE24" s="97" t="str">
        <f t="shared" si="12"/>
        <v/>
      </c>
      <c r="CJ24" s="97" t="str">
        <f t="shared" si="13"/>
        <v/>
      </c>
      <c r="CO24" s="97" t="str">
        <f t="shared" si="14"/>
        <v/>
      </c>
      <c r="CT24" s="97" t="str">
        <f t="shared" si="15"/>
        <v/>
      </c>
      <c r="CY24" s="97" t="str">
        <f t="shared" si="16"/>
        <v/>
      </c>
      <c r="DD24" s="97" t="str">
        <f t="shared" si="17"/>
        <v/>
      </c>
      <c r="DI24" s="97" t="str">
        <f t="shared" si="18"/>
        <v/>
      </c>
      <c r="DJ24" t="s">
        <v>35</v>
      </c>
      <c r="DK24">
        <v>30</v>
      </c>
      <c r="DL24">
        <v>0</v>
      </c>
      <c r="DM24">
        <v>0</v>
      </c>
      <c r="DN24" s="97">
        <f t="shared" si="19"/>
        <v>30</v>
      </c>
      <c r="DS24" s="97" t="str">
        <f t="shared" si="34"/>
        <v/>
      </c>
      <c r="DT24" t="s">
        <v>35</v>
      </c>
      <c r="DU24">
        <v>90</v>
      </c>
      <c r="DV24">
        <v>0</v>
      </c>
      <c r="DW24">
        <v>0</v>
      </c>
      <c r="DX24" s="97">
        <f t="shared" si="35"/>
        <v>90</v>
      </c>
      <c r="EC24" s="97" t="str">
        <f t="shared" si="22"/>
        <v/>
      </c>
      <c r="EH24" s="97" t="str">
        <f t="shared" si="23"/>
        <v/>
      </c>
      <c r="EM24" s="97" t="str">
        <f t="shared" si="24"/>
        <v/>
      </c>
      <c r="ER24" s="97" t="str">
        <f t="shared" si="25"/>
        <v/>
      </c>
      <c r="ES24" t="s">
        <v>35</v>
      </c>
      <c r="ET24">
        <v>102</v>
      </c>
      <c r="EU24">
        <v>10</v>
      </c>
      <c r="EV24">
        <v>0</v>
      </c>
      <c r="EW24" s="97">
        <f t="shared" si="26"/>
        <v>102.5</v>
      </c>
      <c r="EX24" t="s">
        <v>36</v>
      </c>
      <c r="EY24">
        <v>105</v>
      </c>
      <c r="EZ24">
        <v>0</v>
      </c>
      <c r="FA24">
        <v>0</v>
      </c>
      <c r="FB24" s="97">
        <f t="shared" si="27"/>
        <v>105</v>
      </c>
      <c r="FC24" t="s">
        <v>36</v>
      </c>
      <c r="FD24">
        <v>110</v>
      </c>
      <c r="FE24">
        <v>0</v>
      </c>
      <c r="FF24">
        <v>0</v>
      </c>
      <c r="FG24" s="97">
        <f t="shared" si="28"/>
        <v>110</v>
      </c>
      <c r="FL24" s="97" t="str">
        <f t="shared" si="29"/>
        <v/>
      </c>
      <c r="FQ24" s="97" t="str">
        <f t="shared" si="30"/>
        <v/>
      </c>
    </row>
    <row r="25" spans="1:173" x14ac:dyDescent="0.3">
      <c r="A25" s="2" t="s">
        <v>552</v>
      </c>
      <c r="B25" s="2" t="s">
        <v>343</v>
      </c>
      <c r="C25" s="2" t="s">
        <v>642</v>
      </c>
      <c r="D25" s="2" t="s">
        <v>440</v>
      </c>
      <c r="J25" s="3"/>
      <c r="K25" s="16" t="str">
        <f t="shared" si="31"/>
        <v/>
      </c>
      <c r="L25" s="3"/>
      <c r="T25" s="16" t="str">
        <f t="shared" si="32"/>
        <v/>
      </c>
      <c r="V25" s="3"/>
      <c r="W25" s="3"/>
      <c r="X25" s="3"/>
      <c r="Y25" s="3"/>
      <c r="Z25" s="3"/>
      <c r="AA25" s="3"/>
      <c r="AB25" s="3"/>
      <c r="AC25" s="3"/>
      <c r="AD25" s="16" t="str">
        <f t="shared" si="33"/>
        <v/>
      </c>
      <c r="AM25" s="16" t="str">
        <f t="shared" si="3"/>
        <v/>
      </c>
      <c r="AR25" s="97" t="str">
        <f t="shared" si="36"/>
        <v/>
      </c>
      <c r="AW25" s="97" t="str">
        <f t="shared" si="37"/>
        <v/>
      </c>
      <c r="AZ25" s="97" t="str">
        <f t="shared" si="6"/>
        <v/>
      </c>
      <c r="BF25" s="97" t="str">
        <f t="shared" si="7"/>
        <v/>
      </c>
      <c r="BK25" s="97" t="str">
        <f t="shared" si="8"/>
        <v/>
      </c>
      <c r="BP25" s="97" t="str">
        <f t="shared" si="9"/>
        <v/>
      </c>
      <c r="BU25" s="97" t="str">
        <f t="shared" si="10"/>
        <v/>
      </c>
      <c r="BZ25" s="97" t="str">
        <f t="shared" si="11"/>
        <v/>
      </c>
      <c r="CE25" s="97" t="str">
        <f t="shared" si="12"/>
        <v/>
      </c>
      <c r="CJ25" s="97" t="str">
        <f t="shared" si="13"/>
        <v/>
      </c>
      <c r="CO25" s="97" t="str">
        <f t="shared" si="14"/>
        <v/>
      </c>
      <c r="CT25" s="97" t="str">
        <f t="shared" si="15"/>
        <v/>
      </c>
      <c r="CY25" s="97" t="str">
        <f t="shared" si="16"/>
        <v/>
      </c>
      <c r="DD25" s="97" t="str">
        <f t="shared" si="17"/>
        <v/>
      </c>
      <c r="DI25" s="97" t="str">
        <f t="shared" si="18"/>
        <v/>
      </c>
      <c r="DN25" s="97" t="str">
        <f t="shared" si="19"/>
        <v/>
      </c>
      <c r="DS25" s="97" t="str">
        <f t="shared" si="34"/>
        <v/>
      </c>
      <c r="DT25" t="s">
        <v>35</v>
      </c>
      <c r="DU25">
        <v>75</v>
      </c>
      <c r="DV25">
        <v>0</v>
      </c>
      <c r="DW25">
        <v>0</v>
      </c>
      <c r="DX25" s="97">
        <f t="shared" si="35"/>
        <v>75</v>
      </c>
      <c r="EC25" s="97" t="str">
        <f t="shared" si="22"/>
        <v/>
      </c>
      <c r="EH25" s="97" t="str">
        <f t="shared" si="23"/>
        <v/>
      </c>
      <c r="EM25" s="97" t="str">
        <f t="shared" si="24"/>
        <v/>
      </c>
      <c r="ER25" s="97" t="str">
        <f t="shared" si="25"/>
        <v/>
      </c>
      <c r="ES25" t="s">
        <v>35</v>
      </c>
      <c r="ET25">
        <v>65</v>
      </c>
      <c r="EU25">
        <v>0</v>
      </c>
      <c r="EV25">
        <v>0</v>
      </c>
      <c r="EW25" s="97">
        <f t="shared" si="26"/>
        <v>65</v>
      </c>
      <c r="FB25" s="97" t="str">
        <f t="shared" si="27"/>
        <v/>
      </c>
      <c r="FG25" s="97" t="str">
        <f t="shared" si="28"/>
        <v/>
      </c>
      <c r="FL25" s="97" t="str">
        <f t="shared" si="29"/>
        <v/>
      </c>
      <c r="FQ25" s="97" t="str">
        <f t="shared" si="30"/>
        <v/>
      </c>
    </row>
    <row r="26" spans="1:173" x14ac:dyDescent="0.3">
      <c r="A26" s="2" t="s">
        <v>553</v>
      </c>
      <c r="B26" s="2" t="s">
        <v>343</v>
      </c>
      <c r="C26" s="2" t="s">
        <v>642</v>
      </c>
      <c r="D26" s="2" t="s">
        <v>440</v>
      </c>
      <c r="J26" s="3"/>
      <c r="K26" s="16" t="str">
        <f t="shared" si="31"/>
        <v/>
      </c>
      <c r="L26" s="3"/>
      <c r="T26" s="16" t="str">
        <f t="shared" si="32"/>
        <v/>
      </c>
      <c r="V26" s="3"/>
      <c r="W26" s="3"/>
      <c r="X26" s="3"/>
      <c r="Y26" s="3"/>
      <c r="Z26" s="3"/>
      <c r="AA26" s="3"/>
      <c r="AB26" s="3"/>
      <c r="AC26" s="3"/>
      <c r="AD26" s="16" t="str">
        <f t="shared" si="33"/>
        <v/>
      </c>
      <c r="AM26" s="16" t="str">
        <f t="shared" si="3"/>
        <v/>
      </c>
      <c r="AR26" s="97" t="str">
        <f t="shared" si="36"/>
        <v/>
      </c>
      <c r="AW26" s="97" t="str">
        <f t="shared" si="37"/>
        <v/>
      </c>
      <c r="AZ26" s="97" t="str">
        <f t="shared" si="6"/>
        <v/>
      </c>
      <c r="BF26" s="97" t="str">
        <f t="shared" si="7"/>
        <v/>
      </c>
      <c r="BK26" s="97" t="str">
        <f t="shared" si="8"/>
        <v/>
      </c>
      <c r="BP26" s="97" t="str">
        <f t="shared" si="9"/>
        <v/>
      </c>
      <c r="BU26" s="97" t="str">
        <f t="shared" si="10"/>
        <v/>
      </c>
      <c r="BZ26" s="97" t="str">
        <f t="shared" si="11"/>
        <v/>
      </c>
      <c r="CE26" s="97" t="str">
        <f t="shared" si="12"/>
        <v/>
      </c>
      <c r="CJ26" s="97" t="str">
        <f t="shared" si="13"/>
        <v/>
      </c>
      <c r="CO26" s="97" t="str">
        <f t="shared" si="14"/>
        <v/>
      </c>
      <c r="CT26" s="97" t="str">
        <f t="shared" si="15"/>
        <v/>
      </c>
      <c r="CY26" s="97" t="str">
        <f t="shared" si="16"/>
        <v/>
      </c>
      <c r="DD26" s="97" t="str">
        <f t="shared" si="17"/>
        <v/>
      </c>
      <c r="DI26" s="97" t="str">
        <f t="shared" si="18"/>
        <v/>
      </c>
      <c r="DJ26" t="s">
        <v>35</v>
      </c>
      <c r="DK26">
        <v>70</v>
      </c>
      <c r="DL26">
        <v>0</v>
      </c>
      <c r="DM26">
        <v>0</v>
      </c>
      <c r="DN26" s="97">
        <f t="shared" si="19"/>
        <v>70</v>
      </c>
      <c r="DS26" s="97" t="str">
        <f t="shared" si="34"/>
        <v/>
      </c>
      <c r="DX26" s="97" t="str">
        <f t="shared" si="35"/>
        <v/>
      </c>
      <c r="EC26" s="97" t="str">
        <f t="shared" si="22"/>
        <v/>
      </c>
      <c r="EH26" s="97" t="str">
        <f t="shared" si="23"/>
        <v/>
      </c>
      <c r="EM26" s="97" t="str">
        <f t="shared" si="24"/>
        <v/>
      </c>
      <c r="ER26" s="97" t="str">
        <f t="shared" si="25"/>
        <v/>
      </c>
      <c r="EW26" s="97" t="str">
        <f t="shared" si="26"/>
        <v/>
      </c>
      <c r="FB26" s="97" t="str">
        <f t="shared" si="27"/>
        <v/>
      </c>
      <c r="FG26" s="97" t="str">
        <f t="shared" si="28"/>
        <v/>
      </c>
      <c r="FL26" s="97" t="str">
        <f t="shared" si="29"/>
        <v/>
      </c>
      <c r="FQ26" s="97" t="str">
        <f t="shared" si="30"/>
        <v/>
      </c>
    </row>
    <row r="27" spans="1:173" x14ac:dyDescent="0.3">
      <c r="A27" s="2" t="s">
        <v>535</v>
      </c>
      <c r="B27" s="2" t="s">
        <v>343</v>
      </c>
      <c r="C27" s="2" t="s">
        <v>642</v>
      </c>
      <c r="D27" s="2" t="s">
        <v>440</v>
      </c>
      <c r="J27" s="3"/>
      <c r="K27" s="16" t="str">
        <f t="shared" si="31"/>
        <v/>
      </c>
      <c r="L27" s="3"/>
      <c r="T27" s="16" t="str">
        <f t="shared" si="32"/>
        <v/>
      </c>
      <c r="V27" s="3"/>
      <c r="W27" s="3"/>
      <c r="X27" s="3"/>
      <c r="Y27" s="3"/>
      <c r="Z27" s="3"/>
      <c r="AA27" s="3"/>
      <c r="AB27" s="3"/>
      <c r="AC27" s="3"/>
      <c r="AD27" s="16" t="str">
        <f t="shared" si="33"/>
        <v/>
      </c>
      <c r="AM27" s="16" t="str">
        <f t="shared" si="3"/>
        <v/>
      </c>
      <c r="AR27" s="97" t="str">
        <f t="shared" si="36"/>
        <v/>
      </c>
      <c r="AW27" s="97" t="str">
        <f t="shared" si="37"/>
        <v/>
      </c>
      <c r="AZ27" s="97" t="str">
        <f t="shared" si="6"/>
        <v/>
      </c>
      <c r="BF27" s="97" t="str">
        <f t="shared" si="7"/>
        <v/>
      </c>
      <c r="BK27" s="97" t="str">
        <f t="shared" si="8"/>
        <v/>
      </c>
      <c r="BP27" s="97" t="str">
        <f t="shared" si="9"/>
        <v/>
      </c>
      <c r="BU27" s="97" t="str">
        <f t="shared" si="10"/>
        <v/>
      </c>
      <c r="BZ27" s="97" t="str">
        <f t="shared" si="11"/>
        <v/>
      </c>
      <c r="CE27" s="97" t="str">
        <f t="shared" si="12"/>
        <v/>
      </c>
      <c r="CJ27" s="97" t="str">
        <f t="shared" si="13"/>
        <v/>
      </c>
      <c r="CO27" s="97" t="str">
        <f t="shared" si="14"/>
        <v/>
      </c>
      <c r="CT27" s="97" t="str">
        <f t="shared" si="15"/>
        <v/>
      </c>
      <c r="CU27" t="s">
        <v>26</v>
      </c>
      <c r="CV27">
        <v>0</v>
      </c>
      <c r="CW27">
        <v>0</v>
      </c>
      <c r="CX27">
        <v>2.375</v>
      </c>
      <c r="CY27" s="97">
        <f t="shared" si="16"/>
        <v>9.8958333333333329E-3</v>
      </c>
      <c r="CZ27" t="s">
        <v>35</v>
      </c>
      <c r="DA27">
        <v>100</v>
      </c>
      <c r="DB27">
        <v>0</v>
      </c>
      <c r="DC27">
        <v>0</v>
      </c>
      <c r="DD27" s="97">
        <f t="shared" si="17"/>
        <v>100</v>
      </c>
      <c r="DE27" t="s">
        <v>35</v>
      </c>
      <c r="DF27">
        <v>70</v>
      </c>
      <c r="DG27">
        <v>0</v>
      </c>
      <c r="DH27">
        <v>0</v>
      </c>
      <c r="DI27" s="97">
        <f t="shared" si="18"/>
        <v>70</v>
      </c>
      <c r="DJ27" t="s">
        <v>35</v>
      </c>
      <c r="DK27">
        <v>50</v>
      </c>
      <c r="DL27">
        <v>0</v>
      </c>
      <c r="DM27">
        <v>0</v>
      </c>
      <c r="DN27" s="97">
        <f t="shared" si="19"/>
        <v>50</v>
      </c>
      <c r="DS27" s="97" t="str">
        <f t="shared" si="34"/>
        <v/>
      </c>
      <c r="DX27" s="97" t="str">
        <f t="shared" si="35"/>
        <v/>
      </c>
      <c r="EC27" s="97" t="str">
        <f t="shared" si="22"/>
        <v/>
      </c>
      <c r="EH27" s="97" t="str">
        <f t="shared" si="23"/>
        <v/>
      </c>
      <c r="EM27" s="97" t="str">
        <f t="shared" si="24"/>
        <v/>
      </c>
      <c r="ER27" s="97" t="str">
        <f t="shared" si="25"/>
        <v/>
      </c>
      <c r="ES27" t="s">
        <v>37</v>
      </c>
      <c r="ET27">
        <v>110</v>
      </c>
      <c r="EU27">
        <v>0</v>
      </c>
      <c r="EV27">
        <v>0</v>
      </c>
      <c r="EW27" s="97">
        <f t="shared" si="26"/>
        <v>110</v>
      </c>
      <c r="EX27" t="s">
        <v>37</v>
      </c>
      <c r="EY27">
        <v>105</v>
      </c>
      <c r="EZ27">
        <v>0</v>
      </c>
      <c r="FA27">
        <v>0</v>
      </c>
      <c r="FB27" s="97">
        <f t="shared" si="27"/>
        <v>105</v>
      </c>
      <c r="FC27" t="s">
        <v>37</v>
      </c>
      <c r="FD27">
        <v>112</v>
      </c>
      <c r="FE27">
        <v>10</v>
      </c>
      <c r="FF27">
        <v>0</v>
      </c>
      <c r="FG27" s="97">
        <f t="shared" si="28"/>
        <v>112.5</v>
      </c>
      <c r="FL27" s="97" t="str">
        <f t="shared" si="29"/>
        <v/>
      </c>
      <c r="FQ27" s="97" t="str">
        <f t="shared" si="30"/>
        <v/>
      </c>
    </row>
    <row r="28" spans="1:173" x14ac:dyDescent="0.3">
      <c r="A28" s="2" t="s">
        <v>554</v>
      </c>
      <c r="B28" s="2" t="s">
        <v>343</v>
      </c>
      <c r="C28" s="2" t="s">
        <v>641</v>
      </c>
      <c r="D28" s="2" t="s">
        <v>628</v>
      </c>
      <c r="J28" s="3"/>
      <c r="K28" s="16" t="str">
        <f t="shared" si="31"/>
        <v/>
      </c>
      <c r="L28" s="3"/>
      <c r="T28" s="16" t="str">
        <f t="shared" si="32"/>
        <v/>
      </c>
      <c r="V28" s="3"/>
      <c r="W28" s="3"/>
      <c r="X28" s="3"/>
      <c r="Y28" s="3"/>
      <c r="Z28" s="3"/>
      <c r="AA28" s="3"/>
      <c r="AB28" s="3"/>
      <c r="AC28" s="3"/>
      <c r="AD28" s="16" t="str">
        <f t="shared" si="33"/>
        <v/>
      </c>
      <c r="AM28" s="16" t="str">
        <f t="shared" si="3"/>
        <v/>
      </c>
      <c r="AN28" s="3" t="s">
        <v>26</v>
      </c>
      <c r="AO28">
        <v>20</v>
      </c>
      <c r="AR28" s="97">
        <f>IF((((AO28+AQ28))/$D$201)=0,"",(((AO28+AQ28))/$D$201))</f>
        <v>0.15873015873015872</v>
      </c>
      <c r="AS28" s="3" t="s">
        <v>26</v>
      </c>
      <c r="AT28">
        <v>18</v>
      </c>
      <c r="AW28" s="97">
        <f>IF((((AT28+AV28))/$D$201)=0,"",(((AT28+AV28))/$D$201))</f>
        <v>0.14285714285714285</v>
      </c>
      <c r="AZ28" s="97" t="str">
        <f t="shared" si="6"/>
        <v/>
      </c>
      <c r="BF28" s="97" t="str">
        <f t="shared" si="7"/>
        <v/>
      </c>
      <c r="BK28" s="97" t="str">
        <f t="shared" si="8"/>
        <v/>
      </c>
      <c r="BP28" s="97" t="str">
        <f t="shared" si="9"/>
        <v/>
      </c>
      <c r="BU28" s="97" t="str">
        <f t="shared" si="10"/>
        <v/>
      </c>
      <c r="BZ28" s="97" t="str">
        <f t="shared" si="11"/>
        <v/>
      </c>
      <c r="CE28" s="97" t="str">
        <f t="shared" si="12"/>
        <v/>
      </c>
      <c r="CJ28" s="97" t="str">
        <f t="shared" si="13"/>
        <v/>
      </c>
      <c r="CO28" s="97" t="str">
        <f t="shared" si="14"/>
        <v/>
      </c>
      <c r="CT28" s="97" t="str">
        <f t="shared" si="15"/>
        <v/>
      </c>
      <c r="CY28" s="97" t="str">
        <f t="shared" si="16"/>
        <v/>
      </c>
      <c r="DD28" s="97" t="str">
        <f t="shared" si="17"/>
        <v/>
      </c>
      <c r="DI28" s="97" t="str">
        <f t="shared" si="18"/>
        <v/>
      </c>
      <c r="DN28" s="97" t="str">
        <f t="shared" si="19"/>
        <v/>
      </c>
      <c r="DS28" s="97" t="str">
        <f t="shared" si="34"/>
        <v/>
      </c>
      <c r="DX28" s="97" t="str">
        <f t="shared" si="35"/>
        <v/>
      </c>
      <c r="EC28" s="97" t="str">
        <f t="shared" si="22"/>
        <v/>
      </c>
      <c r="EH28" s="97" t="str">
        <f t="shared" si="23"/>
        <v/>
      </c>
      <c r="EM28" s="97" t="str">
        <f t="shared" si="24"/>
        <v/>
      </c>
      <c r="ER28" s="97" t="str">
        <f t="shared" si="25"/>
        <v/>
      </c>
      <c r="ES28" t="s">
        <v>36</v>
      </c>
      <c r="ET28">
        <v>120</v>
      </c>
      <c r="EU28">
        <v>0</v>
      </c>
      <c r="EV28">
        <v>0</v>
      </c>
      <c r="EW28" s="97">
        <f t="shared" si="26"/>
        <v>120</v>
      </c>
      <c r="EX28" t="s">
        <v>36</v>
      </c>
      <c r="EY28">
        <v>117</v>
      </c>
      <c r="EZ28">
        <v>10</v>
      </c>
      <c r="FA28">
        <v>0</v>
      </c>
      <c r="FB28" s="97">
        <f t="shared" si="27"/>
        <v>117.5</v>
      </c>
      <c r="FC28" t="s">
        <v>36</v>
      </c>
      <c r="FD28">
        <v>115</v>
      </c>
      <c r="FE28">
        <v>0</v>
      </c>
      <c r="FF28">
        <v>0</v>
      </c>
      <c r="FG28" s="97">
        <f t="shared" si="28"/>
        <v>115</v>
      </c>
      <c r="FL28" s="97" t="str">
        <f t="shared" si="29"/>
        <v/>
      </c>
      <c r="FQ28" s="97" t="str">
        <f t="shared" si="30"/>
        <v/>
      </c>
    </row>
    <row r="29" spans="1:173" x14ac:dyDescent="0.3">
      <c r="A29" s="2" t="s">
        <v>555</v>
      </c>
      <c r="B29" s="2" t="s">
        <v>343</v>
      </c>
      <c r="C29" s="2" t="s">
        <v>642</v>
      </c>
      <c r="D29" s="2" t="s">
        <v>440</v>
      </c>
      <c r="J29" s="3"/>
      <c r="K29" s="16" t="str">
        <f t="shared" si="31"/>
        <v/>
      </c>
      <c r="L29" s="3"/>
      <c r="T29" s="16" t="str">
        <f t="shared" si="32"/>
        <v/>
      </c>
      <c r="V29" s="3"/>
      <c r="W29" s="3"/>
      <c r="X29" s="3"/>
      <c r="Y29" s="3"/>
      <c r="Z29" s="3"/>
      <c r="AA29" s="3"/>
      <c r="AB29" s="3"/>
      <c r="AC29" s="3"/>
      <c r="AD29" s="16" t="str">
        <f t="shared" si="33"/>
        <v/>
      </c>
      <c r="AM29" s="16" t="str">
        <f t="shared" si="3"/>
        <v/>
      </c>
      <c r="AN29" s="3"/>
      <c r="AR29" s="97" t="str">
        <f t="shared" ref="AR29:AR34" si="38">IF((((AO29+AQ29)/2)/$D$201)=0,"",(((AO29+AQ29)/2)/$D$201))</f>
        <v/>
      </c>
      <c r="AS29" s="3"/>
      <c r="AW29" s="97" t="str">
        <f t="shared" ref="AW29:AW34" si="39">IF((((AT29+AV29)/2)/$D$201)=0,"",(((AT29+AV29)/2)/$D$201))</f>
        <v/>
      </c>
      <c r="AZ29" s="97" t="str">
        <f t="shared" si="6"/>
        <v/>
      </c>
      <c r="BF29" s="97" t="str">
        <f t="shared" si="7"/>
        <v/>
      </c>
      <c r="BK29" s="97" t="str">
        <f t="shared" si="8"/>
        <v/>
      </c>
      <c r="BP29" s="97" t="str">
        <f t="shared" si="9"/>
        <v/>
      </c>
      <c r="BU29" s="97" t="str">
        <f t="shared" si="10"/>
        <v/>
      </c>
      <c r="BZ29" s="97" t="str">
        <f t="shared" si="11"/>
        <v/>
      </c>
      <c r="CE29" s="97" t="str">
        <f t="shared" si="12"/>
        <v/>
      </c>
      <c r="CJ29" s="97" t="str">
        <f t="shared" si="13"/>
        <v/>
      </c>
      <c r="CO29" s="97" t="str">
        <f t="shared" si="14"/>
        <v/>
      </c>
      <c r="CT29" s="97" t="str">
        <f t="shared" si="15"/>
        <v/>
      </c>
      <c r="CY29" s="97" t="str">
        <f t="shared" si="16"/>
        <v/>
      </c>
      <c r="DD29" s="97" t="str">
        <f t="shared" si="17"/>
        <v/>
      </c>
      <c r="DI29" s="97" t="str">
        <f t="shared" si="18"/>
        <v/>
      </c>
      <c r="DJ29" t="s">
        <v>35</v>
      </c>
      <c r="DK29">
        <v>75</v>
      </c>
      <c r="DL29">
        <v>0</v>
      </c>
      <c r="DM29">
        <v>0</v>
      </c>
      <c r="DN29" s="97">
        <f t="shared" si="19"/>
        <v>75</v>
      </c>
      <c r="DS29" s="97" t="str">
        <f t="shared" si="34"/>
        <v/>
      </c>
      <c r="DT29" t="s">
        <v>35</v>
      </c>
      <c r="DU29">
        <v>100</v>
      </c>
      <c r="DV29">
        <v>0</v>
      </c>
      <c r="DW29">
        <v>0</v>
      </c>
      <c r="DX29" s="97">
        <f t="shared" si="35"/>
        <v>100</v>
      </c>
      <c r="EC29" s="97" t="str">
        <f t="shared" si="22"/>
        <v/>
      </c>
      <c r="EH29" s="97" t="str">
        <f t="shared" si="23"/>
        <v/>
      </c>
      <c r="EM29" s="97" t="str">
        <f t="shared" si="24"/>
        <v/>
      </c>
      <c r="ER29" s="97" t="str">
        <f t="shared" si="25"/>
        <v/>
      </c>
      <c r="EW29" s="97" t="str">
        <f t="shared" si="26"/>
        <v/>
      </c>
      <c r="FB29" s="97" t="str">
        <f t="shared" si="27"/>
        <v/>
      </c>
      <c r="FG29" s="97" t="str">
        <f t="shared" si="28"/>
        <v/>
      </c>
      <c r="FL29" s="97" t="str">
        <f t="shared" si="29"/>
        <v/>
      </c>
      <c r="FQ29" s="97" t="str">
        <f t="shared" si="30"/>
        <v/>
      </c>
    </row>
    <row r="30" spans="1:173" x14ac:dyDescent="0.3">
      <c r="A30" s="2" t="s">
        <v>536</v>
      </c>
      <c r="B30" s="2" t="s">
        <v>343</v>
      </c>
      <c r="C30" s="2" t="s">
        <v>643</v>
      </c>
      <c r="D30" s="2" t="s">
        <v>438</v>
      </c>
      <c r="J30" s="3"/>
      <c r="K30" s="16" t="str">
        <f t="shared" si="31"/>
        <v/>
      </c>
      <c r="L30" s="3"/>
      <c r="T30" s="16" t="str">
        <f t="shared" si="32"/>
        <v/>
      </c>
      <c r="V30" s="3"/>
      <c r="W30" s="3"/>
      <c r="X30" s="3"/>
      <c r="Y30" s="3"/>
      <c r="Z30" s="3"/>
      <c r="AA30" s="3"/>
      <c r="AB30" s="3"/>
      <c r="AC30" s="3"/>
      <c r="AD30" s="16" t="str">
        <f t="shared" si="33"/>
        <v/>
      </c>
      <c r="AM30" s="16" t="str">
        <f t="shared" si="3"/>
        <v/>
      </c>
      <c r="AR30" s="97" t="str">
        <f t="shared" si="38"/>
        <v/>
      </c>
      <c r="AW30" s="97" t="str">
        <f t="shared" si="39"/>
        <v/>
      </c>
      <c r="AZ30" s="97" t="str">
        <f t="shared" si="6"/>
        <v/>
      </c>
      <c r="BF30" s="97" t="str">
        <f t="shared" si="7"/>
        <v/>
      </c>
      <c r="BK30" s="97" t="str">
        <f t="shared" si="8"/>
        <v/>
      </c>
      <c r="BP30" s="97" t="str">
        <f t="shared" si="9"/>
        <v/>
      </c>
      <c r="BU30" s="97" t="str">
        <f t="shared" si="10"/>
        <v/>
      </c>
      <c r="BZ30" s="97" t="str">
        <f t="shared" si="11"/>
        <v/>
      </c>
      <c r="CE30" s="97" t="str">
        <f t="shared" si="12"/>
        <v/>
      </c>
      <c r="CJ30" s="97" t="str">
        <f t="shared" si="13"/>
        <v/>
      </c>
      <c r="CO30" s="97" t="str">
        <f t="shared" si="14"/>
        <v/>
      </c>
      <c r="CT30" s="97" t="str">
        <f t="shared" si="15"/>
        <v/>
      </c>
      <c r="CY30" s="97" t="str">
        <f t="shared" si="16"/>
        <v/>
      </c>
      <c r="DD30" s="97" t="str">
        <f t="shared" si="17"/>
        <v/>
      </c>
      <c r="DI30" s="97" t="str">
        <f t="shared" si="18"/>
        <v/>
      </c>
      <c r="DN30" s="97" t="str">
        <f t="shared" si="19"/>
        <v/>
      </c>
      <c r="DS30" s="97" t="str">
        <f t="shared" si="34"/>
        <v/>
      </c>
      <c r="DX30" s="97" t="str">
        <f t="shared" si="35"/>
        <v/>
      </c>
      <c r="EC30" s="97" t="str">
        <f t="shared" si="22"/>
        <v/>
      </c>
      <c r="EH30" s="97" t="str">
        <f t="shared" si="23"/>
        <v/>
      </c>
      <c r="EM30" s="97" t="str">
        <f t="shared" si="24"/>
        <v/>
      </c>
      <c r="ER30" s="97" t="str">
        <f t="shared" si="25"/>
        <v/>
      </c>
      <c r="EW30" s="97" t="str">
        <f t="shared" si="26"/>
        <v/>
      </c>
      <c r="EX30" t="s">
        <v>36</v>
      </c>
      <c r="EY30">
        <v>17</v>
      </c>
      <c r="EZ30">
        <v>10</v>
      </c>
      <c r="FA30">
        <v>0</v>
      </c>
      <c r="FB30" s="97">
        <f t="shared" si="27"/>
        <v>17.5</v>
      </c>
      <c r="FC30" t="s">
        <v>36</v>
      </c>
      <c r="FD30">
        <v>95</v>
      </c>
      <c r="FE30">
        <v>0</v>
      </c>
      <c r="FF30">
        <v>0</v>
      </c>
      <c r="FG30" s="97">
        <f t="shared" si="28"/>
        <v>95</v>
      </c>
      <c r="FL30" s="97" t="str">
        <f t="shared" si="29"/>
        <v/>
      </c>
      <c r="FQ30" s="97" t="str">
        <f t="shared" si="30"/>
        <v/>
      </c>
    </row>
    <row r="31" spans="1:173" x14ac:dyDescent="0.3">
      <c r="A31" s="2" t="s">
        <v>537</v>
      </c>
      <c r="B31" s="2" t="s">
        <v>343</v>
      </c>
      <c r="C31" s="2" t="s">
        <v>643</v>
      </c>
      <c r="D31" s="2" t="s">
        <v>438</v>
      </c>
      <c r="J31" s="3"/>
      <c r="K31" s="16" t="str">
        <f t="shared" si="31"/>
        <v/>
      </c>
      <c r="L31" s="3"/>
      <c r="T31" s="16" t="str">
        <f t="shared" si="32"/>
        <v/>
      </c>
      <c r="V31" s="3"/>
      <c r="W31" s="3"/>
      <c r="X31" s="3"/>
      <c r="Y31" s="3"/>
      <c r="Z31" s="3"/>
      <c r="AA31" s="3"/>
      <c r="AB31" s="3"/>
      <c r="AC31" s="3"/>
      <c r="AD31" s="16" t="str">
        <f t="shared" si="33"/>
        <v/>
      </c>
      <c r="AM31" s="16" t="str">
        <f t="shared" si="3"/>
        <v/>
      </c>
      <c r="AR31" s="97" t="str">
        <f t="shared" si="38"/>
        <v/>
      </c>
      <c r="AW31" s="97" t="str">
        <f t="shared" si="39"/>
        <v/>
      </c>
      <c r="AZ31" s="97" t="str">
        <f t="shared" si="6"/>
        <v/>
      </c>
      <c r="BF31" s="97" t="str">
        <f t="shared" si="7"/>
        <v/>
      </c>
      <c r="BK31" s="97" t="str">
        <f t="shared" si="8"/>
        <v/>
      </c>
      <c r="BP31" s="97" t="str">
        <f t="shared" si="9"/>
        <v/>
      </c>
      <c r="BU31" s="97" t="str">
        <f t="shared" si="10"/>
        <v/>
      </c>
      <c r="BZ31" s="97" t="str">
        <f t="shared" si="11"/>
        <v/>
      </c>
      <c r="CE31" s="97" t="str">
        <f t="shared" si="12"/>
        <v/>
      </c>
      <c r="CJ31" s="97" t="str">
        <f t="shared" si="13"/>
        <v/>
      </c>
      <c r="CO31" s="97" t="str">
        <f t="shared" si="14"/>
        <v/>
      </c>
      <c r="CT31" s="97" t="str">
        <f t="shared" si="15"/>
        <v/>
      </c>
      <c r="CY31" s="97" t="str">
        <f t="shared" si="16"/>
        <v/>
      </c>
      <c r="DD31" s="97" t="str">
        <f t="shared" si="17"/>
        <v/>
      </c>
      <c r="DI31" s="97" t="str">
        <f t="shared" si="18"/>
        <v/>
      </c>
      <c r="DN31" s="97" t="str">
        <f t="shared" si="19"/>
        <v/>
      </c>
      <c r="DS31" s="97" t="str">
        <f t="shared" si="34"/>
        <v/>
      </c>
      <c r="DX31" s="97" t="str">
        <f t="shared" si="35"/>
        <v/>
      </c>
      <c r="EC31" s="97" t="str">
        <f t="shared" si="22"/>
        <v/>
      </c>
      <c r="EH31" s="97" t="str">
        <f t="shared" si="23"/>
        <v/>
      </c>
      <c r="EM31" s="97" t="str">
        <f t="shared" si="24"/>
        <v/>
      </c>
      <c r="ER31" s="97" t="str">
        <f t="shared" si="25"/>
        <v/>
      </c>
      <c r="EW31" s="97" t="str">
        <f t="shared" si="26"/>
        <v/>
      </c>
      <c r="EX31" t="s">
        <v>36</v>
      </c>
      <c r="EY31">
        <v>37</v>
      </c>
      <c r="EZ31">
        <v>10</v>
      </c>
      <c r="FA31">
        <v>0</v>
      </c>
      <c r="FB31" s="97">
        <f t="shared" si="27"/>
        <v>37.5</v>
      </c>
      <c r="FC31" t="s">
        <v>36</v>
      </c>
      <c r="FD31">
        <v>42</v>
      </c>
      <c r="FE31">
        <v>10</v>
      </c>
      <c r="FF31">
        <v>0</v>
      </c>
      <c r="FG31" s="97">
        <f t="shared" si="28"/>
        <v>42.5</v>
      </c>
      <c r="FL31" s="97" t="str">
        <f t="shared" si="29"/>
        <v/>
      </c>
      <c r="FQ31" s="97" t="str">
        <f t="shared" si="30"/>
        <v/>
      </c>
    </row>
    <row r="32" spans="1:173" x14ac:dyDescent="0.3">
      <c r="A32" s="2" t="s">
        <v>176</v>
      </c>
      <c r="B32" s="2" t="s">
        <v>343</v>
      </c>
      <c r="C32" s="2" t="s">
        <v>642</v>
      </c>
      <c r="D32" s="2" t="s">
        <v>440</v>
      </c>
      <c r="J32" s="3"/>
      <c r="K32" s="16" t="str">
        <f t="shared" si="31"/>
        <v/>
      </c>
      <c r="L32" s="3"/>
      <c r="T32" s="16" t="str">
        <f t="shared" si="32"/>
        <v/>
      </c>
      <c r="V32" s="3"/>
      <c r="W32" s="3"/>
      <c r="X32" s="3"/>
      <c r="Y32" s="3"/>
      <c r="Z32" s="3"/>
      <c r="AA32" s="3"/>
      <c r="AB32" s="3"/>
      <c r="AC32" s="3"/>
      <c r="AD32" s="16" t="str">
        <f t="shared" si="33"/>
        <v/>
      </c>
      <c r="AM32" s="16" t="str">
        <f t="shared" si="3"/>
        <v/>
      </c>
      <c r="AR32" s="97" t="str">
        <f t="shared" si="38"/>
        <v/>
      </c>
      <c r="AW32" s="97" t="str">
        <f t="shared" si="39"/>
        <v/>
      </c>
      <c r="AZ32" s="97" t="str">
        <f t="shared" si="6"/>
        <v/>
      </c>
      <c r="BF32" s="97" t="str">
        <f t="shared" si="7"/>
        <v/>
      </c>
      <c r="BK32" s="97" t="str">
        <f t="shared" si="8"/>
        <v/>
      </c>
      <c r="BP32" s="97" t="str">
        <f t="shared" si="9"/>
        <v/>
      </c>
      <c r="BU32" s="97" t="str">
        <f t="shared" si="10"/>
        <v/>
      </c>
      <c r="BZ32" s="97" t="str">
        <f t="shared" si="11"/>
        <v/>
      </c>
      <c r="CE32" s="97" t="str">
        <f t="shared" si="12"/>
        <v/>
      </c>
      <c r="CJ32" s="97" t="str">
        <f t="shared" si="13"/>
        <v/>
      </c>
      <c r="CO32" s="97" t="str">
        <f t="shared" si="14"/>
        <v/>
      </c>
      <c r="CT32" s="97" t="str">
        <f t="shared" si="15"/>
        <v/>
      </c>
      <c r="CY32" s="97" t="str">
        <f t="shared" si="16"/>
        <v/>
      </c>
      <c r="DD32" s="97" t="str">
        <f t="shared" si="17"/>
        <v/>
      </c>
      <c r="DI32" s="97" t="str">
        <f t="shared" si="18"/>
        <v/>
      </c>
      <c r="DN32" s="97" t="str">
        <f t="shared" si="19"/>
        <v/>
      </c>
      <c r="DO32" t="s">
        <v>38</v>
      </c>
      <c r="DP32">
        <v>50</v>
      </c>
      <c r="DQ32">
        <v>0</v>
      </c>
      <c r="DR32">
        <v>0</v>
      </c>
      <c r="DS32" s="97">
        <f t="shared" si="34"/>
        <v>50</v>
      </c>
      <c r="DT32" t="s">
        <v>35</v>
      </c>
      <c r="DU32">
        <v>42</v>
      </c>
      <c r="DV32">
        <v>0</v>
      </c>
      <c r="DW32">
        <v>0</v>
      </c>
      <c r="DX32" s="97">
        <f t="shared" si="35"/>
        <v>42</v>
      </c>
      <c r="EC32" s="97" t="str">
        <f t="shared" si="22"/>
        <v/>
      </c>
      <c r="EH32" s="97" t="str">
        <f t="shared" si="23"/>
        <v/>
      </c>
      <c r="EM32" s="97" t="str">
        <f t="shared" si="24"/>
        <v/>
      </c>
      <c r="ER32" s="97" t="str">
        <f t="shared" si="25"/>
        <v/>
      </c>
      <c r="ES32" t="s">
        <v>35</v>
      </c>
      <c r="ET32">
        <v>110</v>
      </c>
      <c r="EU32">
        <v>0</v>
      </c>
      <c r="EV32">
        <v>0</v>
      </c>
      <c r="EW32" s="97">
        <f t="shared" si="26"/>
        <v>110</v>
      </c>
      <c r="EX32" t="s">
        <v>35</v>
      </c>
      <c r="EY32">
        <v>110</v>
      </c>
      <c r="EZ32">
        <v>0</v>
      </c>
      <c r="FA32">
        <v>0</v>
      </c>
      <c r="FB32" s="97">
        <f t="shared" si="27"/>
        <v>110</v>
      </c>
      <c r="FC32" t="s">
        <v>35</v>
      </c>
      <c r="FD32">
        <v>85</v>
      </c>
      <c r="FE32">
        <v>0</v>
      </c>
      <c r="FF32">
        <v>0</v>
      </c>
      <c r="FG32" s="97">
        <f t="shared" si="28"/>
        <v>85</v>
      </c>
      <c r="FL32" s="97" t="str">
        <f t="shared" si="29"/>
        <v/>
      </c>
      <c r="FQ32" s="97" t="str">
        <f t="shared" si="30"/>
        <v/>
      </c>
    </row>
    <row r="33" spans="1:173" x14ac:dyDescent="0.3">
      <c r="A33" s="2" t="s">
        <v>566</v>
      </c>
      <c r="B33" s="2" t="s">
        <v>343</v>
      </c>
      <c r="C33" s="2" t="s">
        <v>640</v>
      </c>
      <c r="D33" s="2" t="s">
        <v>639</v>
      </c>
      <c r="J33" s="3"/>
      <c r="K33" s="16" t="str">
        <f t="shared" si="31"/>
        <v/>
      </c>
      <c r="L33" s="3"/>
      <c r="T33" s="16" t="str">
        <f t="shared" si="32"/>
        <v/>
      </c>
      <c r="V33" s="3"/>
      <c r="W33" s="3"/>
      <c r="X33" s="3"/>
      <c r="Y33" s="3"/>
      <c r="Z33" s="3"/>
      <c r="AA33" s="3"/>
      <c r="AB33" s="3"/>
      <c r="AC33" s="3"/>
      <c r="AD33" s="16" t="str">
        <f t="shared" si="33"/>
        <v/>
      </c>
      <c r="AM33" s="16" t="str">
        <f t="shared" si="3"/>
        <v/>
      </c>
      <c r="AR33" s="97" t="str">
        <f t="shared" si="38"/>
        <v/>
      </c>
      <c r="AW33" s="97" t="str">
        <f t="shared" si="39"/>
        <v/>
      </c>
      <c r="AZ33" s="97" t="str">
        <f t="shared" si="6"/>
        <v/>
      </c>
      <c r="BF33" s="97" t="str">
        <f t="shared" si="7"/>
        <v/>
      </c>
      <c r="BK33" s="97" t="str">
        <f t="shared" si="8"/>
        <v/>
      </c>
      <c r="BP33" s="97" t="str">
        <f t="shared" si="9"/>
        <v/>
      </c>
      <c r="BU33" s="97" t="str">
        <f t="shared" si="10"/>
        <v/>
      </c>
      <c r="BZ33" s="97" t="str">
        <f t="shared" si="11"/>
        <v/>
      </c>
      <c r="CE33" s="97" t="str">
        <f t="shared" si="12"/>
        <v/>
      </c>
      <c r="CJ33" s="97" t="str">
        <f t="shared" si="13"/>
        <v/>
      </c>
      <c r="CO33" s="97" t="str">
        <f t="shared" si="14"/>
        <v/>
      </c>
      <c r="CT33" s="97" t="str">
        <f t="shared" si="15"/>
        <v/>
      </c>
      <c r="CY33" s="97" t="str">
        <f t="shared" si="16"/>
        <v/>
      </c>
      <c r="DD33" s="97" t="str">
        <f t="shared" si="17"/>
        <v/>
      </c>
      <c r="DI33" s="97" t="str">
        <f t="shared" si="18"/>
        <v/>
      </c>
      <c r="DN33" s="97" t="str">
        <f t="shared" si="19"/>
        <v/>
      </c>
      <c r="DS33" s="97" t="str">
        <f t="shared" si="34"/>
        <v/>
      </c>
      <c r="DT33" t="s">
        <v>515</v>
      </c>
      <c r="DU33">
        <v>0</v>
      </c>
      <c r="DV33">
        <v>8</v>
      </c>
      <c r="DW33">
        <v>0</v>
      </c>
      <c r="DX33" s="97">
        <f>(IF(DU33+(DV33/$D$200)+(DW33/$F$200)=0,"",DU33+(DV33/$D$200)+(DW33/$F$200)))/10</f>
        <v>0.04</v>
      </c>
      <c r="EC33" s="97" t="str">
        <f t="shared" si="22"/>
        <v/>
      </c>
      <c r="EH33" s="97" t="str">
        <f t="shared" si="23"/>
        <v/>
      </c>
      <c r="EM33" s="97" t="str">
        <f t="shared" si="24"/>
        <v/>
      </c>
      <c r="ER33" s="97" t="str">
        <f t="shared" si="25"/>
        <v/>
      </c>
      <c r="EW33" s="97" t="str">
        <f t="shared" si="26"/>
        <v/>
      </c>
      <c r="FB33" s="97" t="str">
        <f t="shared" si="27"/>
        <v/>
      </c>
      <c r="FG33" s="97" t="str">
        <f t="shared" si="28"/>
        <v/>
      </c>
      <c r="FL33" s="97" t="str">
        <f t="shared" si="29"/>
        <v/>
      </c>
      <c r="FQ33" s="97" t="str">
        <f t="shared" si="30"/>
        <v/>
      </c>
    </row>
    <row r="34" spans="1:173" x14ac:dyDescent="0.3">
      <c r="A34" s="2" t="s">
        <v>556</v>
      </c>
      <c r="B34" s="2" t="s">
        <v>343</v>
      </c>
      <c r="C34" s="2" t="s">
        <v>640</v>
      </c>
      <c r="D34" s="2" t="s">
        <v>639</v>
      </c>
      <c r="J34" s="3"/>
      <c r="K34" s="16" t="str">
        <f t="shared" si="31"/>
        <v/>
      </c>
      <c r="L34" s="3"/>
      <c r="T34" s="16" t="str">
        <f t="shared" si="32"/>
        <v/>
      </c>
      <c r="V34" s="3"/>
      <c r="W34" s="3"/>
      <c r="X34" s="3"/>
      <c r="Y34" s="3"/>
      <c r="Z34" s="3"/>
      <c r="AA34" s="3"/>
      <c r="AB34" s="3"/>
      <c r="AC34" s="3"/>
      <c r="AD34" s="16" t="str">
        <f t="shared" si="33"/>
        <v/>
      </c>
      <c r="AM34" s="16" t="str">
        <f t="shared" si="3"/>
        <v/>
      </c>
      <c r="AR34" s="97" t="str">
        <f t="shared" si="38"/>
        <v/>
      </c>
      <c r="AW34" s="97" t="str">
        <f t="shared" si="39"/>
        <v/>
      </c>
      <c r="AZ34" s="97" t="str">
        <f t="shared" si="6"/>
        <v/>
      </c>
      <c r="BF34" s="97" t="str">
        <f t="shared" si="7"/>
        <v/>
      </c>
      <c r="BK34" s="97" t="str">
        <f t="shared" si="8"/>
        <v/>
      </c>
      <c r="BP34" s="97" t="str">
        <f t="shared" si="9"/>
        <v/>
      </c>
      <c r="BU34" s="97" t="str">
        <f t="shared" si="10"/>
        <v/>
      </c>
      <c r="BZ34" s="97" t="str">
        <f t="shared" si="11"/>
        <v/>
      </c>
      <c r="CE34" s="97" t="str">
        <f t="shared" si="12"/>
        <v/>
      </c>
      <c r="CJ34" s="97" t="str">
        <f t="shared" si="13"/>
        <v/>
      </c>
      <c r="CO34" s="97" t="str">
        <f t="shared" si="14"/>
        <v/>
      </c>
      <c r="CT34" s="97" t="str">
        <f t="shared" si="15"/>
        <v/>
      </c>
      <c r="CU34" t="s">
        <v>515</v>
      </c>
      <c r="CV34">
        <v>0</v>
      </c>
      <c r="CW34">
        <v>6</v>
      </c>
      <c r="CX34">
        <v>0</v>
      </c>
      <c r="CY34" s="97">
        <f>(IF(CV34+(CW34/$D$200)+(CX34/$F$200)=0,"",CV34+(CW34/$D$200)+(CX34/$F$200)))/10</f>
        <v>0.03</v>
      </c>
      <c r="DD34" s="97" t="str">
        <f t="shared" si="17"/>
        <v/>
      </c>
      <c r="DI34" s="97" t="str">
        <f t="shared" si="18"/>
        <v/>
      </c>
      <c r="DN34" s="97" t="str">
        <f t="shared" si="19"/>
        <v/>
      </c>
      <c r="DS34" s="97" t="str">
        <f t="shared" si="34"/>
        <v/>
      </c>
      <c r="DX34" s="97" t="str">
        <f t="shared" ref="DX34:DX66" si="40">IF(DU34+(DV34/$D$200)+(DW34/$F$200)=0,"",DU34+(DV34/$D$200)+(DW34/$F$200))</f>
        <v/>
      </c>
      <c r="EC34" s="97" t="str">
        <f t="shared" si="22"/>
        <v/>
      </c>
      <c r="EH34" s="97" t="str">
        <f t="shared" si="23"/>
        <v/>
      </c>
      <c r="EM34" s="97" t="str">
        <f t="shared" si="24"/>
        <v/>
      </c>
      <c r="ER34" s="97" t="str">
        <f t="shared" si="25"/>
        <v/>
      </c>
      <c r="EW34" s="97" t="str">
        <f t="shared" si="26"/>
        <v/>
      </c>
      <c r="FB34" s="97" t="str">
        <f t="shared" si="27"/>
        <v/>
      </c>
      <c r="FG34" s="97" t="str">
        <f t="shared" si="28"/>
        <v/>
      </c>
      <c r="FL34" s="97" t="str">
        <f t="shared" si="29"/>
        <v/>
      </c>
      <c r="FQ34" s="97" t="str">
        <f t="shared" si="30"/>
        <v/>
      </c>
    </row>
    <row r="35" spans="1:173" x14ac:dyDescent="0.3">
      <c r="A35" s="2" t="s">
        <v>712</v>
      </c>
      <c r="B35" s="2" t="s">
        <v>343</v>
      </c>
      <c r="C35" s="2" t="s">
        <v>640</v>
      </c>
      <c r="D35" s="2" t="s">
        <v>639</v>
      </c>
      <c r="J35" s="3"/>
      <c r="K35" s="16" t="str">
        <f t="shared" si="31"/>
        <v/>
      </c>
      <c r="L35" s="3"/>
      <c r="T35" s="16" t="str">
        <f t="shared" si="32"/>
        <v/>
      </c>
      <c r="V35" s="3"/>
      <c r="W35" s="3"/>
      <c r="X35" s="3"/>
      <c r="Y35" s="3"/>
      <c r="Z35" s="3"/>
      <c r="AA35" s="3"/>
      <c r="AB35" s="3"/>
      <c r="AC35" s="3"/>
      <c r="AD35" s="16" t="str">
        <f t="shared" si="33"/>
        <v/>
      </c>
      <c r="AM35" s="16" t="str">
        <f t="shared" si="3"/>
        <v/>
      </c>
      <c r="AN35" t="s">
        <v>515</v>
      </c>
      <c r="AO35">
        <v>65</v>
      </c>
      <c r="AR35" s="97">
        <f>(IF((((AO35+AQ35))/$D$201)=0,"",(((AO35+AQ35))/$D$201)))/10</f>
        <v>5.1587301587301591E-2</v>
      </c>
      <c r="AS35" t="s">
        <v>515</v>
      </c>
      <c r="AT35">
        <v>57</v>
      </c>
      <c r="AW35" s="97">
        <f>(IF((((AT35+AV35))/$D$201)=0,"",(((AT35+AV35))/$D$201)))/10</f>
        <v>4.5238095238095237E-2</v>
      </c>
      <c r="AX35" t="s">
        <v>515</v>
      </c>
      <c r="AY35">
        <v>58.25</v>
      </c>
      <c r="AZ35" s="97">
        <f>(IF((((AY35))/$D$202)=0,"",(((AY35))/$D$202)))/10</f>
        <v>4.3389199255121039E-2</v>
      </c>
      <c r="BF35" s="97" t="str">
        <f t="shared" si="7"/>
        <v/>
      </c>
      <c r="BK35" s="97" t="str">
        <f t="shared" si="8"/>
        <v/>
      </c>
      <c r="BP35" s="97" t="str">
        <f t="shared" si="9"/>
        <v/>
      </c>
      <c r="BU35" s="97" t="str">
        <f t="shared" si="10"/>
        <v/>
      </c>
      <c r="BZ35" s="97" t="str">
        <f t="shared" si="11"/>
        <v/>
      </c>
      <c r="CE35" s="97" t="str">
        <f t="shared" si="12"/>
        <v/>
      </c>
      <c r="CJ35" s="97" t="str">
        <f t="shared" si="13"/>
        <v/>
      </c>
      <c r="CO35" s="97" t="str">
        <f t="shared" si="14"/>
        <v/>
      </c>
      <c r="CT35" s="97" t="str">
        <f t="shared" si="15"/>
        <v/>
      </c>
      <c r="CY35" s="97" t="str">
        <f t="shared" ref="CY35:CY66" si="41">IF(CV35+(CW35/$D$200)+(CX35/$F$200)=0,"",CV35+(CW35/$D$200)+(CX35/$F$200))</f>
        <v/>
      </c>
      <c r="DD35" s="97" t="str">
        <f t="shared" si="17"/>
        <v/>
      </c>
      <c r="DI35" s="97" t="str">
        <f t="shared" si="18"/>
        <v/>
      </c>
      <c r="DN35" s="97" t="str">
        <f t="shared" si="19"/>
        <v/>
      </c>
      <c r="DS35" s="97" t="str">
        <f t="shared" si="34"/>
        <v/>
      </c>
      <c r="DX35" s="97" t="str">
        <f t="shared" si="40"/>
        <v/>
      </c>
      <c r="EC35" s="97" t="str">
        <f t="shared" si="22"/>
        <v/>
      </c>
      <c r="EH35" s="97" t="str">
        <f t="shared" si="23"/>
        <v/>
      </c>
      <c r="EM35" s="97" t="str">
        <f t="shared" si="24"/>
        <v/>
      </c>
      <c r="ER35" s="97" t="str">
        <f t="shared" si="25"/>
        <v/>
      </c>
      <c r="EW35" s="97" t="str">
        <f t="shared" si="26"/>
        <v/>
      </c>
      <c r="FB35" s="97" t="str">
        <f t="shared" si="27"/>
        <v/>
      </c>
      <c r="FG35" s="97" t="str">
        <f t="shared" si="28"/>
        <v/>
      </c>
      <c r="FL35" s="97" t="str">
        <f t="shared" si="29"/>
        <v/>
      </c>
      <c r="FQ35" s="97" t="str">
        <f t="shared" si="30"/>
        <v/>
      </c>
    </row>
    <row r="36" spans="1:173" x14ac:dyDescent="0.3">
      <c r="A36" s="2" t="s">
        <v>557</v>
      </c>
      <c r="B36" s="2" t="s">
        <v>343</v>
      </c>
      <c r="C36" s="2" t="s">
        <v>642</v>
      </c>
      <c r="D36" s="2" t="s">
        <v>440</v>
      </c>
      <c r="J36" s="3"/>
      <c r="K36" s="16" t="str">
        <f t="shared" si="31"/>
        <v/>
      </c>
      <c r="L36" s="3"/>
      <c r="T36" s="16" t="str">
        <f t="shared" si="32"/>
        <v/>
      </c>
      <c r="V36" s="3"/>
      <c r="W36" s="3"/>
      <c r="X36" s="3"/>
      <c r="Y36" s="3"/>
      <c r="Z36" s="3"/>
      <c r="AA36" s="3"/>
      <c r="AB36" s="3"/>
      <c r="AC36" s="3"/>
      <c r="AD36" s="16" t="str">
        <f t="shared" si="33"/>
        <v/>
      </c>
      <c r="AM36" s="16" t="str">
        <f t="shared" ref="AM36:AM64" si="42">IF(((AF36+AJ36)/2)+(((AG36+AK36)/2)/$D$200)+(((AH36+AL36)/2)/$F$200)=0,"",((AF36+AJ36)/2)+(((AG36+AK36)/2)/$D$200)+(((AH36+AL36)/2)/$F$200))</f>
        <v/>
      </c>
      <c r="AN36" s="3"/>
      <c r="AR36" s="97" t="str">
        <f t="shared" ref="AR36:AR67" si="43">IF((((AO36+AQ36)/2)/$D$201)=0,"",(((AO36+AQ36)/2)/$D$201))</f>
        <v/>
      </c>
      <c r="AS36" s="3"/>
      <c r="AW36" s="97" t="str">
        <f t="shared" ref="AW36:AW67" si="44">IF((((AT36+AV36)/2)/$D$201)=0,"",(((AT36+AV36)/2)/$D$201))</f>
        <v/>
      </c>
      <c r="AZ36" s="97" t="str">
        <f t="shared" ref="AZ36:AZ76" si="45">IF((((AY36))/$D$202)=0,"",(((AY36))/$D$202))</f>
        <v/>
      </c>
      <c r="BF36" s="97" t="str">
        <f t="shared" ref="BF36:BF64" si="46">IF((((BC36+BE36)/2)/$D$204)=0,"",(((BC36+BE36)/2)/$D$204))</f>
        <v/>
      </c>
      <c r="BK36" s="97" t="str">
        <f t="shared" ref="BK36:BK67" si="47">IF(BH36+(BI36/$D$200)+(BJ36/$F$200)=0,"",BH36+(BI36/$D$200)+(BJ36/$F$200))</f>
        <v/>
      </c>
      <c r="BP36" s="97" t="str">
        <f t="shared" ref="BP36:BP65" si="48">IF(BM36+(BN36/$D$200)+(BO36/$F$200)=0,"",BM36+(BN36/$D$200)+(BO36/$F$200))</f>
        <v/>
      </c>
      <c r="BU36" s="97" t="str">
        <f t="shared" ref="BU36:BU64" si="49">IF(BR36+(BS36/$D$200)+(BT36/$F$200)=0,"",BR36+(BS36/$D$200)+(BT36/$F$200))</f>
        <v/>
      </c>
      <c r="BZ36" s="97" t="str">
        <f t="shared" ref="BZ36:BZ67" si="50">IF(BW36+(BX36/$D$200)+(BY36/$F$200)=0,"",BW36+(BX36/$D$200)+(BY36/$F$200))</f>
        <v/>
      </c>
      <c r="CE36" s="97" t="str">
        <f t="shared" ref="CE36:CE67" si="51">IF(CB36+(CC36/$D$200)+(CD36/$F$200)=0,"",CB36+(CC36/$D$200)+(CD36/$F$200))</f>
        <v/>
      </c>
      <c r="CJ36" s="97" t="str">
        <f t="shared" ref="CJ36:CJ67" si="52">IF(CG36+(CH36/$D$200)+(CI36/$F$200)=0,"",CG36+(CH36/$D$200)+(CI36/$F$200))</f>
        <v/>
      </c>
      <c r="CO36" s="97" t="str">
        <f t="shared" ref="CO36:CO67" si="53">IF(CL36+(CM36/$D$200)+(CN36/$F$200)=0,"",CL36+(CM36/$D$200)+(CN36/$F$200))</f>
        <v/>
      </c>
      <c r="CT36" s="97" t="str">
        <f t="shared" ref="CT36:CT67" si="54">IF(CQ36+(CR36/$D$200)+(CS36/$F$200)=0,"",CQ36+(CR36/$D$200)+(CS36/$F$200))</f>
        <v/>
      </c>
      <c r="CY36" s="97" t="str">
        <f t="shared" si="41"/>
        <v/>
      </c>
      <c r="DD36" s="97" t="str">
        <f t="shared" ref="DD36:DD66" si="55">IF(DA36+(DB36/$D$200)+(DC36/$F$200)=0,"",DA36+(DB36/$D$200)+(DC36/$F$200))</f>
        <v/>
      </c>
      <c r="DE36" t="s">
        <v>35</v>
      </c>
      <c r="DF36">
        <v>35</v>
      </c>
      <c r="DG36">
        <v>0</v>
      </c>
      <c r="DH36">
        <v>0</v>
      </c>
      <c r="DI36" s="97">
        <f t="shared" ref="DI36:DI66" si="56">IF(DF36+(DG36/$D$200)+(DH36/$F$200)=0,"",DF36+(DG36/$D$200)+(DH36/$F$200))</f>
        <v>35</v>
      </c>
      <c r="DN36" s="97" t="str">
        <f t="shared" ref="DN36:DN66" si="57">IF(DK36+(DL36/$D$200)+(DM36/$F$200)=0,"",DK36+(DL36/$D$200)+(DM36/$F$200))</f>
        <v/>
      </c>
      <c r="DS36" s="97" t="str">
        <f t="shared" si="34"/>
        <v/>
      </c>
      <c r="DX36" s="97" t="str">
        <f t="shared" si="40"/>
        <v/>
      </c>
      <c r="EC36" s="97" t="str">
        <f t="shared" ref="EC36:EC67" si="58">IF(DZ36+(EA36/$D$200)+(EB36/$F$200)=0,"",DZ36+(EA36/$D$200)+(EB36/$F$200))</f>
        <v/>
      </c>
      <c r="EH36" s="97" t="str">
        <f t="shared" ref="EH36:EH67" si="59">IF(EE36+(EF36/$D$200)+(EG36/$F$200)=0,"",EE36+(EF36/$D$200)+(EG36/$F$200))</f>
        <v/>
      </c>
      <c r="EM36" s="97" t="str">
        <f t="shared" ref="EM36:EM67" si="60">IF(EJ36+(EK36/$D$200)+(EL36/$F$200)=0,"",EJ36+(EK36/$D$200)+(EL36/$F$200))</f>
        <v/>
      </c>
      <c r="ER36" s="97" t="str">
        <f t="shared" ref="ER36:ER67" si="61">IF(EO36+(EP36/$D$200)+(EQ36/$F$200)=0,"",EO36+(EP36/$D$200)+(EQ36/$F$200))</f>
        <v/>
      </c>
      <c r="EW36" s="97" t="str">
        <f t="shared" si="26"/>
        <v/>
      </c>
      <c r="FB36" s="97" t="str">
        <f t="shared" si="27"/>
        <v/>
      </c>
      <c r="FG36" s="97" t="str">
        <f t="shared" si="28"/>
        <v/>
      </c>
      <c r="FL36" s="97" t="str">
        <f t="shared" ref="FL36:FL67" si="62">IF(FI36+(FJ36/$D$200)+(FK36/$F$200)=0,"",FI36+(FJ36/$D$200)+(FK36/$F$200))</f>
        <v/>
      </c>
      <c r="FQ36" s="97" t="str">
        <f t="shared" ref="FQ36:FQ67" si="63">IF(FN36+(FO36/$D$200)+(FP36/$F$200)=0,"",FN36+(FO36/$D$200)+(FP36/$F$200))</f>
        <v/>
      </c>
    </row>
    <row r="37" spans="1:173" x14ac:dyDescent="0.3">
      <c r="A37" s="2" t="s">
        <v>538</v>
      </c>
      <c r="B37" s="2" t="s">
        <v>343</v>
      </c>
      <c r="C37" s="2" t="s">
        <v>644</v>
      </c>
      <c r="D37" s="2" t="s">
        <v>636</v>
      </c>
      <c r="J37" s="3"/>
      <c r="K37" s="16" t="str">
        <f t="shared" si="31"/>
        <v/>
      </c>
      <c r="L37" s="3"/>
      <c r="T37" s="16" t="str">
        <f t="shared" si="32"/>
        <v/>
      </c>
      <c r="V37" s="3"/>
      <c r="W37" s="3"/>
      <c r="X37" s="3"/>
      <c r="Y37" s="3"/>
      <c r="Z37" s="3"/>
      <c r="AA37" s="3"/>
      <c r="AB37" s="3"/>
      <c r="AC37" s="3"/>
      <c r="AD37" s="16" t="str">
        <f t="shared" si="33"/>
        <v/>
      </c>
      <c r="AM37" s="16" t="str">
        <f t="shared" si="42"/>
        <v/>
      </c>
      <c r="AR37" s="97" t="str">
        <f t="shared" si="43"/>
        <v/>
      </c>
      <c r="AW37" s="97" t="str">
        <f t="shared" si="44"/>
        <v/>
      </c>
      <c r="AZ37" s="97" t="str">
        <f t="shared" si="45"/>
        <v/>
      </c>
      <c r="BF37" s="97" t="str">
        <f t="shared" si="46"/>
        <v/>
      </c>
      <c r="BK37" s="97" t="str">
        <f t="shared" si="47"/>
        <v/>
      </c>
      <c r="BP37" s="97" t="str">
        <f t="shared" si="48"/>
        <v/>
      </c>
      <c r="BU37" s="97" t="str">
        <f t="shared" si="49"/>
        <v/>
      </c>
      <c r="BZ37" s="97" t="str">
        <f t="shared" si="50"/>
        <v/>
      </c>
      <c r="CE37" s="97" t="str">
        <f t="shared" si="51"/>
        <v/>
      </c>
      <c r="CJ37" s="97" t="str">
        <f t="shared" si="52"/>
        <v/>
      </c>
      <c r="CO37" s="97" t="str">
        <f t="shared" si="53"/>
        <v/>
      </c>
      <c r="CT37" s="97" t="str">
        <f t="shared" si="54"/>
        <v/>
      </c>
      <c r="CY37" s="97" t="str">
        <f t="shared" si="41"/>
        <v/>
      </c>
      <c r="DD37" s="97" t="str">
        <f t="shared" si="55"/>
        <v/>
      </c>
      <c r="DI37" s="97" t="str">
        <f t="shared" si="56"/>
        <v/>
      </c>
      <c r="DN37" s="97" t="str">
        <f t="shared" si="57"/>
        <v/>
      </c>
      <c r="DS37" s="97" t="str">
        <f t="shared" si="34"/>
        <v/>
      </c>
      <c r="DX37" s="97" t="str">
        <f t="shared" si="40"/>
        <v/>
      </c>
      <c r="EC37" s="97" t="str">
        <f t="shared" si="58"/>
        <v/>
      </c>
      <c r="EH37" s="97" t="str">
        <f t="shared" si="59"/>
        <v/>
      </c>
      <c r="EM37" s="97" t="str">
        <f t="shared" si="60"/>
        <v/>
      </c>
      <c r="ER37" s="97" t="str">
        <f t="shared" si="61"/>
        <v/>
      </c>
      <c r="ES37" t="s">
        <v>37</v>
      </c>
      <c r="ET37">
        <v>67</v>
      </c>
      <c r="EU37">
        <v>10</v>
      </c>
      <c r="EV37">
        <v>0</v>
      </c>
      <c r="EW37" s="97">
        <f t="shared" si="26"/>
        <v>67.5</v>
      </c>
      <c r="EX37" t="s">
        <v>37</v>
      </c>
      <c r="EY37">
        <v>65</v>
      </c>
      <c r="EZ37">
        <v>0</v>
      </c>
      <c r="FA37">
        <v>0</v>
      </c>
      <c r="FB37" s="97">
        <f t="shared" si="27"/>
        <v>65</v>
      </c>
      <c r="FC37" t="s">
        <v>37</v>
      </c>
      <c r="FD37">
        <v>75</v>
      </c>
      <c r="FE37">
        <v>0</v>
      </c>
      <c r="FF37">
        <v>0</v>
      </c>
      <c r="FG37" s="97">
        <f t="shared" si="28"/>
        <v>75</v>
      </c>
      <c r="FL37" s="97" t="str">
        <f t="shared" si="62"/>
        <v/>
      </c>
      <c r="FQ37" s="97" t="str">
        <f t="shared" si="63"/>
        <v/>
      </c>
    </row>
    <row r="38" spans="1:173" x14ac:dyDescent="0.3">
      <c r="A38" s="2" t="s">
        <v>558</v>
      </c>
      <c r="B38" s="2" t="s">
        <v>343</v>
      </c>
      <c r="C38" s="2" t="s">
        <v>642</v>
      </c>
      <c r="D38" s="2" t="s">
        <v>440</v>
      </c>
      <c r="J38" s="3"/>
      <c r="K38" s="16" t="str">
        <f t="shared" si="31"/>
        <v/>
      </c>
      <c r="L38" s="3"/>
      <c r="T38" s="16" t="str">
        <f t="shared" si="32"/>
        <v/>
      </c>
      <c r="V38" s="3"/>
      <c r="W38" s="3"/>
      <c r="X38" s="3"/>
      <c r="Y38" s="3"/>
      <c r="Z38" s="3"/>
      <c r="AA38" s="3"/>
      <c r="AB38" s="3"/>
      <c r="AC38" s="3"/>
      <c r="AD38" s="16" t="str">
        <f t="shared" si="33"/>
        <v/>
      </c>
      <c r="AM38" s="16" t="str">
        <f t="shared" si="42"/>
        <v/>
      </c>
      <c r="AR38" s="97" t="str">
        <f t="shared" si="43"/>
        <v/>
      </c>
      <c r="AW38" s="97" t="str">
        <f t="shared" si="44"/>
        <v/>
      </c>
      <c r="AZ38" s="97" t="str">
        <f t="shared" si="45"/>
        <v/>
      </c>
      <c r="BF38" s="97" t="str">
        <f t="shared" si="46"/>
        <v/>
      </c>
      <c r="BK38" s="97" t="str">
        <f t="shared" si="47"/>
        <v/>
      </c>
      <c r="BP38" s="97" t="str">
        <f t="shared" si="48"/>
        <v/>
      </c>
      <c r="BU38" s="97" t="str">
        <f t="shared" si="49"/>
        <v/>
      </c>
      <c r="BZ38" s="97" t="str">
        <f t="shared" si="50"/>
        <v/>
      </c>
      <c r="CE38" s="97" t="str">
        <f t="shared" si="51"/>
        <v/>
      </c>
      <c r="CJ38" s="97" t="str">
        <f t="shared" si="52"/>
        <v/>
      </c>
      <c r="CO38" s="97" t="str">
        <f t="shared" si="53"/>
        <v/>
      </c>
      <c r="CT38" s="97" t="str">
        <f t="shared" si="54"/>
        <v/>
      </c>
      <c r="CY38" s="97" t="str">
        <f t="shared" si="41"/>
        <v/>
      </c>
      <c r="DD38" s="97" t="str">
        <f t="shared" si="55"/>
        <v/>
      </c>
      <c r="DI38" s="97" t="str">
        <f t="shared" si="56"/>
        <v/>
      </c>
      <c r="DJ38" t="s">
        <v>35</v>
      </c>
      <c r="DK38">
        <v>120</v>
      </c>
      <c r="DL38">
        <v>0</v>
      </c>
      <c r="DM38">
        <v>0</v>
      </c>
      <c r="DN38" s="97">
        <f t="shared" si="57"/>
        <v>120</v>
      </c>
      <c r="DS38" s="97" t="str">
        <f t="shared" si="34"/>
        <v/>
      </c>
      <c r="DX38" s="97" t="str">
        <f t="shared" si="40"/>
        <v/>
      </c>
      <c r="EC38" s="97" t="str">
        <f t="shared" si="58"/>
        <v/>
      </c>
      <c r="EH38" s="97" t="str">
        <f t="shared" si="59"/>
        <v/>
      </c>
      <c r="EM38" s="97" t="str">
        <f t="shared" si="60"/>
        <v/>
      </c>
      <c r="ER38" s="97" t="str">
        <f t="shared" si="61"/>
        <v/>
      </c>
      <c r="EW38" s="97" t="str">
        <f t="shared" si="26"/>
        <v/>
      </c>
      <c r="FB38" s="97" t="str">
        <f t="shared" si="27"/>
        <v/>
      </c>
      <c r="FG38" s="97" t="str">
        <f t="shared" si="28"/>
        <v/>
      </c>
      <c r="FL38" s="97" t="str">
        <f t="shared" si="62"/>
        <v/>
      </c>
      <c r="FQ38" s="97" t="str">
        <f t="shared" si="63"/>
        <v/>
      </c>
    </row>
    <row r="39" spans="1:173" x14ac:dyDescent="0.3">
      <c r="A39" s="2" t="s">
        <v>25</v>
      </c>
      <c r="B39" s="2" t="s">
        <v>343</v>
      </c>
      <c r="C39" s="2" t="s">
        <v>642</v>
      </c>
      <c r="D39" s="2" t="s">
        <v>440</v>
      </c>
      <c r="J39" s="3"/>
      <c r="K39" s="16" t="str">
        <f t="shared" si="31"/>
        <v/>
      </c>
      <c r="L39" s="3"/>
      <c r="T39" s="16" t="str">
        <f t="shared" si="32"/>
        <v/>
      </c>
      <c r="V39" s="3"/>
      <c r="W39" s="3"/>
      <c r="X39" s="3"/>
      <c r="Y39" s="3"/>
      <c r="Z39" s="3"/>
      <c r="AA39" s="3"/>
      <c r="AB39" s="3"/>
      <c r="AC39" s="3"/>
      <c r="AD39" s="16" t="str">
        <f t="shared" si="33"/>
        <v/>
      </c>
      <c r="AM39" s="16" t="str">
        <f t="shared" si="42"/>
        <v/>
      </c>
      <c r="AR39" s="97" t="str">
        <f t="shared" si="43"/>
        <v/>
      </c>
      <c r="AW39" s="97" t="str">
        <f t="shared" si="44"/>
        <v/>
      </c>
      <c r="AZ39" s="97" t="str">
        <f t="shared" si="45"/>
        <v/>
      </c>
      <c r="BF39" s="97" t="str">
        <f t="shared" si="46"/>
        <v/>
      </c>
      <c r="BK39" s="97" t="str">
        <f t="shared" si="47"/>
        <v/>
      </c>
      <c r="BP39" s="97" t="str">
        <f t="shared" si="48"/>
        <v/>
      </c>
      <c r="BU39" s="97" t="str">
        <f t="shared" si="49"/>
        <v/>
      </c>
      <c r="BZ39" s="97" t="str">
        <f t="shared" si="50"/>
        <v/>
      </c>
      <c r="CE39" s="97" t="str">
        <f t="shared" si="51"/>
        <v/>
      </c>
      <c r="CJ39" s="97" t="str">
        <f t="shared" si="52"/>
        <v/>
      </c>
      <c r="CO39" s="97" t="str">
        <f t="shared" si="53"/>
        <v/>
      </c>
      <c r="CT39" s="97" t="str">
        <f t="shared" si="54"/>
        <v/>
      </c>
      <c r="CY39" s="97" t="str">
        <f t="shared" si="41"/>
        <v/>
      </c>
      <c r="DD39" s="97" t="str">
        <f t="shared" si="55"/>
        <v/>
      </c>
      <c r="DI39" s="97" t="str">
        <f t="shared" si="56"/>
        <v/>
      </c>
      <c r="DN39" s="97" t="str">
        <f t="shared" si="57"/>
        <v/>
      </c>
      <c r="DS39" s="97" t="str">
        <f t="shared" si="34"/>
        <v/>
      </c>
      <c r="DX39" s="97" t="str">
        <f t="shared" si="40"/>
        <v/>
      </c>
      <c r="EC39" s="97" t="str">
        <f t="shared" si="58"/>
        <v/>
      </c>
      <c r="EH39" s="97" t="str">
        <f t="shared" si="59"/>
        <v/>
      </c>
      <c r="EM39" s="97" t="str">
        <f t="shared" si="60"/>
        <v/>
      </c>
      <c r="ER39" s="97" t="str">
        <f t="shared" si="61"/>
        <v/>
      </c>
      <c r="ES39" t="s">
        <v>35</v>
      </c>
      <c r="ET39">
        <v>92</v>
      </c>
      <c r="EU39">
        <v>10</v>
      </c>
      <c r="EV39">
        <v>0</v>
      </c>
      <c r="EW39" s="97">
        <f t="shared" si="26"/>
        <v>92.5</v>
      </c>
      <c r="FB39" s="97" t="str">
        <f t="shared" si="27"/>
        <v/>
      </c>
      <c r="FG39" s="97" t="str">
        <f t="shared" si="28"/>
        <v/>
      </c>
      <c r="FL39" s="97" t="str">
        <f t="shared" si="62"/>
        <v/>
      </c>
      <c r="FQ39" s="97" t="str">
        <f t="shared" si="63"/>
        <v/>
      </c>
    </row>
    <row r="40" spans="1:173" x14ac:dyDescent="0.3">
      <c r="A40" s="2" t="s">
        <v>539</v>
      </c>
      <c r="B40" s="2" t="s">
        <v>343</v>
      </c>
      <c r="C40" s="2" t="s">
        <v>643</v>
      </c>
      <c r="D40" s="2" t="s">
        <v>438</v>
      </c>
      <c r="J40" s="3"/>
      <c r="K40" s="16" t="str">
        <f t="shared" si="31"/>
        <v/>
      </c>
      <c r="L40" s="3"/>
      <c r="T40" s="16" t="str">
        <f t="shared" si="32"/>
        <v/>
      </c>
      <c r="V40" s="3"/>
      <c r="W40" s="3"/>
      <c r="X40" s="3"/>
      <c r="Y40" s="3"/>
      <c r="Z40" s="3"/>
      <c r="AA40" s="3"/>
      <c r="AB40" s="3"/>
      <c r="AC40" s="3"/>
      <c r="AD40" s="16" t="str">
        <f t="shared" si="33"/>
        <v/>
      </c>
      <c r="AM40" s="16" t="str">
        <f t="shared" si="42"/>
        <v/>
      </c>
      <c r="AR40" s="97" t="str">
        <f t="shared" si="43"/>
        <v/>
      </c>
      <c r="AW40" s="97" t="str">
        <f t="shared" si="44"/>
        <v/>
      </c>
      <c r="AZ40" s="97" t="str">
        <f t="shared" si="45"/>
        <v/>
      </c>
      <c r="BF40" s="97" t="str">
        <f t="shared" si="46"/>
        <v/>
      </c>
      <c r="BK40" s="97" t="str">
        <f t="shared" si="47"/>
        <v/>
      </c>
      <c r="BP40" s="97" t="str">
        <f t="shared" si="48"/>
        <v/>
      </c>
      <c r="BU40" s="97" t="str">
        <f t="shared" si="49"/>
        <v/>
      </c>
      <c r="BZ40" s="97" t="str">
        <f t="shared" si="50"/>
        <v/>
      </c>
      <c r="CE40" s="97" t="str">
        <f t="shared" si="51"/>
        <v/>
      </c>
      <c r="CJ40" s="97" t="str">
        <f t="shared" si="52"/>
        <v/>
      </c>
      <c r="CO40" s="97" t="str">
        <f t="shared" si="53"/>
        <v/>
      </c>
      <c r="CT40" s="97" t="str">
        <f t="shared" si="54"/>
        <v/>
      </c>
      <c r="CY40" s="97" t="str">
        <f t="shared" si="41"/>
        <v/>
      </c>
      <c r="DD40" s="97" t="str">
        <f t="shared" si="55"/>
        <v/>
      </c>
      <c r="DI40" s="97" t="str">
        <f t="shared" si="56"/>
        <v/>
      </c>
      <c r="DN40" s="97" t="str">
        <f t="shared" si="57"/>
        <v/>
      </c>
      <c r="DS40" s="97" t="str">
        <f t="shared" si="34"/>
        <v/>
      </c>
      <c r="DX40" s="97" t="str">
        <f t="shared" si="40"/>
        <v/>
      </c>
      <c r="EC40" s="97" t="str">
        <f t="shared" si="58"/>
        <v/>
      </c>
      <c r="EH40" s="97" t="str">
        <f t="shared" si="59"/>
        <v/>
      </c>
      <c r="EM40" s="97" t="str">
        <f t="shared" si="60"/>
        <v/>
      </c>
      <c r="ER40" s="97" t="str">
        <f t="shared" si="61"/>
        <v/>
      </c>
      <c r="ES40" t="s">
        <v>36</v>
      </c>
      <c r="ET40">
        <v>55</v>
      </c>
      <c r="EU40">
        <v>0</v>
      </c>
      <c r="EV40">
        <v>0</v>
      </c>
      <c r="EW40" s="97">
        <f t="shared" si="26"/>
        <v>55</v>
      </c>
      <c r="EX40" t="s">
        <v>36</v>
      </c>
      <c r="EY40">
        <v>57</v>
      </c>
      <c r="EZ40">
        <v>10</v>
      </c>
      <c r="FA40">
        <v>0</v>
      </c>
      <c r="FB40" s="97">
        <f t="shared" si="27"/>
        <v>57.5</v>
      </c>
      <c r="FC40" t="s">
        <v>36</v>
      </c>
      <c r="FD40">
        <v>67</v>
      </c>
      <c r="FE40">
        <v>10</v>
      </c>
      <c r="FF40">
        <v>0</v>
      </c>
      <c r="FG40" s="97">
        <f t="shared" si="28"/>
        <v>67.5</v>
      </c>
      <c r="FL40" s="97" t="str">
        <f t="shared" si="62"/>
        <v/>
      </c>
      <c r="FQ40" s="97" t="str">
        <f t="shared" si="63"/>
        <v/>
      </c>
    </row>
    <row r="41" spans="1:173" x14ac:dyDescent="0.3">
      <c r="A41" s="2" t="s">
        <v>540</v>
      </c>
      <c r="B41" s="2" t="s">
        <v>343</v>
      </c>
      <c r="C41" s="2" t="s">
        <v>643</v>
      </c>
      <c r="D41" s="2" t="s">
        <v>438</v>
      </c>
      <c r="E41" t="s">
        <v>22</v>
      </c>
      <c r="F41">
        <v>1</v>
      </c>
      <c r="G41">
        <v>3.71</v>
      </c>
      <c r="I41">
        <v>1</v>
      </c>
      <c r="J41" s="3">
        <v>5.14</v>
      </c>
      <c r="K41" s="16">
        <f t="shared" si="31"/>
        <v>6.8437499999999998E-2</v>
      </c>
      <c r="L41" s="6" t="s">
        <v>22</v>
      </c>
      <c r="M41">
        <v>0</v>
      </c>
      <c r="N41">
        <v>2</v>
      </c>
      <c r="O41">
        <v>0.8</v>
      </c>
      <c r="Q41">
        <v>0</v>
      </c>
      <c r="R41">
        <v>2</v>
      </c>
      <c r="S41">
        <v>1.4</v>
      </c>
      <c r="T41" s="16">
        <f t="shared" si="32"/>
        <v>0.10458333333333333</v>
      </c>
      <c r="U41" t="s">
        <v>41</v>
      </c>
      <c r="V41" s="3" t="s">
        <v>22</v>
      </c>
      <c r="W41" s="3">
        <v>0</v>
      </c>
      <c r="X41" s="3">
        <v>1</v>
      </c>
      <c r="Y41" s="3">
        <v>3.8</v>
      </c>
      <c r="Z41" s="3"/>
      <c r="AA41" s="3">
        <v>0</v>
      </c>
      <c r="AB41" s="3">
        <v>1</v>
      </c>
      <c r="AC41" s="3">
        <v>5.14</v>
      </c>
      <c r="AD41" s="16">
        <f t="shared" si="33"/>
        <v>6.8625000000000005E-2</v>
      </c>
      <c r="AM41" s="16" t="str">
        <f t="shared" si="42"/>
        <v/>
      </c>
      <c r="AR41" s="97" t="str">
        <f t="shared" si="43"/>
        <v/>
      </c>
      <c r="AW41" s="97" t="str">
        <f t="shared" si="44"/>
        <v/>
      </c>
      <c r="AZ41" s="97" t="str">
        <f t="shared" si="45"/>
        <v/>
      </c>
      <c r="BF41" s="97" t="str">
        <f t="shared" si="46"/>
        <v/>
      </c>
      <c r="BK41" s="97" t="str">
        <f t="shared" si="47"/>
        <v/>
      </c>
      <c r="BP41" s="97" t="str">
        <f t="shared" si="48"/>
        <v/>
      </c>
      <c r="BU41" s="97" t="str">
        <f t="shared" si="49"/>
        <v/>
      </c>
      <c r="BZ41" s="97" t="str">
        <f t="shared" si="50"/>
        <v/>
      </c>
      <c r="CE41" s="97" t="str">
        <f t="shared" si="51"/>
        <v/>
      </c>
      <c r="CJ41" s="97" t="str">
        <f t="shared" si="52"/>
        <v/>
      </c>
      <c r="CO41" s="97" t="str">
        <f t="shared" si="53"/>
        <v/>
      </c>
      <c r="CT41" s="97" t="str">
        <f t="shared" si="54"/>
        <v/>
      </c>
      <c r="CY41" s="97" t="str">
        <f t="shared" si="41"/>
        <v/>
      </c>
      <c r="DD41" s="97" t="str">
        <f t="shared" si="55"/>
        <v/>
      </c>
      <c r="DI41" s="97" t="str">
        <f t="shared" si="56"/>
        <v/>
      </c>
      <c r="DN41" s="97" t="str">
        <f t="shared" si="57"/>
        <v/>
      </c>
      <c r="DS41" s="97" t="str">
        <f t="shared" si="34"/>
        <v/>
      </c>
      <c r="DX41" s="97" t="str">
        <f t="shared" si="40"/>
        <v/>
      </c>
      <c r="EC41" s="97" t="str">
        <f t="shared" si="58"/>
        <v/>
      </c>
      <c r="EH41" s="97" t="str">
        <f t="shared" si="59"/>
        <v/>
      </c>
      <c r="EM41" s="97" t="str">
        <f t="shared" si="60"/>
        <v/>
      </c>
      <c r="ER41" s="97" t="str">
        <f t="shared" si="61"/>
        <v/>
      </c>
      <c r="EW41" s="97" t="str">
        <f t="shared" si="26"/>
        <v/>
      </c>
      <c r="EX41" t="s">
        <v>36</v>
      </c>
      <c r="EY41">
        <v>92</v>
      </c>
      <c r="EZ41">
        <v>10</v>
      </c>
      <c r="FA41">
        <v>0</v>
      </c>
      <c r="FB41" s="97">
        <f t="shared" si="27"/>
        <v>92.5</v>
      </c>
      <c r="FC41" t="s">
        <v>36</v>
      </c>
      <c r="FD41">
        <v>95</v>
      </c>
      <c r="FE41">
        <v>0</v>
      </c>
      <c r="FF41">
        <v>0</v>
      </c>
      <c r="FG41" s="97">
        <f t="shared" si="28"/>
        <v>95</v>
      </c>
      <c r="FL41" s="97" t="str">
        <f t="shared" si="62"/>
        <v/>
      </c>
      <c r="FQ41" s="97" t="str">
        <f t="shared" si="63"/>
        <v/>
      </c>
    </row>
    <row r="42" spans="1:173" x14ac:dyDescent="0.3">
      <c r="A42" s="2" t="s">
        <v>559</v>
      </c>
      <c r="B42" s="2" t="s">
        <v>343</v>
      </c>
      <c r="C42" s="2" t="s">
        <v>642</v>
      </c>
      <c r="D42" s="2" t="s">
        <v>440</v>
      </c>
      <c r="J42" s="3"/>
      <c r="K42" s="16" t="str">
        <f t="shared" si="31"/>
        <v/>
      </c>
      <c r="L42" s="3"/>
      <c r="T42" s="16" t="str">
        <f t="shared" si="32"/>
        <v/>
      </c>
      <c r="V42" s="3"/>
      <c r="W42" s="3"/>
      <c r="X42" s="3"/>
      <c r="Y42" s="3"/>
      <c r="Z42" s="3"/>
      <c r="AA42" s="3"/>
      <c r="AB42" s="3"/>
      <c r="AC42" s="3"/>
      <c r="AD42" s="16" t="str">
        <f t="shared" si="33"/>
        <v/>
      </c>
      <c r="AM42" s="16" t="str">
        <f t="shared" si="42"/>
        <v/>
      </c>
      <c r="AR42" s="97" t="str">
        <f t="shared" si="43"/>
        <v/>
      </c>
      <c r="AW42" s="97" t="str">
        <f t="shared" si="44"/>
        <v/>
      </c>
      <c r="AZ42" s="97" t="str">
        <f t="shared" si="45"/>
        <v/>
      </c>
      <c r="BF42" s="97" t="str">
        <f t="shared" si="46"/>
        <v/>
      </c>
      <c r="BK42" s="97" t="str">
        <f t="shared" si="47"/>
        <v/>
      </c>
      <c r="BP42" s="97" t="str">
        <f t="shared" si="48"/>
        <v/>
      </c>
      <c r="BU42" s="97" t="str">
        <f t="shared" si="49"/>
        <v/>
      </c>
      <c r="BZ42" s="97" t="str">
        <f t="shared" si="50"/>
        <v/>
      </c>
      <c r="CE42" s="97" t="str">
        <f t="shared" si="51"/>
        <v/>
      </c>
      <c r="CJ42" s="97" t="str">
        <f t="shared" si="52"/>
        <v/>
      </c>
      <c r="CO42" s="97" t="str">
        <f t="shared" si="53"/>
        <v/>
      </c>
      <c r="CT42" s="97" t="str">
        <f t="shared" si="54"/>
        <v/>
      </c>
      <c r="CY42" s="97" t="str">
        <f t="shared" si="41"/>
        <v/>
      </c>
      <c r="DD42" s="97" t="str">
        <f t="shared" si="55"/>
        <v/>
      </c>
      <c r="DE42" t="s">
        <v>35</v>
      </c>
      <c r="DF42">
        <v>70</v>
      </c>
      <c r="DG42">
        <v>0</v>
      </c>
      <c r="DH42">
        <v>0</v>
      </c>
      <c r="DI42" s="97">
        <f t="shared" si="56"/>
        <v>70</v>
      </c>
      <c r="DN42" s="97" t="str">
        <f t="shared" si="57"/>
        <v/>
      </c>
      <c r="DS42" s="97" t="str">
        <f t="shared" si="34"/>
        <v/>
      </c>
      <c r="DX42" s="97" t="str">
        <f t="shared" si="40"/>
        <v/>
      </c>
      <c r="EC42" s="97" t="str">
        <f t="shared" si="58"/>
        <v/>
      </c>
      <c r="EH42" s="97" t="str">
        <f t="shared" si="59"/>
        <v/>
      </c>
      <c r="EM42" s="97" t="str">
        <f t="shared" si="60"/>
        <v/>
      </c>
      <c r="ER42" s="97" t="str">
        <f t="shared" si="61"/>
        <v/>
      </c>
      <c r="EW42" s="97" t="str">
        <f t="shared" si="26"/>
        <v/>
      </c>
      <c r="FB42" s="97" t="str">
        <f t="shared" si="27"/>
        <v/>
      </c>
      <c r="FG42" s="97" t="str">
        <f t="shared" si="28"/>
        <v/>
      </c>
      <c r="FL42" s="97" t="str">
        <f t="shared" si="62"/>
        <v/>
      </c>
      <c r="FQ42" s="97" t="str">
        <f t="shared" si="63"/>
        <v/>
      </c>
    </row>
    <row r="43" spans="1:173" x14ac:dyDescent="0.3">
      <c r="A43" s="2" t="s">
        <v>31</v>
      </c>
      <c r="B43" s="2" t="s">
        <v>347</v>
      </c>
      <c r="C43" s="2" t="s">
        <v>640</v>
      </c>
      <c r="D43" s="2" t="s">
        <v>639</v>
      </c>
      <c r="J43" s="3"/>
      <c r="K43" s="16" t="str">
        <f t="shared" si="31"/>
        <v/>
      </c>
      <c r="L43" s="3"/>
      <c r="T43" s="16" t="str">
        <f t="shared" si="32"/>
        <v/>
      </c>
      <c r="V43" s="3"/>
      <c r="W43" s="3"/>
      <c r="X43" s="3"/>
      <c r="Y43" s="3"/>
      <c r="Z43" s="3"/>
      <c r="AA43" s="3"/>
      <c r="AB43" s="3"/>
      <c r="AC43" s="3"/>
      <c r="AD43" s="16" t="str">
        <f t="shared" si="33"/>
        <v/>
      </c>
      <c r="AM43" s="16" t="str">
        <f t="shared" si="42"/>
        <v/>
      </c>
      <c r="AR43" s="97" t="str">
        <f t="shared" si="43"/>
        <v/>
      </c>
      <c r="AW43" s="97" t="str">
        <f t="shared" si="44"/>
        <v/>
      </c>
      <c r="AZ43" s="97" t="str">
        <f t="shared" si="45"/>
        <v/>
      </c>
      <c r="BF43" s="97" t="str">
        <f t="shared" si="46"/>
        <v/>
      </c>
      <c r="BK43" s="97" t="str">
        <f t="shared" si="47"/>
        <v/>
      </c>
      <c r="BP43" s="97" t="str">
        <f t="shared" si="48"/>
        <v/>
      </c>
      <c r="BU43" s="97" t="str">
        <f t="shared" si="49"/>
        <v/>
      </c>
      <c r="BZ43" s="97" t="str">
        <f t="shared" si="50"/>
        <v/>
      </c>
      <c r="CE43" s="97" t="str">
        <f t="shared" si="51"/>
        <v/>
      </c>
      <c r="CJ43" s="97" t="str">
        <f t="shared" si="52"/>
        <v/>
      </c>
      <c r="CO43" s="97" t="str">
        <f t="shared" si="53"/>
        <v/>
      </c>
      <c r="CT43" s="97" t="str">
        <f t="shared" si="54"/>
        <v/>
      </c>
      <c r="CY43" s="97" t="str">
        <f t="shared" si="41"/>
        <v/>
      </c>
      <c r="DD43" s="97" t="str">
        <f t="shared" si="55"/>
        <v/>
      </c>
      <c r="DI43" s="97" t="str">
        <f t="shared" si="56"/>
        <v/>
      </c>
      <c r="DN43" s="97" t="str">
        <f t="shared" si="57"/>
        <v/>
      </c>
      <c r="DS43" s="97" t="str">
        <f t="shared" si="34"/>
        <v/>
      </c>
      <c r="DX43" s="97" t="str">
        <f t="shared" si="40"/>
        <v/>
      </c>
      <c r="EC43" s="97" t="str">
        <f t="shared" si="58"/>
        <v/>
      </c>
      <c r="EH43" s="97" t="str">
        <f t="shared" si="59"/>
        <v/>
      </c>
      <c r="EM43" s="97" t="str">
        <f t="shared" si="60"/>
        <v/>
      </c>
      <c r="ER43" s="97" t="str">
        <f t="shared" si="61"/>
        <v/>
      </c>
      <c r="ES43" t="s">
        <v>515</v>
      </c>
      <c r="ET43">
        <v>52</v>
      </c>
      <c r="EU43">
        <v>10</v>
      </c>
      <c r="EV43">
        <v>0</v>
      </c>
      <c r="EW43" s="97">
        <f>(IF(ET43+(EU43/$D$200)+(EV43/$F$200)=0,"",ET43+(EU43/$D$200)+(EV43/$F$200)))/800</f>
        <v>6.5625000000000003E-2</v>
      </c>
      <c r="EX43" t="s">
        <v>515</v>
      </c>
      <c r="EY43">
        <v>55</v>
      </c>
      <c r="EZ43">
        <v>0</v>
      </c>
      <c r="FA43">
        <v>0</v>
      </c>
      <c r="FB43" s="97">
        <f>(IF(EY43+(EZ43/$D$200)+(FA43/$F$200)=0,"",EY43+(EZ43/$D$200)+(FA43/$F$200)))/800</f>
        <v>6.8750000000000006E-2</v>
      </c>
      <c r="FC43" t="s">
        <v>515</v>
      </c>
      <c r="FD43">
        <v>60</v>
      </c>
      <c r="FE43">
        <v>0</v>
      </c>
      <c r="FF43">
        <v>0</v>
      </c>
      <c r="FG43" s="97">
        <f>(IF(FD43+(FE43/$D$200)+(FF43/$F$200)=0,"",FD43+(FE43/$D$200)+(FF43/$F$200)))/800</f>
        <v>7.4999999999999997E-2</v>
      </c>
      <c r="FL43" s="97" t="str">
        <f t="shared" si="62"/>
        <v/>
      </c>
      <c r="FQ43" s="97" t="str">
        <f t="shared" si="63"/>
        <v/>
      </c>
    </row>
    <row r="44" spans="1:173" x14ac:dyDescent="0.3">
      <c r="A44" s="2" t="s">
        <v>327</v>
      </c>
      <c r="B44" s="2" t="s">
        <v>347</v>
      </c>
      <c r="C44" s="2" t="s">
        <v>642</v>
      </c>
      <c r="D44" s="2" t="s">
        <v>440</v>
      </c>
      <c r="J44" s="3"/>
      <c r="K44" s="16" t="str">
        <f t="shared" si="31"/>
        <v/>
      </c>
      <c r="L44" s="3"/>
      <c r="T44" s="16" t="str">
        <f t="shared" si="32"/>
        <v/>
      </c>
      <c r="V44" s="3"/>
      <c r="W44" s="3"/>
      <c r="X44" s="3"/>
      <c r="Y44" s="3"/>
      <c r="Z44" s="3"/>
      <c r="AA44" s="3"/>
      <c r="AB44" s="3"/>
      <c r="AC44" s="3"/>
      <c r="AD44" s="16" t="str">
        <f t="shared" si="33"/>
        <v/>
      </c>
      <c r="AM44" s="16" t="str">
        <f t="shared" si="42"/>
        <v/>
      </c>
      <c r="AR44" s="97" t="str">
        <f t="shared" si="43"/>
        <v/>
      </c>
      <c r="AW44" s="97" t="str">
        <f t="shared" si="44"/>
        <v/>
      </c>
      <c r="AZ44" s="97" t="str">
        <f t="shared" si="45"/>
        <v/>
      </c>
      <c r="BF44" s="97" t="str">
        <f t="shared" si="46"/>
        <v/>
      </c>
      <c r="BK44" s="97" t="str">
        <f t="shared" si="47"/>
        <v/>
      </c>
      <c r="BP44" s="97" t="str">
        <f t="shared" si="48"/>
        <v/>
      </c>
      <c r="BU44" s="97" t="str">
        <f t="shared" si="49"/>
        <v/>
      </c>
      <c r="BZ44" s="97" t="str">
        <f t="shared" si="50"/>
        <v/>
      </c>
      <c r="CE44" s="97" t="str">
        <f t="shared" si="51"/>
        <v/>
      </c>
      <c r="CJ44" s="97" t="str">
        <f t="shared" si="52"/>
        <v/>
      </c>
      <c r="CO44" s="97" t="str">
        <f t="shared" si="53"/>
        <v/>
      </c>
      <c r="CT44" s="97" t="str">
        <f t="shared" si="54"/>
        <v/>
      </c>
      <c r="CY44" s="97" t="str">
        <f t="shared" si="41"/>
        <v/>
      </c>
      <c r="DD44" s="97" t="str">
        <f t="shared" si="55"/>
        <v/>
      </c>
      <c r="DI44" s="97" t="str">
        <f t="shared" si="56"/>
        <v/>
      </c>
      <c r="DN44" s="97" t="str">
        <f t="shared" si="57"/>
        <v/>
      </c>
      <c r="DS44" s="97" t="str">
        <f t="shared" si="34"/>
        <v/>
      </c>
      <c r="DX44" s="97" t="str">
        <f t="shared" si="40"/>
        <v/>
      </c>
      <c r="EC44" s="97" t="str">
        <f t="shared" si="58"/>
        <v/>
      </c>
      <c r="EH44" s="97" t="str">
        <f t="shared" si="59"/>
        <v/>
      </c>
      <c r="EM44" s="97" t="str">
        <f t="shared" si="60"/>
        <v/>
      </c>
      <c r="ER44" s="97" t="str">
        <f t="shared" si="61"/>
        <v/>
      </c>
      <c r="ES44" t="s">
        <v>36</v>
      </c>
      <c r="ET44">
        <v>85</v>
      </c>
      <c r="EU44">
        <v>0</v>
      </c>
      <c r="EV44">
        <v>0</v>
      </c>
      <c r="EW44" s="97">
        <f t="shared" ref="EW44:EW75" si="64">IF(ET44+(EU44/$D$200)+(EV44/$F$200)=0,"",ET44+(EU44/$D$200)+(EV44/$F$200))</f>
        <v>85</v>
      </c>
      <c r="EX44" t="s">
        <v>35</v>
      </c>
      <c r="EY44">
        <v>95</v>
      </c>
      <c r="EZ44">
        <v>0</v>
      </c>
      <c r="FA44">
        <v>0</v>
      </c>
      <c r="FB44" s="97">
        <f t="shared" ref="FB44:FB75" si="65">IF(EY44+(EZ44/$D$200)+(FA44/$F$200)=0,"",EY44+(EZ44/$D$200)+(FA44/$F$200))</f>
        <v>95</v>
      </c>
      <c r="FC44" t="s">
        <v>35</v>
      </c>
      <c r="FD44">
        <v>90</v>
      </c>
      <c r="FE44">
        <v>0</v>
      </c>
      <c r="FF44">
        <v>0</v>
      </c>
      <c r="FG44" s="97">
        <f t="shared" ref="FG44:FG75" si="66">IF(FD44+(FE44/$D$200)+(FF44/$F$200)=0,"",FD44+(FE44/$D$200)+(FF44/$F$200))</f>
        <v>90</v>
      </c>
      <c r="FL44" s="97" t="str">
        <f t="shared" si="62"/>
        <v/>
      </c>
      <c r="FQ44" s="97" t="str">
        <f t="shared" si="63"/>
        <v/>
      </c>
    </row>
    <row r="45" spans="1:173" x14ac:dyDescent="0.3">
      <c r="A45" s="2" t="s">
        <v>327</v>
      </c>
      <c r="B45" s="2" t="s">
        <v>560</v>
      </c>
      <c r="C45" s="2" t="s">
        <v>642</v>
      </c>
      <c r="D45" s="2" t="s">
        <v>440</v>
      </c>
      <c r="J45" s="3"/>
      <c r="K45" s="16" t="str">
        <f t="shared" si="31"/>
        <v/>
      </c>
      <c r="L45" s="3"/>
      <c r="T45" s="16" t="str">
        <f t="shared" si="32"/>
        <v/>
      </c>
      <c r="V45" s="3"/>
      <c r="W45" s="3"/>
      <c r="X45" s="3"/>
      <c r="Y45" s="3"/>
      <c r="Z45" s="3"/>
      <c r="AA45" s="3"/>
      <c r="AB45" s="3"/>
      <c r="AC45" s="3"/>
      <c r="AD45" s="16" t="str">
        <f t="shared" si="33"/>
        <v/>
      </c>
      <c r="AM45" s="16" t="str">
        <f t="shared" si="42"/>
        <v/>
      </c>
      <c r="AR45" s="97" t="str">
        <f t="shared" si="43"/>
        <v/>
      </c>
      <c r="AW45" s="97" t="str">
        <f t="shared" si="44"/>
        <v/>
      </c>
      <c r="AZ45" s="97" t="str">
        <f t="shared" si="45"/>
        <v/>
      </c>
      <c r="BF45" s="97" t="str">
        <f t="shared" si="46"/>
        <v/>
      </c>
      <c r="BK45" s="97" t="str">
        <f t="shared" si="47"/>
        <v/>
      </c>
      <c r="BP45" s="97" t="str">
        <f t="shared" si="48"/>
        <v/>
      </c>
      <c r="BU45" s="97" t="str">
        <f t="shared" si="49"/>
        <v/>
      </c>
      <c r="BZ45" s="97" t="str">
        <f t="shared" si="50"/>
        <v/>
      </c>
      <c r="CE45" s="97" t="str">
        <f t="shared" si="51"/>
        <v/>
      </c>
      <c r="CJ45" s="97" t="str">
        <f t="shared" si="52"/>
        <v/>
      </c>
      <c r="CO45" s="97" t="str">
        <f t="shared" si="53"/>
        <v/>
      </c>
      <c r="CT45" s="97" t="str">
        <f t="shared" si="54"/>
        <v/>
      </c>
      <c r="CY45" s="97" t="str">
        <f t="shared" si="41"/>
        <v/>
      </c>
      <c r="DD45" s="97" t="str">
        <f t="shared" si="55"/>
        <v/>
      </c>
      <c r="DI45" s="97" t="str">
        <f t="shared" si="56"/>
        <v/>
      </c>
      <c r="DN45" s="97" t="str">
        <f t="shared" si="57"/>
        <v/>
      </c>
      <c r="DS45" s="97" t="str">
        <f t="shared" si="34"/>
        <v/>
      </c>
      <c r="DX45" s="97" t="str">
        <f t="shared" si="40"/>
        <v/>
      </c>
      <c r="EC45" s="97" t="str">
        <f t="shared" si="58"/>
        <v/>
      </c>
      <c r="EH45" s="97" t="str">
        <f t="shared" si="59"/>
        <v/>
      </c>
      <c r="EM45" s="97" t="str">
        <f t="shared" si="60"/>
        <v/>
      </c>
      <c r="ER45" s="97" t="str">
        <f t="shared" si="61"/>
        <v/>
      </c>
      <c r="ES45" t="s">
        <v>36</v>
      </c>
      <c r="ET45">
        <v>90</v>
      </c>
      <c r="EU45">
        <v>0</v>
      </c>
      <c r="EV45">
        <v>0</v>
      </c>
      <c r="EW45" s="97">
        <f t="shared" si="64"/>
        <v>90</v>
      </c>
      <c r="EX45" t="s">
        <v>35</v>
      </c>
      <c r="EY45">
        <v>97</v>
      </c>
      <c r="EZ45">
        <v>10</v>
      </c>
      <c r="FA45">
        <v>0</v>
      </c>
      <c r="FB45" s="97">
        <f t="shared" si="65"/>
        <v>97.5</v>
      </c>
      <c r="FC45" t="s">
        <v>35</v>
      </c>
      <c r="FD45">
        <v>115</v>
      </c>
      <c r="FE45">
        <v>0</v>
      </c>
      <c r="FF45">
        <v>0</v>
      </c>
      <c r="FG45" s="97">
        <f t="shared" si="66"/>
        <v>115</v>
      </c>
      <c r="FL45" s="97" t="str">
        <f t="shared" si="62"/>
        <v/>
      </c>
      <c r="FQ45" s="97" t="str">
        <f t="shared" si="63"/>
        <v/>
      </c>
    </row>
    <row r="46" spans="1:173" x14ac:dyDescent="0.3">
      <c r="A46" s="2" t="s">
        <v>327</v>
      </c>
      <c r="B46" s="2" t="s">
        <v>561</v>
      </c>
      <c r="C46" s="2" t="s">
        <v>642</v>
      </c>
      <c r="D46" s="2" t="s">
        <v>440</v>
      </c>
      <c r="J46" s="3"/>
      <c r="K46" s="16" t="str">
        <f t="shared" ref="K46:K64" si="67">IF((((F46+I46)/2)/$D$200)+(((G46+J46)/2)/$F$200)=0,"",((((F46+I46)/2)/$D$200)+(((G46+J46)/2)/$F$200)))</f>
        <v/>
      </c>
      <c r="L46" s="3"/>
      <c r="T46" s="16" t="str">
        <f t="shared" ref="T46:T64" si="68">IF(((M46+Q46)/2)+(((N46+R46)/2)/$D$200)+(((O46+S46)/2)/$F$200)=0,"",((M46+Q46)/2)+(((N46+R46)/2)/$D$200)+(((O46+S46)/2)/$F$200))</f>
        <v/>
      </c>
      <c r="V46" s="3"/>
      <c r="W46" s="3"/>
      <c r="X46" s="3"/>
      <c r="Y46" s="3"/>
      <c r="Z46" s="3"/>
      <c r="AA46" s="3"/>
      <c r="AB46" s="3"/>
      <c r="AC46" s="3"/>
      <c r="AD46" s="16" t="str">
        <f t="shared" ref="AD46:AD64" si="69">IF(((W46+AA46)/2)+(((X46+AB46)/2)/$D$200)+(((Y46+AC46)/2)/$F$200)=0,"",((W46+AA46)/2)+(((X46+AB46)/2)/$D$200)+(((Y46+AC46)/2)/$F$200))</f>
        <v/>
      </c>
      <c r="AM46" s="16" t="str">
        <f t="shared" si="42"/>
        <v/>
      </c>
      <c r="AR46" s="97" t="str">
        <f t="shared" si="43"/>
        <v/>
      </c>
      <c r="AW46" s="97" t="str">
        <f t="shared" si="44"/>
        <v/>
      </c>
      <c r="AZ46" s="97" t="str">
        <f t="shared" si="45"/>
        <v/>
      </c>
      <c r="BF46" s="97" t="str">
        <f t="shared" si="46"/>
        <v/>
      </c>
      <c r="BK46" s="97" t="str">
        <f t="shared" si="47"/>
        <v/>
      </c>
      <c r="BP46" s="97" t="str">
        <f t="shared" si="48"/>
        <v/>
      </c>
      <c r="BU46" s="97" t="str">
        <f t="shared" si="49"/>
        <v/>
      </c>
      <c r="BZ46" s="97" t="str">
        <f t="shared" si="50"/>
        <v/>
      </c>
      <c r="CE46" s="97" t="str">
        <f t="shared" si="51"/>
        <v/>
      </c>
      <c r="CJ46" s="97" t="str">
        <f t="shared" si="52"/>
        <v/>
      </c>
      <c r="CO46" s="97" t="str">
        <f t="shared" si="53"/>
        <v/>
      </c>
      <c r="CT46" s="97" t="str">
        <f t="shared" si="54"/>
        <v/>
      </c>
      <c r="CY46" s="97" t="str">
        <f t="shared" si="41"/>
        <v/>
      </c>
      <c r="DD46" s="97" t="str">
        <f t="shared" si="55"/>
        <v/>
      </c>
      <c r="DI46" s="97" t="str">
        <f t="shared" si="56"/>
        <v/>
      </c>
      <c r="DN46" s="97" t="str">
        <f t="shared" si="57"/>
        <v/>
      </c>
      <c r="DS46" s="97" t="str">
        <f t="shared" si="34"/>
        <v/>
      </c>
      <c r="DX46" s="97" t="str">
        <f t="shared" si="40"/>
        <v/>
      </c>
      <c r="EC46" s="97" t="str">
        <f t="shared" si="58"/>
        <v/>
      </c>
      <c r="EH46" s="97" t="str">
        <f t="shared" si="59"/>
        <v/>
      </c>
      <c r="EM46" s="97" t="str">
        <f t="shared" si="60"/>
        <v/>
      </c>
      <c r="ER46" s="97" t="str">
        <f t="shared" si="61"/>
        <v/>
      </c>
      <c r="ES46" t="s">
        <v>36</v>
      </c>
      <c r="ET46">
        <v>105</v>
      </c>
      <c r="EU46">
        <v>0</v>
      </c>
      <c r="EV46">
        <v>0</v>
      </c>
      <c r="EW46" s="97">
        <f t="shared" si="64"/>
        <v>105</v>
      </c>
      <c r="EX46" t="s">
        <v>35</v>
      </c>
      <c r="EY46">
        <v>105</v>
      </c>
      <c r="EZ46">
        <v>0</v>
      </c>
      <c r="FA46">
        <v>0</v>
      </c>
      <c r="FB46" s="97">
        <f t="shared" si="65"/>
        <v>105</v>
      </c>
      <c r="FC46" t="s">
        <v>35</v>
      </c>
      <c r="FD46">
        <v>120</v>
      </c>
      <c r="FE46">
        <v>0</v>
      </c>
      <c r="FF46">
        <v>0</v>
      </c>
      <c r="FG46" s="97">
        <f t="shared" si="66"/>
        <v>120</v>
      </c>
      <c r="FL46" s="97" t="str">
        <f t="shared" si="62"/>
        <v/>
      </c>
      <c r="FQ46" s="97" t="str">
        <f t="shared" si="63"/>
        <v/>
      </c>
    </row>
    <row r="47" spans="1:173" x14ac:dyDescent="0.3">
      <c r="A47" s="2" t="s">
        <v>571</v>
      </c>
      <c r="B47" s="2" t="s">
        <v>347</v>
      </c>
      <c r="C47" s="2" t="s">
        <v>642</v>
      </c>
      <c r="D47" s="2" t="s">
        <v>440</v>
      </c>
      <c r="J47" s="3"/>
      <c r="K47" s="16" t="str">
        <f t="shared" si="67"/>
        <v/>
      </c>
      <c r="L47" s="3"/>
      <c r="T47" s="16" t="str">
        <f t="shared" si="68"/>
        <v/>
      </c>
      <c r="V47" s="3"/>
      <c r="W47" s="3"/>
      <c r="X47" s="3"/>
      <c r="Y47" s="3"/>
      <c r="Z47" s="3"/>
      <c r="AA47" s="3"/>
      <c r="AB47" s="3"/>
      <c r="AC47" s="3"/>
      <c r="AD47" s="16" t="str">
        <f t="shared" si="69"/>
        <v/>
      </c>
      <c r="AM47" s="16" t="str">
        <f t="shared" si="42"/>
        <v/>
      </c>
      <c r="AR47" s="97" t="str">
        <f t="shared" si="43"/>
        <v/>
      </c>
      <c r="AW47" s="97" t="str">
        <f t="shared" si="44"/>
        <v/>
      </c>
      <c r="AZ47" s="97" t="str">
        <f t="shared" si="45"/>
        <v/>
      </c>
      <c r="BF47" s="97" t="str">
        <f t="shared" si="46"/>
        <v/>
      </c>
      <c r="BK47" s="97" t="str">
        <f t="shared" si="47"/>
        <v/>
      </c>
      <c r="BP47" s="97" t="str">
        <f t="shared" si="48"/>
        <v/>
      </c>
      <c r="BU47" s="97" t="str">
        <f t="shared" si="49"/>
        <v/>
      </c>
      <c r="BZ47" s="97" t="str">
        <f t="shared" si="50"/>
        <v/>
      </c>
      <c r="CE47" s="97" t="str">
        <f t="shared" si="51"/>
        <v/>
      </c>
      <c r="CJ47" s="97" t="str">
        <f t="shared" si="52"/>
        <v/>
      </c>
      <c r="CO47" s="97" t="str">
        <f t="shared" si="53"/>
        <v/>
      </c>
      <c r="CT47" s="97" t="str">
        <f t="shared" si="54"/>
        <v/>
      </c>
      <c r="CY47" s="97" t="str">
        <f t="shared" si="41"/>
        <v/>
      </c>
      <c r="DD47" s="97" t="str">
        <f t="shared" si="55"/>
        <v/>
      </c>
      <c r="DI47" s="97" t="str">
        <f t="shared" si="56"/>
        <v/>
      </c>
      <c r="DN47" s="97" t="str">
        <f t="shared" si="57"/>
        <v/>
      </c>
      <c r="DS47" s="97" t="str">
        <f t="shared" si="34"/>
        <v/>
      </c>
      <c r="DX47" s="97" t="str">
        <f t="shared" si="40"/>
        <v/>
      </c>
      <c r="EC47" s="97" t="str">
        <f t="shared" si="58"/>
        <v/>
      </c>
      <c r="EH47" s="97" t="str">
        <f t="shared" si="59"/>
        <v/>
      </c>
      <c r="EM47" s="97" t="str">
        <f t="shared" si="60"/>
        <v/>
      </c>
      <c r="ER47" s="97" t="str">
        <f t="shared" si="61"/>
        <v/>
      </c>
      <c r="ES47" t="s">
        <v>35</v>
      </c>
      <c r="ET47">
        <v>47</v>
      </c>
      <c r="EU47">
        <v>10</v>
      </c>
      <c r="EV47">
        <v>0</v>
      </c>
      <c r="EW47" s="97">
        <f t="shared" si="64"/>
        <v>47.5</v>
      </c>
      <c r="EX47" t="s">
        <v>35</v>
      </c>
      <c r="EY47">
        <v>65</v>
      </c>
      <c r="EZ47">
        <v>0</v>
      </c>
      <c r="FA47">
        <v>0</v>
      </c>
      <c r="FB47" s="97">
        <f t="shared" si="65"/>
        <v>65</v>
      </c>
      <c r="FC47" t="s">
        <v>35</v>
      </c>
      <c r="FD47">
        <v>70</v>
      </c>
      <c r="FE47">
        <v>0</v>
      </c>
      <c r="FF47">
        <v>0</v>
      </c>
      <c r="FG47" s="97">
        <f t="shared" si="66"/>
        <v>70</v>
      </c>
      <c r="FL47" s="97" t="str">
        <f t="shared" si="62"/>
        <v/>
      </c>
      <c r="FQ47" s="97" t="str">
        <f t="shared" si="63"/>
        <v/>
      </c>
    </row>
    <row r="48" spans="1:173" x14ac:dyDescent="0.3">
      <c r="A48" s="2" t="s">
        <v>571</v>
      </c>
      <c r="B48" s="2" t="s">
        <v>567</v>
      </c>
      <c r="C48" s="2" t="s">
        <v>642</v>
      </c>
      <c r="D48" s="2" t="s">
        <v>440</v>
      </c>
      <c r="J48" s="3"/>
      <c r="K48" s="16" t="str">
        <f t="shared" si="67"/>
        <v/>
      </c>
      <c r="L48" s="3"/>
      <c r="T48" s="16" t="str">
        <f t="shared" si="68"/>
        <v/>
      </c>
      <c r="V48" s="3"/>
      <c r="W48" s="3"/>
      <c r="X48" s="3"/>
      <c r="Y48" s="3"/>
      <c r="Z48" s="3"/>
      <c r="AA48" s="3"/>
      <c r="AB48" s="3"/>
      <c r="AC48" s="3"/>
      <c r="AD48" s="16" t="str">
        <f t="shared" si="69"/>
        <v/>
      </c>
      <c r="AM48" s="16" t="str">
        <f t="shared" si="42"/>
        <v/>
      </c>
      <c r="AR48" s="97" t="str">
        <f t="shared" si="43"/>
        <v/>
      </c>
      <c r="AW48" s="97" t="str">
        <f t="shared" si="44"/>
        <v/>
      </c>
      <c r="AZ48" s="97" t="str">
        <f t="shared" si="45"/>
        <v/>
      </c>
      <c r="BF48" s="97" t="str">
        <f t="shared" si="46"/>
        <v/>
      </c>
      <c r="BK48" s="97" t="str">
        <f t="shared" si="47"/>
        <v/>
      </c>
      <c r="BP48" s="97" t="str">
        <f t="shared" si="48"/>
        <v/>
      </c>
      <c r="BU48" s="97" t="str">
        <f t="shared" si="49"/>
        <v/>
      </c>
      <c r="BZ48" s="97" t="str">
        <f t="shared" si="50"/>
        <v/>
      </c>
      <c r="CE48" s="97" t="str">
        <f t="shared" si="51"/>
        <v/>
      </c>
      <c r="CJ48" s="97" t="str">
        <f t="shared" si="52"/>
        <v/>
      </c>
      <c r="CO48" s="97" t="str">
        <f t="shared" si="53"/>
        <v/>
      </c>
      <c r="CT48" s="97" t="str">
        <f t="shared" si="54"/>
        <v/>
      </c>
      <c r="CY48" s="97" t="str">
        <f t="shared" si="41"/>
        <v/>
      </c>
      <c r="DD48" s="97" t="str">
        <f t="shared" si="55"/>
        <v/>
      </c>
      <c r="DI48" s="97" t="str">
        <f t="shared" si="56"/>
        <v/>
      </c>
      <c r="DN48" s="97" t="str">
        <f t="shared" si="57"/>
        <v/>
      </c>
      <c r="DS48" s="97" t="str">
        <f t="shared" si="34"/>
        <v/>
      </c>
      <c r="DX48" s="97" t="str">
        <f t="shared" si="40"/>
        <v/>
      </c>
      <c r="EC48" s="97" t="str">
        <f t="shared" si="58"/>
        <v/>
      </c>
      <c r="EH48" s="97" t="str">
        <f t="shared" si="59"/>
        <v/>
      </c>
      <c r="EM48" s="97" t="str">
        <f t="shared" si="60"/>
        <v/>
      </c>
      <c r="ER48" s="97" t="str">
        <f t="shared" si="61"/>
        <v/>
      </c>
      <c r="ES48" t="s">
        <v>35</v>
      </c>
      <c r="ET48">
        <v>47</v>
      </c>
      <c r="EU48">
        <v>10</v>
      </c>
      <c r="EV48">
        <v>0</v>
      </c>
      <c r="EW48" s="97">
        <f t="shared" si="64"/>
        <v>47.5</v>
      </c>
      <c r="FB48" s="97" t="str">
        <f t="shared" si="65"/>
        <v/>
      </c>
      <c r="FG48" s="97" t="str">
        <f t="shared" si="66"/>
        <v/>
      </c>
      <c r="FL48" s="97" t="str">
        <f t="shared" si="62"/>
        <v/>
      </c>
      <c r="FQ48" s="97" t="str">
        <f t="shared" si="63"/>
        <v/>
      </c>
    </row>
    <row r="49" spans="1:173" x14ac:dyDescent="0.3">
      <c r="A49" s="2" t="s">
        <v>539</v>
      </c>
      <c r="B49" s="2" t="s">
        <v>560</v>
      </c>
      <c r="C49" s="3" t="s">
        <v>643</v>
      </c>
      <c r="D49" s="3" t="s">
        <v>438</v>
      </c>
      <c r="J49" s="3"/>
      <c r="K49" s="16" t="str">
        <f t="shared" si="67"/>
        <v/>
      </c>
      <c r="L49" s="3"/>
      <c r="T49" s="16" t="str">
        <f t="shared" si="68"/>
        <v/>
      </c>
      <c r="V49" s="3"/>
      <c r="W49" s="3"/>
      <c r="X49" s="3"/>
      <c r="Y49" s="3"/>
      <c r="Z49" s="3"/>
      <c r="AA49" s="3"/>
      <c r="AB49" s="3"/>
      <c r="AC49" s="3"/>
      <c r="AD49" s="16" t="str">
        <f t="shared" si="69"/>
        <v/>
      </c>
      <c r="AM49" s="16" t="str">
        <f t="shared" si="42"/>
        <v/>
      </c>
      <c r="AR49" s="97" t="str">
        <f t="shared" si="43"/>
        <v/>
      </c>
      <c r="AW49" s="97" t="str">
        <f t="shared" si="44"/>
        <v/>
      </c>
      <c r="AZ49" s="97" t="str">
        <f t="shared" si="45"/>
        <v/>
      </c>
      <c r="BF49" s="97" t="str">
        <f t="shared" si="46"/>
        <v/>
      </c>
      <c r="BK49" s="97" t="str">
        <f t="shared" si="47"/>
        <v/>
      </c>
      <c r="BP49" s="97" t="str">
        <f t="shared" si="48"/>
        <v/>
      </c>
      <c r="BU49" s="97" t="str">
        <f t="shared" si="49"/>
        <v/>
      </c>
      <c r="BZ49" s="97" t="str">
        <f t="shared" si="50"/>
        <v/>
      </c>
      <c r="CE49" s="97" t="str">
        <f t="shared" si="51"/>
        <v/>
      </c>
      <c r="CJ49" s="97" t="str">
        <f t="shared" si="52"/>
        <v/>
      </c>
      <c r="CO49" s="97" t="str">
        <f t="shared" si="53"/>
        <v/>
      </c>
      <c r="CT49" s="97" t="str">
        <f t="shared" si="54"/>
        <v/>
      </c>
      <c r="CY49" s="97" t="str">
        <f t="shared" si="41"/>
        <v/>
      </c>
      <c r="DD49" s="97" t="str">
        <f t="shared" si="55"/>
        <v/>
      </c>
      <c r="DI49" s="97" t="str">
        <f t="shared" si="56"/>
        <v/>
      </c>
      <c r="DN49" s="97" t="str">
        <f t="shared" si="57"/>
        <v/>
      </c>
      <c r="DS49" s="97" t="str">
        <f t="shared" si="34"/>
        <v/>
      </c>
      <c r="DX49" s="97" t="str">
        <f t="shared" si="40"/>
        <v/>
      </c>
      <c r="EC49" s="97" t="str">
        <f t="shared" si="58"/>
        <v/>
      </c>
      <c r="EH49" s="97" t="str">
        <f t="shared" si="59"/>
        <v/>
      </c>
      <c r="EM49" s="97" t="str">
        <f t="shared" si="60"/>
        <v/>
      </c>
      <c r="ER49" s="97" t="str">
        <f t="shared" si="61"/>
        <v/>
      </c>
      <c r="ES49" t="s">
        <v>36</v>
      </c>
      <c r="ET49">
        <v>67</v>
      </c>
      <c r="EU49">
        <v>10</v>
      </c>
      <c r="EV49">
        <v>0</v>
      </c>
      <c r="EW49" s="97">
        <f t="shared" si="64"/>
        <v>67.5</v>
      </c>
      <c r="EX49" t="s">
        <v>36</v>
      </c>
      <c r="EY49">
        <v>70</v>
      </c>
      <c r="EZ49">
        <v>0</v>
      </c>
      <c r="FA49">
        <v>0</v>
      </c>
      <c r="FB49" s="97">
        <f t="shared" si="65"/>
        <v>70</v>
      </c>
      <c r="FC49" t="s">
        <v>36</v>
      </c>
      <c r="FD49">
        <v>85</v>
      </c>
      <c r="FE49">
        <v>0</v>
      </c>
      <c r="FF49">
        <v>0</v>
      </c>
      <c r="FG49" s="97">
        <f t="shared" si="66"/>
        <v>85</v>
      </c>
      <c r="FL49" s="97" t="str">
        <f t="shared" si="62"/>
        <v/>
      </c>
      <c r="FQ49" s="97" t="str">
        <f t="shared" si="63"/>
        <v/>
      </c>
    </row>
    <row r="50" spans="1:173" x14ac:dyDescent="0.3">
      <c r="A50" s="2" t="s">
        <v>539</v>
      </c>
      <c r="B50" s="2" t="s">
        <v>561</v>
      </c>
      <c r="C50" s="3" t="s">
        <v>643</v>
      </c>
      <c r="D50" s="3" t="s">
        <v>438</v>
      </c>
      <c r="J50" s="3"/>
      <c r="K50" s="16" t="str">
        <f t="shared" si="67"/>
        <v/>
      </c>
      <c r="L50" s="3"/>
      <c r="T50" s="16" t="str">
        <f t="shared" si="68"/>
        <v/>
      </c>
      <c r="V50" s="3"/>
      <c r="W50" s="3"/>
      <c r="X50" s="3"/>
      <c r="Y50" s="3"/>
      <c r="Z50" s="3"/>
      <c r="AA50" s="3"/>
      <c r="AB50" s="3"/>
      <c r="AC50" s="3"/>
      <c r="AD50" s="16" t="str">
        <f t="shared" si="69"/>
        <v/>
      </c>
      <c r="AM50" s="16" t="str">
        <f t="shared" si="42"/>
        <v/>
      </c>
      <c r="AR50" s="97" t="str">
        <f t="shared" si="43"/>
        <v/>
      </c>
      <c r="AW50" s="97" t="str">
        <f t="shared" si="44"/>
        <v/>
      </c>
      <c r="AZ50" s="97" t="str">
        <f t="shared" si="45"/>
        <v/>
      </c>
      <c r="BF50" s="97" t="str">
        <f t="shared" si="46"/>
        <v/>
      </c>
      <c r="BK50" s="97" t="str">
        <f t="shared" si="47"/>
        <v/>
      </c>
      <c r="BP50" s="97" t="str">
        <f t="shared" si="48"/>
        <v/>
      </c>
      <c r="BU50" s="97" t="str">
        <f t="shared" si="49"/>
        <v/>
      </c>
      <c r="BZ50" s="97" t="str">
        <f t="shared" si="50"/>
        <v/>
      </c>
      <c r="CE50" s="97" t="str">
        <f t="shared" si="51"/>
        <v/>
      </c>
      <c r="CJ50" s="97" t="str">
        <f t="shared" si="52"/>
        <v/>
      </c>
      <c r="CO50" s="97" t="str">
        <f t="shared" si="53"/>
        <v/>
      </c>
      <c r="CT50" s="97" t="str">
        <f t="shared" si="54"/>
        <v/>
      </c>
      <c r="CY50" s="97" t="str">
        <f t="shared" si="41"/>
        <v/>
      </c>
      <c r="DD50" s="97" t="str">
        <f t="shared" si="55"/>
        <v/>
      </c>
      <c r="DI50" s="97" t="str">
        <f t="shared" si="56"/>
        <v/>
      </c>
      <c r="DN50" s="97" t="str">
        <f t="shared" si="57"/>
        <v/>
      </c>
      <c r="DS50" s="97" t="str">
        <f t="shared" si="34"/>
        <v/>
      </c>
      <c r="DX50" s="97" t="str">
        <f t="shared" si="40"/>
        <v/>
      </c>
      <c r="EC50" s="97" t="str">
        <f t="shared" si="58"/>
        <v/>
      </c>
      <c r="EH50" s="97" t="str">
        <f t="shared" si="59"/>
        <v/>
      </c>
      <c r="EM50" s="97" t="str">
        <f t="shared" si="60"/>
        <v/>
      </c>
      <c r="ER50" s="97" t="str">
        <f t="shared" si="61"/>
        <v/>
      </c>
      <c r="ES50" t="s">
        <v>36</v>
      </c>
      <c r="ET50">
        <v>77</v>
      </c>
      <c r="EU50">
        <v>10</v>
      </c>
      <c r="EV50">
        <v>0</v>
      </c>
      <c r="EW50" s="97">
        <f t="shared" si="64"/>
        <v>77.5</v>
      </c>
      <c r="EX50" t="s">
        <v>36</v>
      </c>
      <c r="EY50">
        <v>77</v>
      </c>
      <c r="EZ50">
        <v>10</v>
      </c>
      <c r="FA50">
        <v>0</v>
      </c>
      <c r="FB50" s="97">
        <f t="shared" si="65"/>
        <v>77.5</v>
      </c>
      <c r="FC50" t="s">
        <v>36</v>
      </c>
      <c r="FD50">
        <v>90</v>
      </c>
      <c r="FE50">
        <v>0</v>
      </c>
      <c r="FF50">
        <v>0</v>
      </c>
      <c r="FG50" s="97">
        <f t="shared" si="66"/>
        <v>90</v>
      </c>
      <c r="FL50" s="97" t="str">
        <f t="shared" si="62"/>
        <v/>
      </c>
      <c r="FQ50" s="97" t="str">
        <f t="shared" si="63"/>
        <v/>
      </c>
    </row>
    <row r="51" spans="1:173" x14ac:dyDescent="0.3">
      <c r="A51" s="2" t="s">
        <v>572</v>
      </c>
      <c r="B51" s="2" t="s">
        <v>562</v>
      </c>
      <c r="C51" s="3" t="s">
        <v>644</v>
      </c>
      <c r="D51" s="3" t="s">
        <v>636</v>
      </c>
      <c r="J51" s="3"/>
      <c r="K51" s="16" t="str">
        <f t="shared" si="67"/>
        <v/>
      </c>
      <c r="L51" s="3"/>
      <c r="T51" s="16" t="str">
        <f t="shared" si="68"/>
        <v/>
      </c>
      <c r="V51" s="3"/>
      <c r="W51" s="3"/>
      <c r="X51" s="3"/>
      <c r="Y51" s="3"/>
      <c r="Z51" s="3"/>
      <c r="AA51" s="3"/>
      <c r="AB51" s="3"/>
      <c r="AC51" s="3"/>
      <c r="AD51" s="16" t="str">
        <f t="shared" si="69"/>
        <v/>
      </c>
      <c r="AM51" s="16" t="str">
        <f t="shared" si="42"/>
        <v/>
      </c>
      <c r="AR51" s="97" t="str">
        <f t="shared" si="43"/>
        <v/>
      </c>
      <c r="AW51" s="97" t="str">
        <f t="shared" si="44"/>
        <v/>
      </c>
      <c r="AZ51" s="97" t="str">
        <f t="shared" si="45"/>
        <v/>
      </c>
      <c r="BF51" s="97" t="str">
        <f t="shared" si="46"/>
        <v/>
      </c>
      <c r="BK51" s="97" t="str">
        <f t="shared" si="47"/>
        <v/>
      </c>
      <c r="BP51" s="97" t="str">
        <f t="shared" si="48"/>
        <v/>
      </c>
      <c r="BU51" s="97" t="str">
        <f t="shared" si="49"/>
        <v/>
      </c>
      <c r="BZ51" s="97" t="str">
        <f t="shared" si="50"/>
        <v/>
      </c>
      <c r="CE51" s="97" t="str">
        <f t="shared" si="51"/>
        <v/>
      </c>
      <c r="CJ51" s="97" t="str">
        <f t="shared" si="52"/>
        <v/>
      </c>
      <c r="CO51" s="97" t="str">
        <f t="shared" si="53"/>
        <v/>
      </c>
      <c r="CT51" s="97" t="str">
        <f t="shared" si="54"/>
        <v/>
      </c>
      <c r="CY51" s="97" t="str">
        <f t="shared" si="41"/>
        <v/>
      </c>
      <c r="DD51" s="97" t="str">
        <f t="shared" si="55"/>
        <v/>
      </c>
      <c r="DI51" s="97" t="str">
        <f t="shared" si="56"/>
        <v/>
      </c>
      <c r="DN51" s="97" t="str">
        <f t="shared" si="57"/>
        <v/>
      </c>
      <c r="DS51" s="97" t="str">
        <f t="shared" si="34"/>
        <v/>
      </c>
      <c r="DX51" s="97" t="str">
        <f t="shared" si="40"/>
        <v/>
      </c>
      <c r="EC51" s="97" t="str">
        <f t="shared" si="58"/>
        <v/>
      </c>
      <c r="EH51" s="97" t="str">
        <f t="shared" si="59"/>
        <v/>
      </c>
      <c r="EM51" s="97" t="str">
        <f t="shared" si="60"/>
        <v/>
      </c>
      <c r="ER51" s="97" t="str">
        <f t="shared" si="61"/>
        <v/>
      </c>
      <c r="EW51" s="97" t="str">
        <f t="shared" si="64"/>
        <v/>
      </c>
      <c r="EX51" t="s">
        <v>37</v>
      </c>
      <c r="EY51">
        <v>72</v>
      </c>
      <c r="EZ51">
        <v>10</v>
      </c>
      <c r="FA51">
        <v>0</v>
      </c>
      <c r="FB51" s="97">
        <f t="shared" si="65"/>
        <v>72.5</v>
      </c>
      <c r="FC51" t="s">
        <v>37</v>
      </c>
      <c r="FD51">
        <v>75</v>
      </c>
      <c r="FE51">
        <v>0</v>
      </c>
      <c r="FF51">
        <v>0</v>
      </c>
      <c r="FG51" s="97">
        <f t="shared" si="66"/>
        <v>75</v>
      </c>
      <c r="FL51" s="97" t="str">
        <f t="shared" si="62"/>
        <v/>
      </c>
      <c r="FQ51" s="97" t="str">
        <f t="shared" si="63"/>
        <v/>
      </c>
    </row>
    <row r="52" spans="1:173" x14ac:dyDescent="0.3">
      <c r="A52" s="2" t="s">
        <v>572</v>
      </c>
      <c r="B52" s="2" t="s">
        <v>345</v>
      </c>
      <c r="C52" s="3" t="s">
        <v>644</v>
      </c>
      <c r="D52" s="3" t="s">
        <v>636</v>
      </c>
      <c r="J52" s="3"/>
      <c r="K52" s="16" t="str">
        <f t="shared" si="67"/>
        <v/>
      </c>
      <c r="L52" s="3"/>
      <c r="T52" s="16" t="str">
        <f t="shared" si="68"/>
        <v/>
      </c>
      <c r="V52" s="3"/>
      <c r="W52" s="3"/>
      <c r="X52" s="3"/>
      <c r="Y52" s="3"/>
      <c r="Z52" s="3"/>
      <c r="AA52" s="3"/>
      <c r="AB52" s="3"/>
      <c r="AC52" s="3"/>
      <c r="AD52" s="16" t="str">
        <f t="shared" si="69"/>
        <v/>
      </c>
      <c r="AM52" s="16" t="str">
        <f t="shared" si="42"/>
        <v/>
      </c>
      <c r="AR52" s="97" t="str">
        <f t="shared" si="43"/>
        <v/>
      </c>
      <c r="AW52" s="97" t="str">
        <f t="shared" si="44"/>
        <v/>
      </c>
      <c r="AZ52" s="97" t="str">
        <f t="shared" si="45"/>
        <v/>
      </c>
      <c r="BF52" s="97" t="str">
        <f t="shared" si="46"/>
        <v/>
      </c>
      <c r="BK52" s="97" t="str">
        <f t="shared" si="47"/>
        <v/>
      </c>
      <c r="BP52" s="97" t="str">
        <f t="shared" si="48"/>
        <v/>
      </c>
      <c r="BU52" s="97" t="str">
        <f t="shared" si="49"/>
        <v/>
      </c>
      <c r="BZ52" s="97" t="str">
        <f t="shared" si="50"/>
        <v/>
      </c>
      <c r="CE52" s="97" t="str">
        <f t="shared" si="51"/>
        <v/>
      </c>
      <c r="CJ52" s="97" t="str">
        <f t="shared" si="52"/>
        <v/>
      </c>
      <c r="CO52" s="97" t="str">
        <f t="shared" si="53"/>
        <v/>
      </c>
      <c r="CT52" s="97" t="str">
        <f t="shared" si="54"/>
        <v/>
      </c>
      <c r="CY52" s="97" t="str">
        <f t="shared" si="41"/>
        <v/>
      </c>
      <c r="DD52" s="97" t="str">
        <f t="shared" si="55"/>
        <v/>
      </c>
      <c r="DI52" s="97" t="str">
        <f t="shared" si="56"/>
        <v/>
      </c>
      <c r="DN52" s="97" t="str">
        <f t="shared" si="57"/>
        <v/>
      </c>
      <c r="DS52" s="97" t="str">
        <f t="shared" si="34"/>
        <v/>
      </c>
      <c r="DX52" s="97" t="str">
        <f t="shared" si="40"/>
        <v/>
      </c>
      <c r="EC52" s="97" t="str">
        <f t="shared" si="58"/>
        <v/>
      </c>
      <c r="EH52" s="97" t="str">
        <f t="shared" si="59"/>
        <v/>
      </c>
      <c r="EM52" s="97" t="str">
        <f t="shared" si="60"/>
        <v/>
      </c>
      <c r="ER52" s="97" t="str">
        <f t="shared" si="61"/>
        <v/>
      </c>
      <c r="EW52" s="97" t="str">
        <f t="shared" si="64"/>
        <v/>
      </c>
      <c r="EX52" t="s">
        <v>37</v>
      </c>
      <c r="EY52">
        <v>65</v>
      </c>
      <c r="EZ52">
        <v>0</v>
      </c>
      <c r="FA52">
        <v>0</v>
      </c>
      <c r="FB52" s="97">
        <f t="shared" si="65"/>
        <v>65</v>
      </c>
      <c r="FC52" t="s">
        <v>37</v>
      </c>
      <c r="FD52">
        <v>65</v>
      </c>
      <c r="FE52">
        <v>0</v>
      </c>
      <c r="FF52">
        <v>0</v>
      </c>
      <c r="FG52" s="97">
        <f t="shared" si="66"/>
        <v>65</v>
      </c>
      <c r="FL52" s="97" t="str">
        <f t="shared" si="62"/>
        <v/>
      </c>
      <c r="FQ52" s="97" t="str">
        <f t="shared" si="63"/>
        <v/>
      </c>
    </row>
    <row r="53" spans="1:173" x14ac:dyDescent="0.3">
      <c r="A53" s="2" t="s">
        <v>45</v>
      </c>
      <c r="B53" s="2" t="s">
        <v>343</v>
      </c>
      <c r="C53" s="2" t="s">
        <v>645</v>
      </c>
      <c r="D53" s="2" t="s">
        <v>629</v>
      </c>
      <c r="K53" s="16" t="str">
        <f t="shared" si="67"/>
        <v/>
      </c>
      <c r="L53" s="3"/>
      <c r="T53" s="16" t="str">
        <f t="shared" si="68"/>
        <v/>
      </c>
      <c r="V53" s="3"/>
      <c r="W53" s="3"/>
      <c r="X53" s="3"/>
      <c r="Y53" s="3"/>
      <c r="Z53" s="3"/>
      <c r="AA53" s="3"/>
      <c r="AB53" s="3"/>
      <c r="AC53" s="3"/>
      <c r="AD53" s="16" t="str">
        <f t="shared" si="69"/>
        <v/>
      </c>
      <c r="AM53" s="16" t="str">
        <f t="shared" si="42"/>
        <v/>
      </c>
      <c r="AR53" s="97" t="str">
        <f t="shared" si="43"/>
        <v/>
      </c>
      <c r="AW53" s="97" t="str">
        <f t="shared" si="44"/>
        <v/>
      </c>
      <c r="AZ53" s="97" t="str">
        <f t="shared" si="45"/>
        <v/>
      </c>
      <c r="BF53" s="97" t="str">
        <f t="shared" si="46"/>
        <v/>
      </c>
      <c r="BG53" t="s">
        <v>46</v>
      </c>
      <c r="BH53">
        <v>0</v>
      </c>
      <c r="BI53">
        <v>17</v>
      </c>
      <c r="BJ53">
        <v>0</v>
      </c>
      <c r="BK53" s="97">
        <f t="shared" si="47"/>
        <v>0.85</v>
      </c>
      <c r="BP53" s="97" t="str">
        <f t="shared" si="48"/>
        <v/>
      </c>
      <c r="BU53" s="97" t="str">
        <f t="shared" si="49"/>
        <v/>
      </c>
      <c r="BZ53" s="97" t="str">
        <f t="shared" si="50"/>
        <v/>
      </c>
      <c r="CE53" s="97" t="str">
        <f t="shared" si="51"/>
        <v/>
      </c>
      <c r="CJ53" s="97" t="str">
        <f t="shared" si="52"/>
        <v/>
      </c>
      <c r="CO53" s="97" t="str">
        <f t="shared" si="53"/>
        <v/>
      </c>
      <c r="CT53" s="97" t="str">
        <f t="shared" si="54"/>
        <v/>
      </c>
      <c r="CU53" t="s">
        <v>44</v>
      </c>
      <c r="CV53">
        <v>1</v>
      </c>
      <c r="CW53">
        <v>8</v>
      </c>
      <c r="CX53">
        <v>0</v>
      </c>
      <c r="CY53" s="97">
        <f t="shared" si="41"/>
        <v>1.4</v>
      </c>
      <c r="CZ53" t="s">
        <v>44</v>
      </c>
      <c r="DA53">
        <v>1</v>
      </c>
      <c r="DB53">
        <v>6</v>
      </c>
      <c r="DC53">
        <v>4.8</v>
      </c>
      <c r="DD53" s="97">
        <f t="shared" si="55"/>
        <v>1.32</v>
      </c>
      <c r="DE53" t="s">
        <v>44</v>
      </c>
      <c r="DF53">
        <v>0</v>
      </c>
      <c r="DG53">
        <v>37</v>
      </c>
      <c r="DH53">
        <v>0</v>
      </c>
      <c r="DI53" s="97">
        <f t="shared" si="56"/>
        <v>1.85</v>
      </c>
      <c r="DN53" s="97" t="str">
        <f t="shared" si="57"/>
        <v/>
      </c>
      <c r="DS53" s="97" t="str">
        <f t="shared" si="34"/>
        <v/>
      </c>
      <c r="DT53" t="s">
        <v>44</v>
      </c>
      <c r="DU53">
        <v>0</v>
      </c>
      <c r="DV53">
        <v>37</v>
      </c>
      <c r="DW53">
        <v>0</v>
      </c>
      <c r="DX53" s="97">
        <f t="shared" si="40"/>
        <v>1.85</v>
      </c>
      <c r="EC53" s="97" t="str">
        <f t="shared" si="58"/>
        <v/>
      </c>
      <c r="EH53" s="97" t="str">
        <f t="shared" si="59"/>
        <v/>
      </c>
      <c r="EM53" s="97" t="str">
        <f t="shared" si="60"/>
        <v/>
      </c>
      <c r="ER53" s="97" t="str">
        <f t="shared" si="61"/>
        <v/>
      </c>
      <c r="EW53" s="97" t="str">
        <f t="shared" si="64"/>
        <v/>
      </c>
      <c r="FB53" s="97" t="str">
        <f t="shared" si="65"/>
        <v/>
      </c>
      <c r="FG53" s="97" t="str">
        <f t="shared" si="66"/>
        <v/>
      </c>
      <c r="FL53" s="97" t="str">
        <f t="shared" si="62"/>
        <v/>
      </c>
      <c r="FQ53" s="97" t="str">
        <f t="shared" si="63"/>
        <v/>
      </c>
    </row>
    <row r="54" spans="1:173" x14ac:dyDescent="0.3">
      <c r="A54" s="2" t="s">
        <v>45</v>
      </c>
      <c r="B54" s="2" t="s">
        <v>568</v>
      </c>
      <c r="C54" s="2" t="s">
        <v>645</v>
      </c>
      <c r="D54" s="2" t="s">
        <v>629</v>
      </c>
      <c r="K54" s="16" t="str">
        <f t="shared" si="67"/>
        <v/>
      </c>
      <c r="L54" s="3"/>
      <c r="T54" s="16" t="str">
        <f t="shared" si="68"/>
        <v/>
      </c>
      <c r="V54" s="3"/>
      <c r="W54" s="3"/>
      <c r="X54" s="3"/>
      <c r="Y54" s="3"/>
      <c r="Z54" s="3"/>
      <c r="AA54" s="3"/>
      <c r="AB54" s="3"/>
      <c r="AC54" s="3"/>
      <c r="AD54" s="16" t="str">
        <f t="shared" si="69"/>
        <v/>
      </c>
      <c r="AM54" s="16" t="str">
        <f t="shared" si="42"/>
        <v/>
      </c>
      <c r="AR54" s="97" t="str">
        <f t="shared" si="43"/>
        <v/>
      </c>
      <c r="AW54" s="97" t="str">
        <f t="shared" si="44"/>
        <v/>
      </c>
      <c r="AZ54" s="97" t="str">
        <f t="shared" si="45"/>
        <v/>
      </c>
      <c r="BF54" s="97" t="str">
        <f t="shared" si="46"/>
        <v/>
      </c>
      <c r="BK54" s="97" t="str">
        <f t="shared" si="47"/>
        <v/>
      </c>
      <c r="BP54" s="97" t="str">
        <f t="shared" si="48"/>
        <v/>
      </c>
      <c r="BU54" s="97" t="str">
        <f t="shared" si="49"/>
        <v/>
      </c>
      <c r="BZ54" s="97" t="str">
        <f t="shared" si="50"/>
        <v/>
      </c>
      <c r="CE54" s="97" t="str">
        <f t="shared" si="51"/>
        <v/>
      </c>
      <c r="CJ54" s="97" t="str">
        <f t="shared" si="52"/>
        <v/>
      </c>
      <c r="CO54" s="97" t="str">
        <f t="shared" si="53"/>
        <v/>
      </c>
      <c r="CT54" s="97" t="str">
        <f t="shared" si="54"/>
        <v/>
      </c>
      <c r="CY54" s="97" t="str">
        <f t="shared" si="41"/>
        <v/>
      </c>
      <c r="DD54" s="97" t="str">
        <f t="shared" si="55"/>
        <v/>
      </c>
      <c r="DI54" s="97" t="str">
        <f t="shared" si="56"/>
        <v/>
      </c>
      <c r="DN54" s="97" t="str">
        <f t="shared" si="57"/>
        <v/>
      </c>
      <c r="DS54" s="97" t="str">
        <f t="shared" si="34"/>
        <v/>
      </c>
      <c r="DX54" s="97" t="str">
        <f t="shared" si="40"/>
        <v/>
      </c>
      <c r="EC54" s="97" t="str">
        <f t="shared" si="58"/>
        <v/>
      </c>
      <c r="EH54" s="97" t="str">
        <f t="shared" si="59"/>
        <v/>
      </c>
      <c r="EM54" s="97" t="str">
        <f t="shared" si="60"/>
        <v/>
      </c>
      <c r="EN54" t="s">
        <v>44</v>
      </c>
      <c r="EO54">
        <v>1</v>
      </c>
      <c r="EP54">
        <v>13</v>
      </c>
      <c r="EQ54">
        <v>0</v>
      </c>
      <c r="ER54" s="97">
        <f t="shared" si="61"/>
        <v>1.65</v>
      </c>
      <c r="ES54" t="s">
        <v>44</v>
      </c>
      <c r="ET54">
        <v>1</v>
      </c>
      <c r="EU54">
        <v>10</v>
      </c>
      <c r="EV54">
        <v>0</v>
      </c>
      <c r="EW54" s="97">
        <f t="shared" si="64"/>
        <v>1.5</v>
      </c>
      <c r="EX54" t="s">
        <v>44</v>
      </c>
      <c r="EY54">
        <v>1</v>
      </c>
      <c r="EZ54">
        <v>6</v>
      </c>
      <c r="FA54">
        <v>0</v>
      </c>
      <c r="FB54" s="97">
        <f t="shared" si="65"/>
        <v>1.3</v>
      </c>
      <c r="FC54" t="s">
        <v>44</v>
      </c>
      <c r="FD54">
        <v>1</v>
      </c>
      <c r="FE54">
        <v>16</v>
      </c>
      <c r="FF54">
        <v>0</v>
      </c>
      <c r="FG54" s="97">
        <f t="shared" si="66"/>
        <v>1.8</v>
      </c>
      <c r="FH54" t="s">
        <v>44</v>
      </c>
      <c r="FI54">
        <v>1</v>
      </c>
      <c r="FJ54">
        <v>18</v>
      </c>
      <c r="FK54">
        <v>0</v>
      </c>
      <c r="FL54" s="97">
        <f t="shared" si="62"/>
        <v>1.9</v>
      </c>
      <c r="FM54" t="s">
        <v>44</v>
      </c>
      <c r="FN54">
        <v>2</v>
      </c>
      <c r="FO54">
        <v>13</v>
      </c>
      <c r="FP54">
        <v>0</v>
      </c>
      <c r="FQ54" s="97">
        <f t="shared" si="63"/>
        <v>2.65</v>
      </c>
    </row>
    <row r="55" spans="1:173" x14ac:dyDescent="0.3">
      <c r="A55" s="2" t="s">
        <v>45</v>
      </c>
      <c r="B55" s="2" t="s">
        <v>569</v>
      </c>
      <c r="C55" s="2" t="s">
        <v>645</v>
      </c>
      <c r="D55" s="2" t="s">
        <v>629</v>
      </c>
      <c r="K55" s="16" t="str">
        <f t="shared" si="67"/>
        <v/>
      </c>
      <c r="L55" s="3"/>
      <c r="T55" s="16" t="str">
        <f t="shared" si="68"/>
        <v/>
      </c>
      <c r="V55" s="3"/>
      <c r="W55" s="3"/>
      <c r="X55" s="3"/>
      <c r="Y55" s="3"/>
      <c r="Z55" s="3"/>
      <c r="AA55" s="3"/>
      <c r="AB55" s="3"/>
      <c r="AC55" s="3"/>
      <c r="AD55" s="16" t="str">
        <f t="shared" si="69"/>
        <v/>
      </c>
      <c r="AM55" s="16" t="str">
        <f t="shared" si="42"/>
        <v/>
      </c>
      <c r="AR55" s="97" t="str">
        <f t="shared" si="43"/>
        <v/>
      </c>
      <c r="AW55" s="97" t="str">
        <f t="shared" si="44"/>
        <v/>
      </c>
      <c r="AZ55" s="97" t="str">
        <f t="shared" si="45"/>
        <v/>
      </c>
      <c r="BF55" s="97" t="str">
        <f t="shared" si="46"/>
        <v/>
      </c>
      <c r="BK55" s="97" t="str">
        <f t="shared" si="47"/>
        <v/>
      </c>
      <c r="BP55" s="97" t="str">
        <f t="shared" si="48"/>
        <v/>
      </c>
      <c r="BU55" s="97" t="str">
        <f t="shared" si="49"/>
        <v/>
      </c>
      <c r="BZ55" s="97" t="str">
        <f t="shared" si="50"/>
        <v/>
      </c>
      <c r="CE55" s="97" t="str">
        <f t="shared" si="51"/>
        <v/>
      </c>
      <c r="CJ55" s="97" t="str">
        <f t="shared" si="52"/>
        <v/>
      </c>
      <c r="CO55" s="97" t="str">
        <f t="shared" si="53"/>
        <v/>
      </c>
      <c r="CT55" s="97" t="str">
        <f t="shared" si="54"/>
        <v/>
      </c>
      <c r="CY55" s="97" t="str">
        <f t="shared" si="41"/>
        <v/>
      </c>
      <c r="DD55" s="97" t="str">
        <f t="shared" si="55"/>
        <v/>
      </c>
      <c r="DI55" s="97" t="str">
        <f t="shared" si="56"/>
        <v/>
      </c>
      <c r="DN55" s="97" t="str">
        <f t="shared" si="57"/>
        <v/>
      </c>
      <c r="DS55" s="97" t="str">
        <f t="shared" si="34"/>
        <v/>
      </c>
      <c r="DX55" s="97" t="str">
        <f t="shared" si="40"/>
        <v/>
      </c>
      <c r="EC55" s="97" t="str">
        <f t="shared" si="58"/>
        <v/>
      </c>
      <c r="EH55" s="97" t="str">
        <f t="shared" si="59"/>
        <v/>
      </c>
      <c r="EM55" s="97" t="str">
        <f t="shared" si="60"/>
        <v/>
      </c>
      <c r="EN55" t="s">
        <v>44</v>
      </c>
      <c r="EO55">
        <v>1</v>
      </c>
      <c r="EP55">
        <v>5</v>
      </c>
      <c r="EQ55">
        <v>6</v>
      </c>
      <c r="ER55" s="97">
        <f t="shared" si="61"/>
        <v>1.2749999999999999</v>
      </c>
      <c r="EW55" s="97" t="str">
        <f t="shared" si="64"/>
        <v/>
      </c>
      <c r="FB55" s="97" t="str">
        <f t="shared" si="65"/>
        <v/>
      </c>
      <c r="FG55" s="97" t="str">
        <f t="shared" si="66"/>
        <v/>
      </c>
      <c r="FL55" s="97" t="str">
        <f t="shared" si="62"/>
        <v/>
      </c>
      <c r="FQ55" s="97" t="str">
        <f t="shared" si="63"/>
        <v/>
      </c>
    </row>
    <row r="56" spans="1:173" x14ac:dyDescent="0.3">
      <c r="A56" s="2" t="s">
        <v>45</v>
      </c>
      <c r="B56" s="2" t="s">
        <v>561</v>
      </c>
      <c r="C56" s="2" t="s">
        <v>645</v>
      </c>
      <c r="D56" s="2" t="s">
        <v>629</v>
      </c>
      <c r="K56" s="16" t="str">
        <f t="shared" si="67"/>
        <v/>
      </c>
      <c r="L56" s="3"/>
      <c r="T56" s="16" t="str">
        <f t="shared" si="68"/>
        <v/>
      </c>
      <c r="V56" s="3"/>
      <c r="W56" s="3"/>
      <c r="X56" s="3"/>
      <c r="Y56" s="3"/>
      <c r="Z56" s="3"/>
      <c r="AA56" s="3"/>
      <c r="AB56" s="3"/>
      <c r="AC56" s="3"/>
      <c r="AD56" s="16" t="str">
        <f t="shared" si="69"/>
        <v/>
      </c>
      <c r="AM56" s="16" t="str">
        <f t="shared" si="42"/>
        <v/>
      </c>
      <c r="AR56" s="97" t="str">
        <f t="shared" si="43"/>
        <v/>
      </c>
      <c r="AW56" s="97" t="str">
        <f t="shared" si="44"/>
        <v/>
      </c>
      <c r="AZ56" s="97" t="str">
        <f t="shared" si="45"/>
        <v/>
      </c>
      <c r="BF56" s="97" t="str">
        <f t="shared" si="46"/>
        <v/>
      </c>
      <c r="BG56" t="s">
        <v>46</v>
      </c>
      <c r="BH56">
        <v>0</v>
      </c>
      <c r="BI56">
        <v>5</v>
      </c>
      <c r="BJ56">
        <v>9</v>
      </c>
      <c r="BK56" s="97">
        <f t="shared" si="47"/>
        <v>0.28749999999999998</v>
      </c>
      <c r="BP56" s="97" t="str">
        <f t="shared" si="48"/>
        <v/>
      </c>
      <c r="BU56" s="97" t="str">
        <f t="shared" si="49"/>
        <v/>
      </c>
      <c r="BZ56" s="97" t="str">
        <f t="shared" si="50"/>
        <v/>
      </c>
      <c r="CE56" s="97" t="str">
        <f t="shared" si="51"/>
        <v/>
      </c>
      <c r="CJ56" s="97" t="str">
        <f t="shared" si="52"/>
        <v/>
      </c>
      <c r="CO56" s="97" t="str">
        <f t="shared" si="53"/>
        <v/>
      </c>
      <c r="CT56" s="97" t="str">
        <f t="shared" si="54"/>
        <v/>
      </c>
      <c r="CY56" s="97" t="str">
        <f t="shared" si="41"/>
        <v/>
      </c>
      <c r="DD56" s="97" t="str">
        <f t="shared" si="55"/>
        <v/>
      </c>
      <c r="DI56" s="97" t="str">
        <f t="shared" si="56"/>
        <v/>
      </c>
      <c r="DN56" s="97" t="str">
        <f t="shared" si="57"/>
        <v/>
      </c>
      <c r="DS56" s="97" t="str">
        <f t="shared" si="34"/>
        <v/>
      </c>
      <c r="DX56" s="97" t="str">
        <f t="shared" si="40"/>
        <v/>
      </c>
      <c r="EC56" s="97" t="str">
        <f t="shared" si="58"/>
        <v/>
      </c>
      <c r="EH56" s="97" t="str">
        <f t="shared" si="59"/>
        <v/>
      </c>
      <c r="EM56" s="97" t="str">
        <f t="shared" si="60"/>
        <v/>
      </c>
      <c r="ER56" s="97" t="str">
        <f t="shared" si="61"/>
        <v/>
      </c>
      <c r="EW56" s="97" t="str">
        <f t="shared" si="64"/>
        <v/>
      </c>
      <c r="FB56" s="97" t="str">
        <f t="shared" si="65"/>
        <v/>
      </c>
      <c r="FG56" s="97" t="str">
        <f t="shared" si="66"/>
        <v/>
      </c>
      <c r="FL56" s="97" t="str">
        <f t="shared" si="62"/>
        <v/>
      </c>
      <c r="FQ56" s="97" t="str">
        <f t="shared" si="63"/>
        <v/>
      </c>
    </row>
    <row r="57" spans="1:173" x14ac:dyDescent="0.3">
      <c r="A57" s="2" t="s">
        <v>45</v>
      </c>
      <c r="B57" s="2" t="s">
        <v>578</v>
      </c>
      <c r="C57" s="2" t="s">
        <v>645</v>
      </c>
      <c r="D57" s="2" t="s">
        <v>629</v>
      </c>
      <c r="K57" s="16" t="str">
        <f t="shared" si="67"/>
        <v/>
      </c>
      <c r="L57" s="3"/>
      <c r="T57" s="16" t="str">
        <f t="shared" si="68"/>
        <v/>
      </c>
      <c r="V57" s="3"/>
      <c r="W57" s="3"/>
      <c r="X57" s="3"/>
      <c r="Y57" s="3"/>
      <c r="Z57" s="3"/>
      <c r="AA57" s="3"/>
      <c r="AB57" s="3"/>
      <c r="AC57" s="3"/>
      <c r="AD57" s="16" t="str">
        <f t="shared" si="69"/>
        <v/>
      </c>
      <c r="AM57" s="16" t="str">
        <f t="shared" si="42"/>
        <v/>
      </c>
      <c r="AR57" s="97" t="str">
        <f t="shared" si="43"/>
        <v/>
      </c>
      <c r="AW57" s="97" t="str">
        <f t="shared" si="44"/>
        <v/>
      </c>
      <c r="AZ57" s="97" t="str">
        <f t="shared" si="45"/>
        <v/>
      </c>
      <c r="BF57" s="97" t="str">
        <f t="shared" si="46"/>
        <v/>
      </c>
      <c r="BK57" s="97" t="str">
        <f t="shared" si="47"/>
        <v/>
      </c>
      <c r="BP57" s="97" t="str">
        <f t="shared" si="48"/>
        <v/>
      </c>
      <c r="BU57" s="97" t="str">
        <f t="shared" si="49"/>
        <v/>
      </c>
      <c r="BZ57" s="97" t="str">
        <f t="shared" si="50"/>
        <v/>
      </c>
      <c r="CE57" s="97" t="str">
        <f t="shared" si="51"/>
        <v/>
      </c>
      <c r="CJ57" s="97" t="str">
        <f t="shared" si="52"/>
        <v/>
      </c>
      <c r="CO57" s="97" t="str">
        <f t="shared" si="53"/>
        <v/>
      </c>
      <c r="CT57" s="97" t="str">
        <f t="shared" si="54"/>
        <v/>
      </c>
      <c r="CY57" s="97" t="str">
        <f t="shared" si="41"/>
        <v/>
      </c>
      <c r="DD57" s="97" t="str">
        <f t="shared" si="55"/>
        <v/>
      </c>
      <c r="DI57" s="97" t="str">
        <f t="shared" si="56"/>
        <v/>
      </c>
      <c r="DN57" s="97" t="str">
        <f t="shared" si="57"/>
        <v/>
      </c>
      <c r="DS57" s="97" t="str">
        <f t="shared" si="34"/>
        <v/>
      </c>
      <c r="DX57" s="97" t="str">
        <f t="shared" si="40"/>
        <v/>
      </c>
      <c r="EC57" s="97" t="str">
        <f t="shared" si="58"/>
        <v/>
      </c>
      <c r="EH57" s="97" t="str">
        <f t="shared" si="59"/>
        <v/>
      </c>
      <c r="EM57" s="97" t="str">
        <f t="shared" si="60"/>
        <v/>
      </c>
      <c r="EN57" t="s">
        <v>44</v>
      </c>
      <c r="EO57">
        <v>1</v>
      </c>
      <c r="EP57">
        <v>8</v>
      </c>
      <c r="EQ57">
        <v>6</v>
      </c>
      <c r="ER57" s="97">
        <f t="shared" si="61"/>
        <v>1.4249999999999998</v>
      </c>
      <c r="EW57" s="97" t="str">
        <f t="shared" si="64"/>
        <v/>
      </c>
      <c r="FB57" s="97" t="str">
        <f t="shared" si="65"/>
        <v/>
      </c>
      <c r="FG57" s="97" t="str">
        <f t="shared" si="66"/>
        <v/>
      </c>
      <c r="FH57" t="s">
        <v>44</v>
      </c>
      <c r="FI57">
        <v>1</v>
      </c>
      <c r="FJ57">
        <v>15</v>
      </c>
      <c r="FK57">
        <v>0</v>
      </c>
      <c r="FL57" s="97">
        <f t="shared" si="62"/>
        <v>1.75</v>
      </c>
      <c r="FQ57" s="97" t="str">
        <f t="shared" si="63"/>
        <v/>
      </c>
    </row>
    <row r="58" spans="1:173" x14ac:dyDescent="0.3">
      <c r="A58" s="2" t="s">
        <v>45</v>
      </c>
      <c r="B58" s="2" t="s">
        <v>579</v>
      </c>
      <c r="C58" s="2" t="s">
        <v>645</v>
      </c>
      <c r="D58" s="2" t="s">
        <v>629</v>
      </c>
      <c r="K58" s="16" t="str">
        <f t="shared" si="67"/>
        <v/>
      </c>
      <c r="L58" s="3"/>
      <c r="T58" s="16" t="str">
        <f t="shared" si="68"/>
        <v/>
      </c>
      <c r="V58" s="3"/>
      <c r="W58" s="3"/>
      <c r="X58" s="3"/>
      <c r="Y58" s="3"/>
      <c r="Z58" s="3"/>
      <c r="AA58" s="3"/>
      <c r="AB58" s="3"/>
      <c r="AC58" s="3"/>
      <c r="AD58" s="16" t="str">
        <f t="shared" si="69"/>
        <v/>
      </c>
      <c r="AM58" s="16" t="str">
        <f t="shared" si="42"/>
        <v/>
      </c>
      <c r="AR58" s="97" t="str">
        <f t="shared" si="43"/>
        <v/>
      </c>
      <c r="AW58" s="97" t="str">
        <f t="shared" si="44"/>
        <v/>
      </c>
      <c r="AZ58" s="97" t="str">
        <f t="shared" si="45"/>
        <v/>
      </c>
      <c r="BF58" s="97" t="str">
        <f t="shared" si="46"/>
        <v/>
      </c>
      <c r="BK58" s="97" t="str">
        <f t="shared" si="47"/>
        <v/>
      </c>
      <c r="BP58" s="97" t="str">
        <f t="shared" si="48"/>
        <v/>
      </c>
      <c r="BU58" s="97" t="str">
        <f t="shared" si="49"/>
        <v/>
      </c>
      <c r="BZ58" s="97" t="str">
        <f t="shared" si="50"/>
        <v/>
      </c>
      <c r="CE58" s="97" t="str">
        <f t="shared" si="51"/>
        <v/>
      </c>
      <c r="CJ58" s="97" t="str">
        <f t="shared" si="52"/>
        <v/>
      </c>
      <c r="CO58" s="97" t="str">
        <f t="shared" si="53"/>
        <v/>
      </c>
      <c r="CT58" s="97" t="str">
        <f t="shared" si="54"/>
        <v/>
      </c>
      <c r="CY58" s="97" t="str">
        <f t="shared" si="41"/>
        <v/>
      </c>
      <c r="DD58" s="97" t="str">
        <f t="shared" si="55"/>
        <v/>
      </c>
      <c r="DI58" s="97" t="str">
        <f t="shared" si="56"/>
        <v/>
      </c>
      <c r="DN58" s="97" t="str">
        <f t="shared" si="57"/>
        <v/>
      </c>
      <c r="DS58" s="97" t="str">
        <f t="shared" si="34"/>
        <v/>
      </c>
      <c r="DX58" s="97" t="str">
        <f t="shared" si="40"/>
        <v/>
      </c>
      <c r="EC58" s="97" t="str">
        <f t="shared" si="58"/>
        <v/>
      </c>
      <c r="EH58" s="97" t="str">
        <f t="shared" si="59"/>
        <v/>
      </c>
      <c r="EM58" s="97" t="str">
        <f t="shared" si="60"/>
        <v/>
      </c>
      <c r="EN58" t="s">
        <v>44</v>
      </c>
      <c r="EO58">
        <v>1</v>
      </c>
      <c r="EP58">
        <v>4</v>
      </c>
      <c r="EQ58">
        <v>0</v>
      </c>
      <c r="ER58" s="97">
        <f t="shared" si="61"/>
        <v>1.2</v>
      </c>
      <c r="ES58" t="s">
        <v>44</v>
      </c>
      <c r="ET58">
        <v>1</v>
      </c>
      <c r="EU58">
        <v>2</v>
      </c>
      <c r="EV58">
        <v>0</v>
      </c>
      <c r="EW58" s="97">
        <f t="shared" si="64"/>
        <v>1.1000000000000001</v>
      </c>
      <c r="FB58" s="97" t="str">
        <f t="shared" si="65"/>
        <v/>
      </c>
      <c r="FG58" s="97" t="str">
        <f t="shared" si="66"/>
        <v/>
      </c>
      <c r="FL58" s="97" t="str">
        <f t="shared" si="62"/>
        <v/>
      </c>
      <c r="FQ58" s="97" t="str">
        <f t="shared" si="63"/>
        <v/>
      </c>
    </row>
    <row r="59" spans="1:173" x14ac:dyDescent="0.3">
      <c r="A59" s="2" t="s">
        <v>47</v>
      </c>
      <c r="B59" s="2"/>
      <c r="C59" s="2" t="s">
        <v>645</v>
      </c>
      <c r="D59" s="2" t="s">
        <v>629</v>
      </c>
      <c r="K59" s="16" t="str">
        <f t="shared" si="67"/>
        <v/>
      </c>
      <c r="L59" s="3"/>
      <c r="T59" s="16" t="str">
        <f t="shared" si="68"/>
        <v/>
      </c>
      <c r="V59" s="3"/>
      <c r="W59" s="3"/>
      <c r="X59" s="3"/>
      <c r="Y59" s="3"/>
      <c r="Z59" s="3"/>
      <c r="AA59" s="3"/>
      <c r="AB59" s="3"/>
      <c r="AC59" s="3"/>
      <c r="AD59" s="16" t="str">
        <f t="shared" si="69"/>
        <v/>
      </c>
      <c r="AM59" s="16" t="str">
        <f t="shared" si="42"/>
        <v/>
      </c>
      <c r="AR59" s="97" t="str">
        <f t="shared" si="43"/>
        <v/>
      </c>
      <c r="AW59" s="97" t="str">
        <f t="shared" si="44"/>
        <v/>
      </c>
      <c r="AZ59" s="97" t="str">
        <f t="shared" si="45"/>
        <v/>
      </c>
      <c r="BF59" s="97" t="str">
        <f t="shared" si="46"/>
        <v/>
      </c>
      <c r="BK59" s="97" t="str">
        <f t="shared" si="47"/>
        <v/>
      </c>
      <c r="BP59" s="97" t="str">
        <f t="shared" si="48"/>
        <v/>
      </c>
      <c r="BU59" s="97" t="str">
        <f t="shared" si="49"/>
        <v/>
      </c>
      <c r="BZ59" s="97" t="str">
        <f t="shared" si="50"/>
        <v/>
      </c>
      <c r="CE59" s="97" t="str">
        <f t="shared" si="51"/>
        <v/>
      </c>
      <c r="CJ59" s="97" t="str">
        <f t="shared" si="52"/>
        <v/>
      </c>
      <c r="CO59" s="97" t="str">
        <f t="shared" si="53"/>
        <v/>
      </c>
      <c r="CT59" s="97" t="str">
        <f t="shared" si="54"/>
        <v/>
      </c>
      <c r="CY59" s="97" t="str">
        <f t="shared" si="41"/>
        <v/>
      </c>
      <c r="DD59" s="97" t="str">
        <f t="shared" si="55"/>
        <v/>
      </c>
      <c r="DE59" t="s">
        <v>44</v>
      </c>
      <c r="DF59">
        <v>0</v>
      </c>
      <c r="DG59">
        <v>34</v>
      </c>
      <c r="DH59">
        <v>0</v>
      </c>
      <c r="DI59" s="97">
        <f t="shared" si="56"/>
        <v>1.7</v>
      </c>
      <c r="DN59" s="97" t="str">
        <f t="shared" si="57"/>
        <v/>
      </c>
      <c r="DS59" s="97" t="str">
        <f t="shared" si="34"/>
        <v/>
      </c>
      <c r="DX59" s="97" t="str">
        <f t="shared" si="40"/>
        <v/>
      </c>
      <c r="EC59" s="97" t="str">
        <f t="shared" si="58"/>
        <v/>
      </c>
      <c r="EH59" s="97" t="str">
        <f t="shared" si="59"/>
        <v/>
      </c>
      <c r="EM59" s="97" t="str">
        <f t="shared" si="60"/>
        <v/>
      </c>
      <c r="ER59" s="97" t="str">
        <f t="shared" si="61"/>
        <v/>
      </c>
      <c r="EW59" s="97" t="str">
        <f t="shared" si="64"/>
        <v/>
      </c>
      <c r="FB59" s="97" t="str">
        <f t="shared" si="65"/>
        <v/>
      </c>
      <c r="FG59" s="97" t="str">
        <f t="shared" si="66"/>
        <v/>
      </c>
      <c r="FL59" s="97" t="str">
        <f t="shared" si="62"/>
        <v/>
      </c>
      <c r="FQ59" s="97" t="str">
        <f t="shared" si="63"/>
        <v/>
      </c>
    </row>
    <row r="60" spans="1:173" x14ac:dyDescent="0.3">
      <c r="A60" s="2" t="s">
        <v>47</v>
      </c>
      <c r="B60" s="2" t="s">
        <v>343</v>
      </c>
      <c r="C60" s="2" t="s">
        <v>645</v>
      </c>
      <c r="D60" s="2" t="s">
        <v>629</v>
      </c>
      <c r="K60" s="16" t="str">
        <f t="shared" si="67"/>
        <v/>
      </c>
      <c r="L60" s="3"/>
      <c r="T60" s="16" t="str">
        <f t="shared" si="68"/>
        <v/>
      </c>
      <c r="V60" s="3"/>
      <c r="W60" s="3"/>
      <c r="X60" s="3"/>
      <c r="Y60" s="3"/>
      <c r="Z60" s="3"/>
      <c r="AA60" s="3"/>
      <c r="AB60" s="3"/>
      <c r="AC60" s="3"/>
      <c r="AD60" s="16" t="str">
        <f t="shared" si="69"/>
        <v/>
      </c>
      <c r="AM60" s="16" t="str">
        <f t="shared" si="42"/>
        <v/>
      </c>
      <c r="AR60" s="97" t="str">
        <f t="shared" si="43"/>
        <v/>
      </c>
      <c r="AW60" s="97" t="str">
        <f t="shared" si="44"/>
        <v/>
      </c>
      <c r="AZ60" s="97" t="str">
        <f t="shared" si="45"/>
        <v/>
      </c>
      <c r="BF60" s="97" t="str">
        <f t="shared" si="46"/>
        <v/>
      </c>
      <c r="BK60" s="97" t="str">
        <f t="shared" si="47"/>
        <v/>
      </c>
      <c r="BP60" s="97" t="str">
        <f t="shared" si="48"/>
        <v/>
      </c>
      <c r="BU60" s="97" t="str">
        <f t="shared" si="49"/>
        <v/>
      </c>
      <c r="BZ60" s="97" t="str">
        <f t="shared" si="50"/>
        <v/>
      </c>
      <c r="CE60" s="97" t="str">
        <f t="shared" si="51"/>
        <v/>
      </c>
      <c r="CJ60" s="97" t="str">
        <f t="shared" si="52"/>
        <v/>
      </c>
      <c r="CO60" s="97" t="str">
        <f t="shared" si="53"/>
        <v/>
      </c>
      <c r="CT60" s="97" t="str">
        <f t="shared" si="54"/>
        <v/>
      </c>
      <c r="CY60" s="97" t="str">
        <f t="shared" si="41"/>
        <v/>
      </c>
      <c r="CZ60" t="s">
        <v>44</v>
      </c>
      <c r="DA60">
        <v>1</v>
      </c>
      <c r="DB60">
        <v>5</v>
      </c>
      <c r="DC60">
        <v>7.2</v>
      </c>
      <c r="DD60" s="97">
        <f t="shared" si="55"/>
        <v>1.28</v>
      </c>
      <c r="DI60" s="97" t="str">
        <f t="shared" si="56"/>
        <v/>
      </c>
      <c r="DN60" s="97" t="str">
        <f t="shared" si="57"/>
        <v/>
      </c>
      <c r="DS60" s="97" t="str">
        <f t="shared" si="34"/>
        <v/>
      </c>
      <c r="DT60" t="s">
        <v>44</v>
      </c>
      <c r="DU60">
        <v>0</v>
      </c>
      <c r="DV60">
        <v>32</v>
      </c>
      <c r="DW60">
        <v>0</v>
      </c>
      <c r="DX60" s="97">
        <f t="shared" si="40"/>
        <v>1.6</v>
      </c>
      <c r="EC60" s="97" t="str">
        <f t="shared" si="58"/>
        <v/>
      </c>
      <c r="EH60" s="97" t="str">
        <f t="shared" si="59"/>
        <v/>
      </c>
      <c r="EM60" s="97" t="str">
        <f t="shared" si="60"/>
        <v/>
      </c>
      <c r="ER60" s="97" t="str">
        <f t="shared" si="61"/>
        <v/>
      </c>
      <c r="EW60" s="97" t="str">
        <f t="shared" si="64"/>
        <v/>
      </c>
      <c r="FB60" s="97" t="str">
        <f t="shared" si="65"/>
        <v/>
      </c>
      <c r="FG60" s="97" t="str">
        <f t="shared" si="66"/>
        <v/>
      </c>
      <c r="FL60" s="97" t="str">
        <f t="shared" si="62"/>
        <v/>
      </c>
      <c r="FQ60" s="97" t="str">
        <f t="shared" si="63"/>
        <v/>
      </c>
    </row>
    <row r="61" spans="1:173" x14ac:dyDescent="0.3">
      <c r="A61" s="2" t="s">
        <v>47</v>
      </c>
      <c r="B61" s="2" t="s">
        <v>568</v>
      </c>
      <c r="C61" s="2" t="s">
        <v>645</v>
      </c>
      <c r="D61" s="2" t="s">
        <v>629</v>
      </c>
      <c r="K61" s="16" t="str">
        <f t="shared" si="67"/>
        <v/>
      </c>
      <c r="L61" s="3"/>
      <c r="T61" s="16" t="str">
        <f t="shared" si="68"/>
        <v/>
      </c>
      <c r="V61" s="3"/>
      <c r="W61" s="3"/>
      <c r="X61" s="3"/>
      <c r="Y61" s="3"/>
      <c r="Z61" s="3"/>
      <c r="AA61" s="3"/>
      <c r="AB61" s="3"/>
      <c r="AC61" s="3"/>
      <c r="AD61" s="16" t="str">
        <f t="shared" si="69"/>
        <v/>
      </c>
      <c r="AM61" s="16" t="str">
        <f t="shared" si="42"/>
        <v/>
      </c>
      <c r="AR61" s="97" t="str">
        <f t="shared" si="43"/>
        <v/>
      </c>
      <c r="AW61" s="97" t="str">
        <f t="shared" si="44"/>
        <v/>
      </c>
      <c r="AZ61" s="97" t="str">
        <f t="shared" si="45"/>
        <v/>
      </c>
      <c r="BF61" s="97" t="str">
        <f t="shared" si="46"/>
        <v/>
      </c>
      <c r="BK61" s="97" t="str">
        <f t="shared" si="47"/>
        <v/>
      </c>
      <c r="BP61" s="97" t="str">
        <f t="shared" si="48"/>
        <v/>
      </c>
      <c r="BU61" s="97" t="str">
        <f t="shared" si="49"/>
        <v/>
      </c>
      <c r="BZ61" s="97" t="str">
        <f t="shared" si="50"/>
        <v/>
      </c>
      <c r="CE61" s="97" t="str">
        <f t="shared" si="51"/>
        <v/>
      </c>
      <c r="CJ61" s="97" t="str">
        <f t="shared" si="52"/>
        <v/>
      </c>
      <c r="CO61" s="97" t="str">
        <f t="shared" si="53"/>
        <v/>
      </c>
      <c r="CT61" s="97" t="str">
        <f t="shared" si="54"/>
        <v/>
      </c>
      <c r="CY61" s="97" t="str">
        <f t="shared" si="41"/>
        <v/>
      </c>
      <c r="DD61" s="97" t="str">
        <f t="shared" si="55"/>
        <v/>
      </c>
      <c r="DI61" s="97" t="str">
        <f t="shared" si="56"/>
        <v/>
      </c>
      <c r="DN61" s="97" t="str">
        <f t="shared" si="57"/>
        <v/>
      </c>
      <c r="DS61" s="97" t="str">
        <f t="shared" si="34"/>
        <v/>
      </c>
      <c r="DX61" s="97" t="str">
        <f t="shared" si="40"/>
        <v/>
      </c>
      <c r="EC61" s="97" t="str">
        <f t="shared" si="58"/>
        <v/>
      </c>
      <c r="EH61" s="97" t="str">
        <f t="shared" si="59"/>
        <v/>
      </c>
      <c r="EM61" s="97" t="str">
        <f t="shared" si="60"/>
        <v/>
      </c>
      <c r="EN61" t="s">
        <v>44</v>
      </c>
      <c r="EO61">
        <v>1</v>
      </c>
      <c r="EP61">
        <v>9</v>
      </c>
      <c r="EQ61">
        <v>0</v>
      </c>
      <c r="ER61" s="97">
        <f t="shared" si="61"/>
        <v>1.45</v>
      </c>
      <c r="ES61" t="s">
        <v>44</v>
      </c>
      <c r="ET61">
        <v>1</v>
      </c>
      <c r="EU61">
        <v>8</v>
      </c>
      <c r="EV61">
        <v>0</v>
      </c>
      <c r="EW61" s="97">
        <f t="shared" si="64"/>
        <v>1.4</v>
      </c>
      <c r="EX61" t="s">
        <v>44</v>
      </c>
      <c r="EY61">
        <v>1</v>
      </c>
      <c r="EZ61">
        <v>7</v>
      </c>
      <c r="FA61">
        <v>0</v>
      </c>
      <c r="FB61" s="97">
        <f t="shared" si="65"/>
        <v>1.35</v>
      </c>
      <c r="FC61" t="s">
        <v>44</v>
      </c>
      <c r="FD61">
        <v>1</v>
      </c>
      <c r="FE61">
        <v>14</v>
      </c>
      <c r="FF61">
        <v>0</v>
      </c>
      <c r="FG61" s="97">
        <f t="shared" si="66"/>
        <v>1.7</v>
      </c>
      <c r="FH61" t="s">
        <v>44</v>
      </c>
      <c r="FI61">
        <v>2</v>
      </c>
      <c r="FJ61">
        <v>0</v>
      </c>
      <c r="FK61">
        <v>0</v>
      </c>
      <c r="FL61" s="97">
        <f t="shared" si="62"/>
        <v>2</v>
      </c>
      <c r="FM61" t="s">
        <v>44</v>
      </c>
      <c r="FN61">
        <v>2</v>
      </c>
      <c r="FO61">
        <v>18</v>
      </c>
      <c r="FP61">
        <v>0</v>
      </c>
      <c r="FQ61" s="97">
        <f t="shared" si="63"/>
        <v>2.9</v>
      </c>
    </row>
    <row r="62" spans="1:173" x14ac:dyDescent="0.3">
      <c r="A62" s="2" t="s">
        <v>47</v>
      </c>
      <c r="B62" s="20" t="s">
        <v>570</v>
      </c>
      <c r="C62" s="2" t="s">
        <v>645</v>
      </c>
      <c r="D62" s="2" t="s">
        <v>629</v>
      </c>
      <c r="K62" s="16" t="str">
        <f t="shared" si="67"/>
        <v/>
      </c>
      <c r="T62" s="16" t="str">
        <f t="shared" si="68"/>
        <v/>
      </c>
      <c r="AD62" s="16" t="str">
        <f t="shared" si="69"/>
        <v/>
      </c>
      <c r="AM62" s="16" t="str">
        <f t="shared" si="42"/>
        <v/>
      </c>
      <c r="AR62" s="97" t="str">
        <f t="shared" si="43"/>
        <v/>
      </c>
      <c r="AW62" s="97" t="str">
        <f t="shared" si="44"/>
        <v/>
      </c>
      <c r="AZ62" s="97" t="str">
        <f t="shared" si="45"/>
        <v/>
      </c>
      <c r="BF62" s="97" t="str">
        <f t="shared" si="46"/>
        <v/>
      </c>
      <c r="BK62" s="97" t="str">
        <f t="shared" si="47"/>
        <v/>
      </c>
      <c r="BP62" s="97" t="str">
        <f t="shared" si="48"/>
        <v/>
      </c>
      <c r="BU62" s="97" t="str">
        <f t="shared" si="49"/>
        <v/>
      </c>
      <c r="BZ62" s="97" t="str">
        <f t="shared" si="50"/>
        <v/>
      </c>
      <c r="CE62" s="97" t="str">
        <f t="shared" si="51"/>
        <v/>
      </c>
      <c r="CJ62" s="97" t="str">
        <f t="shared" si="52"/>
        <v/>
      </c>
      <c r="CO62" s="97" t="str">
        <f t="shared" si="53"/>
        <v/>
      </c>
      <c r="CT62" s="97" t="str">
        <f t="shared" si="54"/>
        <v/>
      </c>
      <c r="CY62" s="97" t="str">
        <f t="shared" si="41"/>
        <v/>
      </c>
      <c r="DD62" s="97" t="str">
        <f t="shared" si="55"/>
        <v/>
      </c>
      <c r="DI62" s="97" t="str">
        <f t="shared" si="56"/>
        <v/>
      </c>
      <c r="DN62" s="97" t="str">
        <f t="shared" si="57"/>
        <v/>
      </c>
      <c r="DS62" s="97" t="str">
        <f t="shared" si="34"/>
        <v/>
      </c>
      <c r="DX62" s="97" t="str">
        <f t="shared" si="40"/>
        <v/>
      </c>
      <c r="EC62" s="97" t="str">
        <f t="shared" si="58"/>
        <v/>
      </c>
      <c r="EH62" s="97" t="str">
        <f t="shared" si="59"/>
        <v/>
      </c>
      <c r="EM62" s="97" t="str">
        <f t="shared" si="60"/>
        <v/>
      </c>
      <c r="EN62" t="s">
        <v>44</v>
      </c>
      <c r="EO62">
        <v>1</v>
      </c>
      <c r="EP62">
        <v>7</v>
      </c>
      <c r="EQ62">
        <v>6</v>
      </c>
      <c r="ER62" s="97">
        <f t="shared" si="61"/>
        <v>1.375</v>
      </c>
      <c r="ES62" t="s">
        <v>44</v>
      </c>
      <c r="ET62">
        <v>1</v>
      </c>
      <c r="EU62">
        <v>5</v>
      </c>
      <c r="EV62">
        <v>0</v>
      </c>
      <c r="EW62" s="97">
        <f t="shared" si="64"/>
        <v>1.25</v>
      </c>
      <c r="EX62" t="s">
        <v>44</v>
      </c>
      <c r="EY62">
        <v>1</v>
      </c>
      <c r="EZ62">
        <v>5</v>
      </c>
      <c r="FA62">
        <v>0</v>
      </c>
      <c r="FB62" s="97">
        <f t="shared" si="65"/>
        <v>1.25</v>
      </c>
      <c r="FC62" t="s">
        <v>44</v>
      </c>
      <c r="FD62">
        <v>1</v>
      </c>
      <c r="FE62">
        <v>12</v>
      </c>
      <c r="FF62">
        <v>0</v>
      </c>
      <c r="FG62" s="97">
        <f t="shared" si="66"/>
        <v>1.6</v>
      </c>
      <c r="FH62" t="s">
        <v>44</v>
      </c>
      <c r="FI62">
        <v>1</v>
      </c>
      <c r="FJ62">
        <v>15</v>
      </c>
      <c r="FK62">
        <v>0</v>
      </c>
      <c r="FL62" s="97">
        <f t="shared" si="62"/>
        <v>1.75</v>
      </c>
      <c r="FM62" t="s">
        <v>44</v>
      </c>
      <c r="FN62">
        <v>2</v>
      </c>
      <c r="FO62">
        <v>12</v>
      </c>
      <c r="FP62">
        <v>0</v>
      </c>
      <c r="FQ62" s="97">
        <f t="shared" si="63"/>
        <v>2.6</v>
      </c>
    </row>
    <row r="63" spans="1:173" x14ac:dyDescent="0.3">
      <c r="A63" s="2" t="s">
        <v>47</v>
      </c>
      <c r="B63" s="2" t="s">
        <v>561</v>
      </c>
      <c r="C63" s="2" t="s">
        <v>645</v>
      </c>
      <c r="D63" s="2" t="s">
        <v>629</v>
      </c>
      <c r="K63" s="16" t="str">
        <f t="shared" si="67"/>
        <v/>
      </c>
      <c r="L63" s="3"/>
      <c r="T63" s="16" t="str">
        <f t="shared" si="68"/>
        <v/>
      </c>
      <c r="V63" s="3"/>
      <c r="W63" s="3"/>
      <c r="X63" s="3"/>
      <c r="Y63" s="3"/>
      <c r="Z63" s="3"/>
      <c r="AA63" s="3"/>
      <c r="AB63" s="3"/>
      <c r="AC63" s="3"/>
      <c r="AD63" s="16" t="str">
        <f t="shared" si="69"/>
        <v/>
      </c>
      <c r="AM63" s="16" t="str">
        <f t="shared" si="42"/>
        <v/>
      </c>
      <c r="AR63" s="97" t="str">
        <f t="shared" si="43"/>
        <v/>
      </c>
      <c r="AW63" s="97" t="str">
        <f t="shared" si="44"/>
        <v/>
      </c>
      <c r="AZ63" s="97" t="str">
        <f t="shared" si="45"/>
        <v/>
      </c>
      <c r="BF63" s="97" t="str">
        <f t="shared" si="46"/>
        <v/>
      </c>
      <c r="BK63" s="97" t="str">
        <f t="shared" si="47"/>
        <v/>
      </c>
      <c r="BP63" s="97" t="str">
        <f t="shared" si="48"/>
        <v/>
      </c>
      <c r="BU63" s="97" t="str">
        <f t="shared" si="49"/>
        <v/>
      </c>
      <c r="BV63" t="s">
        <v>44</v>
      </c>
      <c r="BW63">
        <v>0</v>
      </c>
      <c r="BX63">
        <v>13</v>
      </c>
      <c r="BY63">
        <v>7</v>
      </c>
      <c r="BZ63" s="97">
        <f t="shared" si="50"/>
        <v>0.6791666666666667</v>
      </c>
      <c r="CE63" s="97" t="str">
        <f t="shared" si="51"/>
        <v/>
      </c>
      <c r="CJ63" s="97" t="str">
        <f t="shared" si="52"/>
        <v/>
      </c>
      <c r="CO63" s="97" t="str">
        <f t="shared" si="53"/>
        <v/>
      </c>
      <c r="CT63" s="97" t="str">
        <f t="shared" si="54"/>
        <v/>
      </c>
      <c r="CY63" s="97" t="str">
        <f t="shared" si="41"/>
        <v/>
      </c>
      <c r="CZ63" t="s">
        <v>44</v>
      </c>
      <c r="DA63">
        <v>1</v>
      </c>
      <c r="DB63">
        <v>8</v>
      </c>
      <c r="DC63">
        <v>9.6</v>
      </c>
      <c r="DD63" s="97">
        <f t="shared" si="55"/>
        <v>1.44</v>
      </c>
      <c r="DI63" s="97" t="str">
        <f t="shared" si="56"/>
        <v/>
      </c>
      <c r="DN63" s="97" t="str">
        <f t="shared" si="57"/>
        <v/>
      </c>
      <c r="DS63" s="97" t="str">
        <f t="shared" si="34"/>
        <v/>
      </c>
      <c r="DX63" s="97" t="str">
        <f t="shared" si="40"/>
        <v/>
      </c>
      <c r="EC63" s="97" t="str">
        <f t="shared" si="58"/>
        <v/>
      </c>
      <c r="EH63" s="97" t="str">
        <f t="shared" si="59"/>
        <v/>
      </c>
      <c r="EM63" s="97" t="str">
        <f t="shared" si="60"/>
        <v/>
      </c>
      <c r="ER63" s="97" t="str">
        <f t="shared" si="61"/>
        <v/>
      </c>
      <c r="EW63" s="97" t="str">
        <f t="shared" si="64"/>
        <v/>
      </c>
      <c r="FB63" s="97" t="str">
        <f t="shared" si="65"/>
        <v/>
      </c>
      <c r="FG63" s="97" t="str">
        <f t="shared" si="66"/>
        <v/>
      </c>
      <c r="FL63" s="97" t="str">
        <f t="shared" si="62"/>
        <v/>
      </c>
      <c r="FQ63" s="97" t="str">
        <f t="shared" si="63"/>
        <v/>
      </c>
    </row>
    <row r="64" spans="1:173" x14ac:dyDescent="0.3">
      <c r="A64" s="2" t="s">
        <v>47</v>
      </c>
      <c r="B64" s="2" t="s">
        <v>578</v>
      </c>
      <c r="C64" s="2" t="s">
        <v>645</v>
      </c>
      <c r="D64" s="2" t="s">
        <v>629</v>
      </c>
      <c r="K64" s="16" t="str">
        <f t="shared" si="67"/>
        <v/>
      </c>
      <c r="L64" s="3"/>
      <c r="T64" s="16" t="str">
        <f t="shared" si="68"/>
        <v/>
      </c>
      <c r="V64" s="3"/>
      <c r="W64" s="3"/>
      <c r="X64" s="3"/>
      <c r="Y64" s="3"/>
      <c r="Z64" s="3"/>
      <c r="AA64" s="3"/>
      <c r="AB64" s="3"/>
      <c r="AC64" s="3"/>
      <c r="AD64" s="16" t="str">
        <f t="shared" si="69"/>
        <v/>
      </c>
      <c r="AM64" s="16" t="str">
        <f t="shared" si="42"/>
        <v/>
      </c>
      <c r="AR64" s="97" t="str">
        <f t="shared" si="43"/>
        <v/>
      </c>
      <c r="AW64" s="97" t="str">
        <f t="shared" si="44"/>
        <v/>
      </c>
      <c r="AZ64" s="97" t="str">
        <f t="shared" si="45"/>
        <v/>
      </c>
      <c r="BF64" s="97" t="str">
        <f t="shared" si="46"/>
        <v/>
      </c>
      <c r="BK64" s="97" t="str">
        <f t="shared" si="47"/>
        <v/>
      </c>
      <c r="BP64" s="97" t="str">
        <f t="shared" si="48"/>
        <v/>
      </c>
      <c r="BU64" s="97" t="str">
        <f t="shared" si="49"/>
        <v/>
      </c>
      <c r="BZ64" s="97" t="str">
        <f t="shared" si="50"/>
        <v/>
      </c>
      <c r="CE64" s="97" t="str">
        <f t="shared" si="51"/>
        <v/>
      </c>
      <c r="CJ64" s="97" t="str">
        <f t="shared" si="52"/>
        <v/>
      </c>
      <c r="CO64" s="97" t="str">
        <f t="shared" si="53"/>
        <v/>
      </c>
      <c r="CT64" s="97" t="str">
        <f t="shared" si="54"/>
        <v/>
      </c>
      <c r="CY64" s="97" t="str">
        <f t="shared" si="41"/>
        <v/>
      </c>
      <c r="DD64" s="97" t="str">
        <f t="shared" si="55"/>
        <v/>
      </c>
      <c r="DI64" s="97" t="str">
        <f t="shared" si="56"/>
        <v/>
      </c>
      <c r="DN64" s="97" t="str">
        <f t="shared" si="57"/>
        <v/>
      </c>
      <c r="DS64" s="97" t="str">
        <f t="shared" si="34"/>
        <v/>
      </c>
      <c r="DX64" s="97" t="str">
        <f t="shared" si="40"/>
        <v/>
      </c>
      <c r="EC64" s="97" t="str">
        <f t="shared" si="58"/>
        <v/>
      </c>
      <c r="EH64" s="97" t="str">
        <f t="shared" si="59"/>
        <v/>
      </c>
      <c r="EM64" s="97" t="str">
        <f t="shared" si="60"/>
        <v/>
      </c>
      <c r="EN64" t="s">
        <v>44</v>
      </c>
      <c r="EO64">
        <v>1</v>
      </c>
      <c r="EP64">
        <v>7</v>
      </c>
      <c r="EQ64">
        <v>0</v>
      </c>
      <c r="ER64" s="97">
        <f t="shared" si="61"/>
        <v>1.35</v>
      </c>
      <c r="ES64" t="s">
        <v>44</v>
      </c>
      <c r="ET64">
        <v>1</v>
      </c>
      <c r="EU64">
        <v>7</v>
      </c>
      <c r="EV64">
        <v>0</v>
      </c>
      <c r="EW64" s="97">
        <f t="shared" si="64"/>
        <v>1.35</v>
      </c>
      <c r="EX64" t="s">
        <v>44</v>
      </c>
      <c r="EY64">
        <v>1</v>
      </c>
      <c r="EZ64">
        <v>8</v>
      </c>
      <c r="FA64">
        <v>0</v>
      </c>
      <c r="FB64" s="97">
        <f t="shared" si="65"/>
        <v>1.4</v>
      </c>
      <c r="FC64" t="s">
        <v>44</v>
      </c>
      <c r="FD64">
        <v>1</v>
      </c>
      <c r="FE64">
        <v>18</v>
      </c>
      <c r="FF64">
        <v>0</v>
      </c>
      <c r="FG64" s="97">
        <f t="shared" si="66"/>
        <v>1.9</v>
      </c>
      <c r="FH64" t="s">
        <v>44</v>
      </c>
      <c r="FI64">
        <v>2</v>
      </c>
      <c r="FJ64">
        <v>0</v>
      </c>
      <c r="FK64">
        <v>0</v>
      </c>
      <c r="FL64" s="97">
        <f t="shared" si="62"/>
        <v>2</v>
      </c>
      <c r="FM64" t="s">
        <v>44</v>
      </c>
      <c r="FN64">
        <v>2</v>
      </c>
      <c r="FO64">
        <v>10</v>
      </c>
      <c r="FP64">
        <v>0</v>
      </c>
      <c r="FQ64" s="97">
        <f t="shared" si="63"/>
        <v>2.5</v>
      </c>
    </row>
    <row r="65" spans="1:173" x14ac:dyDescent="0.3">
      <c r="A65" s="19" t="s">
        <v>573</v>
      </c>
      <c r="B65" s="19" t="s">
        <v>575</v>
      </c>
      <c r="C65" s="19" t="s">
        <v>646</v>
      </c>
      <c r="D65" s="19" t="s">
        <v>520</v>
      </c>
      <c r="E65" t="s">
        <v>480</v>
      </c>
      <c r="F65">
        <v>14</v>
      </c>
      <c r="G65">
        <v>3.5</v>
      </c>
      <c r="I65">
        <v>17</v>
      </c>
      <c r="J65">
        <v>5</v>
      </c>
      <c r="K65" s="16">
        <f>(IF((((F65+I65)/2)/$D$200)+(((G65+J65)/2)/$F$200)=0,"",((((F65+I65)/2)/$D$200)+(((G65+J65)/2)/$F$200))))/10</f>
        <v>7.9270833333333332E-2</v>
      </c>
      <c r="L65" t="s">
        <v>480</v>
      </c>
      <c r="M65">
        <v>0</v>
      </c>
      <c r="N65">
        <v>13</v>
      </c>
      <c r="O65">
        <v>9.75</v>
      </c>
      <c r="Q65">
        <v>0</v>
      </c>
      <c r="R65">
        <v>13</v>
      </c>
      <c r="S65">
        <v>11.5</v>
      </c>
      <c r="T65" s="16">
        <f>(IF(((M65+Q65)/2)+(((N65+R65)/2)/$D$200)+(((O65+S65)/2)/$F$200)=0,"",((M65+Q65)/2)+(((N65+R65)/2)/$D$200)+(((O65+S65)/2)/$F$200)))/10</f>
        <v>6.9427083333333334E-2</v>
      </c>
      <c r="U65" s="3" t="s">
        <v>49</v>
      </c>
      <c r="V65" t="s">
        <v>480</v>
      </c>
      <c r="W65" s="3">
        <v>0</v>
      </c>
      <c r="X65" s="3">
        <v>12</v>
      </c>
      <c r="Y65" s="3">
        <v>8.25</v>
      </c>
      <c r="Z65" s="3"/>
      <c r="AA65" s="3">
        <v>0</v>
      </c>
      <c r="AB65" s="3">
        <v>13</v>
      </c>
      <c r="AC65" s="3">
        <v>1</v>
      </c>
      <c r="AD65" s="16">
        <f>(IF(((W65+AA65)/2)+(((X65+AB65)/2)/$D$200)+(((Y65+AC65)/2)/$F$200)=0,"",((W65+AA65)/2)+(((X65+AB65)/2)/$D$200)+(((Y65+AC65)/2)/$F$200)))/10</f>
        <v>6.4427083333333329E-2</v>
      </c>
      <c r="AE65" t="s">
        <v>480</v>
      </c>
      <c r="AF65" s="3">
        <v>0</v>
      </c>
      <c r="AG65" s="3">
        <v>9</v>
      </c>
      <c r="AH65" s="3">
        <v>6.29</v>
      </c>
      <c r="AJ65">
        <v>0</v>
      </c>
      <c r="AK65">
        <v>9</v>
      </c>
      <c r="AL65">
        <v>8.19</v>
      </c>
      <c r="AM65" s="16">
        <f>(IF(((AF65+AJ65)/2)+(((AG65+AK65)/2)/$D$200)+(((AH65+AL65)/2)/$F$200)=0,"",((AF65+AJ65)/2)+(((AG65+AK65)/2)/$D$200)+(((AH65+AL65)/2)/$F$200)))/10</f>
        <v>4.8016666666666666E-2</v>
      </c>
      <c r="AR65" s="97" t="str">
        <f t="shared" si="43"/>
        <v/>
      </c>
      <c r="AW65" s="97" t="str">
        <f t="shared" si="44"/>
        <v/>
      </c>
      <c r="AZ65" s="97" t="str">
        <f t="shared" si="45"/>
        <v/>
      </c>
      <c r="BA65" s="1">
        <v>3</v>
      </c>
      <c r="BB65" t="s">
        <v>480</v>
      </c>
      <c r="BC65">
        <v>55</v>
      </c>
      <c r="BF65" s="97">
        <f>(IF((((BC65+BE65))/$D$204)=0,"",(((BC65+BE65))/$D$204)))/10</f>
        <v>4.0892193308550186E-2</v>
      </c>
      <c r="BK65" s="97" t="str">
        <f t="shared" si="47"/>
        <v/>
      </c>
      <c r="BP65" s="97" t="str">
        <f t="shared" si="48"/>
        <v/>
      </c>
      <c r="BQ65" t="s">
        <v>480</v>
      </c>
      <c r="BR65">
        <v>0</v>
      </c>
      <c r="BS65">
        <v>9</v>
      </c>
      <c r="BT65">
        <v>6</v>
      </c>
      <c r="BU65" s="97">
        <f>(IF(BR65+(BS65/$D$200)+(BT65/$F$200)=0,"",BR65+(BS65/$D$200)+(BT65/$F$200)))/10</f>
        <v>4.7500000000000001E-2</v>
      </c>
      <c r="BZ65" s="97" t="str">
        <f t="shared" si="50"/>
        <v/>
      </c>
      <c r="CE65" s="97" t="str">
        <f t="shared" si="51"/>
        <v/>
      </c>
      <c r="CJ65" s="97" t="str">
        <f t="shared" si="52"/>
        <v/>
      </c>
      <c r="CO65" s="97" t="str">
        <f t="shared" si="53"/>
        <v/>
      </c>
      <c r="CT65" s="97" t="str">
        <f t="shared" si="54"/>
        <v/>
      </c>
      <c r="CY65" s="97" t="str">
        <f t="shared" si="41"/>
        <v/>
      </c>
      <c r="DD65" s="97" t="str">
        <f t="shared" si="55"/>
        <v/>
      </c>
      <c r="DI65" s="97" t="str">
        <f t="shared" si="56"/>
        <v/>
      </c>
      <c r="DN65" s="97" t="str">
        <f t="shared" si="57"/>
        <v/>
      </c>
      <c r="DS65" s="97" t="str">
        <f t="shared" si="34"/>
        <v/>
      </c>
      <c r="DX65" s="97" t="str">
        <f t="shared" si="40"/>
        <v/>
      </c>
      <c r="EC65" s="97" t="str">
        <f t="shared" si="58"/>
        <v/>
      </c>
      <c r="EH65" s="97" t="str">
        <f t="shared" si="59"/>
        <v/>
      </c>
      <c r="EM65" s="97" t="str">
        <f t="shared" si="60"/>
        <v/>
      </c>
      <c r="ER65" s="97" t="str">
        <f t="shared" si="61"/>
        <v/>
      </c>
      <c r="EW65" s="97" t="str">
        <f t="shared" si="64"/>
        <v/>
      </c>
      <c r="FB65" s="97" t="str">
        <f t="shared" si="65"/>
        <v/>
      </c>
      <c r="FG65" s="97" t="str">
        <f t="shared" si="66"/>
        <v/>
      </c>
      <c r="FL65" s="97" t="str">
        <f t="shared" si="62"/>
        <v/>
      </c>
      <c r="FQ65" s="97" t="str">
        <f t="shared" si="63"/>
        <v/>
      </c>
    </row>
    <row r="66" spans="1:173" x14ac:dyDescent="0.3">
      <c r="A66" s="19" t="s">
        <v>573</v>
      </c>
      <c r="B66" s="19" t="s">
        <v>576</v>
      </c>
      <c r="C66" s="19" t="s">
        <v>646</v>
      </c>
      <c r="D66" s="19" t="s">
        <v>520</v>
      </c>
      <c r="K66" s="16" t="str">
        <f t="shared" ref="K66:K77" si="70">IF((((F66+I66)/2)/$D$200)+(((G66+J66)/2)/$F$200)=0,"",((((F66+I66)/2)/$D$200)+(((G66+J66)/2)/$F$200)))</f>
        <v/>
      </c>
      <c r="T66" s="16" t="str">
        <f t="shared" ref="T66:T78" si="71">IF(((M66+Q66)/2)+(((N66+R66)/2)/$D$200)+(((O66+S66)/2)/$F$200)=0,"",((M66+Q66)/2)+(((N66+R66)/2)/$D$200)+(((O66+S66)/2)/$F$200))</f>
        <v/>
      </c>
      <c r="U66" s="3"/>
      <c r="V66" s="3"/>
      <c r="W66" s="3"/>
      <c r="X66" s="3"/>
      <c r="Y66" s="3"/>
      <c r="Z66" s="3"/>
      <c r="AA66" s="3"/>
      <c r="AB66" s="3"/>
      <c r="AC66" s="3"/>
      <c r="AD66" s="16" t="str">
        <f t="shared" ref="AD66:AD78" si="72">IF(((W66+AA66)/2)+(((X66+AB66)/2)/$D$200)+(((Y66+AC66)/2)/$F$200)=0,"",((W66+AA66)/2)+(((X66+AB66)/2)/$D$200)+(((Y66+AC66)/2)/$F$200))</f>
        <v/>
      </c>
      <c r="AE66" s="3"/>
      <c r="AF66" s="3"/>
      <c r="AG66" s="3"/>
      <c r="AH66" s="3"/>
      <c r="AM66" s="16" t="str">
        <f t="shared" ref="AM66:AM97" si="73">IF(((AF66+AJ66)/2)+(((AG66+AK66)/2)/$D$200)+(((AH66+AL66)/2)/$F$200)=0,"",((AF66+AJ66)/2)+(((AG66+AK66)/2)/$D$200)+(((AH66+AL66)/2)/$F$200))</f>
        <v/>
      </c>
      <c r="AR66" s="97" t="str">
        <f t="shared" si="43"/>
        <v/>
      </c>
      <c r="AW66" s="97" t="str">
        <f t="shared" si="44"/>
        <v/>
      </c>
      <c r="AZ66" s="97" t="str">
        <f t="shared" si="45"/>
        <v/>
      </c>
      <c r="BF66" s="97" t="str">
        <f t="shared" ref="BF66:BF97" si="74">IF((((BC66+BE66)/2)/$D$204)=0,"",(((BC66+BE66)/2)/$D$204))</f>
        <v/>
      </c>
      <c r="BK66" s="97" t="str">
        <f t="shared" si="47"/>
        <v/>
      </c>
      <c r="BL66" t="s">
        <v>480</v>
      </c>
      <c r="BM66">
        <v>0</v>
      </c>
      <c r="BN66">
        <v>4</v>
      </c>
      <c r="BO66">
        <v>3</v>
      </c>
      <c r="BP66" s="97">
        <f>(IF(BM66+(BN66/$D$200)+(BO66/$F$200)=0,"",BM66+(BN66/$D$200)+(BO66/$F$200)))/10</f>
        <v>2.1250000000000002E-2</v>
      </c>
      <c r="BQ66" t="s">
        <v>480</v>
      </c>
      <c r="BR66">
        <v>0</v>
      </c>
      <c r="BS66">
        <v>4</v>
      </c>
      <c r="BT66">
        <v>10</v>
      </c>
      <c r="BU66" s="97">
        <f>(IF(BR66+(BS66/$D$200)+(BT66/$F$200)=0,"",BR66+(BS66/$D$200)+(BT66/$F$200)))/10</f>
        <v>2.4166666666666666E-2</v>
      </c>
      <c r="BZ66" s="97" t="str">
        <f t="shared" si="50"/>
        <v/>
      </c>
      <c r="CE66" s="97" t="str">
        <f t="shared" si="51"/>
        <v/>
      </c>
      <c r="CJ66" s="97" t="str">
        <f t="shared" si="52"/>
        <v/>
      </c>
      <c r="CO66" s="97" t="str">
        <f t="shared" si="53"/>
        <v/>
      </c>
      <c r="CT66" s="97" t="str">
        <f t="shared" si="54"/>
        <v/>
      </c>
      <c r="CY66" s="97" t="str">
        <f t="shared" si="41"/>
        <v/>
      </c>
      <c r="DD66" s="97" t="str">
        <f t="shared" si="55"/>
        <v/>
      </c>
      <c r="DI66" s="97" t="str">
        <f t="shared" si="56"/>
        <v/>
      </c>
      <c r="DN66" s="97" t="str">
        <f t="shared" si="57"/>
        <v/>
      </c>
      <c r="DS66" s="97" t="str">
        <f t="shared" si="34"/>
        <v/>
      </c>
      <c r="DX66" s="97" t="str">
        <f t="shared" si="40"/>
        <v/>
      </c>
      <c r="EC66" s="97" t="str">
        <f t="shared" si="58"/>
        <v/>
      </c>
      <c r="EH66" s="97" t="str">
        <f t="shared" si="59"/>
        <v/>
      </c>
      <c r="EM66" s="97" t="str">
        <f t="shared" si="60"/>
        <v/>
      </c>
      <c r="ER66" s="97" t="str">
        <f t="shared" si="61"/>
        <v/>
      </c>
      <c r="EW66" s="97" t="str">
        <f t="shared" si="64"/>
        <v/>
      </c>
      <c r="FB66" s="97" t="str">
        <f t="shared" si="65"/>
        <v/>
      </c>
      <c r="FG66" s="97" t="str">
        <f t="shared" si="66"/>
        <v/>
      </c>
      <c r="FL66" s="97" t="str">
        <f t="shared" si="62"/>
        <v/>
      </c>
      <c r="FQ66" s="97" t="str">
        <f t="shared" si="63"/>
        <v/>
      </c>
    </row>
    <row r="67" spans="1:173" x14ac:dyDescent="0.3">
      <c r="A67" s="19" t="s">
        <v>573</v>
      </c>
      <c r="B67" s="19" t="s">
        <v>577</v>
      </c>
      <c r="C67" s="19" t="s">
        <v>646</v>
      </c>
      <c r="D67" s="19" t="s">
        <v>520</v>
      </c>
      <c r="K67" s="16" t="str">
        <f t="shared" si="70"/>
        <v/>
      </c>
      <c r="T67" s="16" t="str">
        <f t="shared" si="71"/>
        <v/>
      </c>
      <c r="U67" s="3"/>
      <c r="V67" s="3"/>
      <c r="W67" s="3"/>
      <c r="X67" s="3"/>
      <c r="Y67" s="3"/>
      <c r="Z67" s="3"/>
      <c r="AA67" s="3"/>
      <c r="AB67" s="3"/>
      <c r="AC67" s="3"/>
      <c r="AD67" s="16" t="str">
        <f t="shared" si="72"/>
        <v/>
      </c>
      <c r="AE67" s="3"/>
      <c r="AF67" s="3"/>
      <c r="AG67" s="3"/>
      <c r="AH67" s="3"/>
      <c r="AM67" s="16" t="str">
        <f t="shared" si="73"/>
        <v/>
      </c>
      <c r="AR67" s="97" t="str">
        <f t="shared" si="43"/>
        <v/>
      </c>
      <c r="AW67" s="97" t="str">
        <f t="shared" si="44"/>
        <v/>
      </c>
      <c r="AZ67" s="97" t="str">
        <f t="shared" si="45"/>
        <v/>
      </c>
      <c r="BF67" s="97" t="str">
        <f t="shared" si="74"/>
        <v/>
      </c>
      <c r="BK67" s="97" t="str">
        <f t="shared" si="47"/>
        <v/>
      </c>
      <c r="BP67" s="97" t="str">
        <f t="shared" ref="BP67:BP98" si="75">IF(BM67+(BN67/$D$200)+(BO67/$F$200)=0,"",BM67+(BN67/$D$200)+(BO67/$F$200))</f>
        <v/>
      </c>
      <c r="BU67" s="97" t="str">
        <f t="shared" ref="BU67:BU98" si="76">IF(BR67+(BS67/$D$200)+(BT67/$F$200)=0,"",BR67+(BS67/$D$200)+(BT67/$F$200))</f>
        <v/>
      </c>
      <c r="BZ67" s="97" t="str">
        <f t="shared" si="50"/>
        <v/>
      </c>
      <c r="CE67" s="97" t="str">
        <f t="shared" si="51"/>
        <v/>
      </c>
      <c r="CJ67" s="97" t="str">
        <f t="shared" si="52"/>
        <v/>
      </c>
      <c r="CO67" s="97" t="str">
        <f t="shared" si="53"/>
        <v/>
      </c>
      <c r="CT67" s="97" t="str">
        <f t="shared" si="54"/>
        <v/>
      </c>
      <c r="CY67" s="97" t="str">
        <f t="shared" ref="CY67:CY98" si="77">IF(CV67+(CW67/$D$200)+(CX67/$F$200)=0,"",CV67+(CW67/$D$200)+(CX67/$F$200))</f>
        <v/>
      </c>
      <c r="CZ67" t="s">
        <v>480</v>
      </c>
      <c r="DA67">
        <v>0</v>
      </c>
      <c r="DB67">
        <v>3</v>
      </c>
      <c r="DC67">
        <v>0.72</v>
      </c>
      <c r="DD67" s="97">
        <f>(IF(DA67+(DB67/$D$200)+(DC67/$F$200)=0,"",DA67+(DB67/$D$200)+(DC67/$F$200)))/10</f>
        <v>1.5299999999999999E-2</v>
      </c>
      <c r="DE67" t="s">
        <v>480</v>
      </c>
      <c r="DF67">
        <v>0</v>
      </c>
      <c r="DG67">
        <v>2</v>
      </c>
      <c r="DH67">
        <v>11</v>
      </c>
      <c r="DI67" s="97">
        <f>(IF(DF67+(DG67/$D$200)+(DH67/$F$200)=0,"",DF67+(DG67/$D$200)+(DH67/$F$200)))/10</f>
        <v>1.4583333333333334E-2</v>
      </c>
      <c r="DJ67" t="s">
        <v>480</v>
      </c>
      <c r="DK67">
        <v>0</v>
      </c>
      <c r="DL67">
        <v>7</v>
      </c>
      <c r="DM67">
        <v>2.4</v>
      </c>
      <c r="DN67" s="97">
        <f>(IF(DK67+(DL67/$D$200)+(DM67/$F$200)=0,"",DK67+(DL67/$D$200)+(DM67/$F$200)))/10</f>
        <v>3.5999999999999997E-2</v>
      </c>
      <c r="DO67" t="s">
        <v>480</v>
      </c>
      <c r="DP67">
        <v>0</v>
      </c>
      <c r="DQ67">
        <v>6</v>
      </c>
      <c r="DR67">
        <v>2</v>
      </c>
      <c r="DS67" s="97">
        <f>(IF(DP67+(DQ67/$D$200)+(DR67/$F$200)=0,"",DP67+(DQ67/$D$200)+(DR67/$F$200)))/10</f>
        <v>3.0833333333333334E-2</v>
      </c>
      <c r="DT67" t="s">
        <v>480</v>
      </c>
      <c r="DU67">
        <v>0</v>
      </c>
      <c r="DV67">
        <v>4</v>
      </c>
      <c r="DW67">
        <v>4</v>
      </c>
      <c r="DX67" s="97">
        <f>(IF(DU67+(DV67/$D$200)+(DW67/$F$200)=0,"",DU67+(DV67/$D$200)+(DW67/$F$200)))/10</f>
        <v>2.1666666666666667E-2</v>
      </c>
      <c r="EC67" s="97" t="str">
        <f t="shared" si="58"/>
        <v/>
      </c>
      <c r="EH67" s="97" t="str">
        <f t="shared" si="59"/>
        <v/>
      </c>
      <c r="EM67" s="97" t="str">
        <f t="shared" si="60"/>
        <v/>
      </c>
      <c r="ER67" s="97" t="str">
        <f t="shared" si="61"/>
        <v/>
      </c>
      <c r="EW67" s="97" t="str">
        <f t="shared" si="64"/>
        <v/>
      </c>
      <c r="FB67" s="97" t="str">
        <f t="shared" si="65"/>
        <v/>
      </c>
      <c r="FG67" s="97" t="str">
        <f t="shared" si="66"/>
        <v/>
      </c>
      <c r="FL67" s="97" t="str">
        <f t="shared" si="62"/>
        <v/>
      </c>
      <c r="FQ67" s="97" t="str">
        <f t="shared" si="63"/>
        <v/>
      </c>
    </row>
    <row r="68" spans="1:173" x14ac:dyDescent="0.3">
      <c r="A68" s="7" t="s">
        <v>319</v>
      </c>
      <c r="C68" s="19" t="s">
        <v>645</v>
      </c>
      <c r="D68" s="19" t="s">
        <v>629</v>
      </c>
      <c r="K68" s="16" t="str">
        <f t="shared" si="70"/>
        <v/>
      </c>
      <c r="T68" s="16" t="str">
        <f t="shared" si="71"/>
        <v/>
      </c>
      <c r="AD68" s="16" t="str">
        <f t="shared" si="72"/>
        <v/>
      </c>
      <c r="AM68" s="16" t="str">
        <f t="shared" si="73"/>
        <v/>
      </c>
      <c r="AR68" s="97" t="str">
        <f t="shared" ref="AR68:AR99" si="78">IF((((AO68+AQ68)/2)/$D$201)=0,"",(((AO68+AQ68)/2)/$D$201))</f>
        <v/>
      </c>
      <c r="AW68" s="97" t="str">
        <f t="shared" ref="AW68:AW99" si="79">IF((((AT68+AV68)/2)/$D$201)=0,"",(((AT68+AV68)/2)/$D$201))</f>
        <v/>
      </c>
      <c r="AZ68" s="97" t="str">
        <f t="shared" si="45"/>
        <v/>
      </c>
      <c r="BF68" s="97" t="str">
        <f t="shared" si="74"/>
        <v/>
      </c>
      <c r="BK68" s="97" t="str">
        <f t="shared" ref="BK68:BK99" si="80">IF(BH68+(BI68/$D$200)+(BJ68/$F$200)=0,"",BH68+(BI68/$D$200)+(BJ68/$F$200))</f>
        <v/>
      </c>
      <c r="BP68" s="97" t="str">
        <f t="shared" si="75"/>
        <v/>
      </c>
      <c r="BU68" s="97" t="str">
        <f t="shared" si="76"/>
        <v/>
      </c>
      <c r="BZ68" s="97" t="str">
        <f t="shared" ref="BZ68:BZ99" si="81">IF(BW68+(BX68/$D$200)+(BY68/$F$200)=0,"",BW68+(BX68/$D$200)+(BY68/$F$200))</f>
        <v/>
      </c>
      <c r="CE68" s="97" t="str">
        <f t="shared" ref="CE68:CE99" si="82">IF(CB68+(CC68/$D$200)+(CD68/$F$200)=0,"",CB68+(CC68/$D$200)+(CD68/$F$200))</f>
        <v/>
      </c>
      <c r="CJ68" s="97" t="str">
        <f t="shared" ref="CJ68:CJ99" si="83">IF(CG68+(CH68/$D$200)+(CI68/$F$200)=0,"",CG68+(CH68/$D$200)+(CI68/$F$200))</f>
        <v/>
      </c>
      <c r="CO68" s="97" t="str">
        <f t="shared" ref="CO68:CO99" si="84">IF(CL68+(CM68/$D$200)+(CN68/$F$200)=0,"",CL68+(CM68/$D$200)+(CN68/$F$200))</f>
        <v/>
      </c>
      <c r="CP68" t="s">
        <v>46</v>
      </c>
      <c r="CQ68">
        <v>2</v>
      </c>
      <c r="CR68">
        <v>0</v>
      </c>
      <c r="CS68">
        <v>0</v>
      </c>
      <c r="CT68" s="97">
        <f t="shared" ref="CT68:CT99" si="85">IF(CQ68+(CR68/$D$200)+(CS68/$F$200)=0,"",CQ68+(CR68/$D$200)+(CS68/$F$200))</f>
        <v>2</v>
      </c>
      <c r="CY68" s="97" t="str">
        <f t="shared" si="77"/>
        <v/>
      </c>
      <c r="DD68" s="97" t="str">
        <f t="shared" ref="DD68:DD99" si="86">IF(DA68+(DB68/$D$200)+(DC68/$F$200)=0,"",DA68+(DB68/$D$200)+(DC68/$F$200))</f>
        <v/>
      </c>
      <c r="DI68" s="97" t="str">
        <f t="shared" ref="DI68:DI99" si="87">IF(DF68+(DG68/$D$200)+(DH68/$F$200)=0,"",DF68+(DG68/$D$200)+(DH68/$F$200))</f>
        <v/>
      </c>
      <c r="DN68" s="97" t="str">
        <f t="shared" ref="DN68:DN99" si="88">IF(DK68+(DL68/$D$200)+(DM68/$F$200)=0,"",DK68+(DL68/$D$200)+(DM68/$F$200))</f>
        <v/>
      </c>
      <c r="DS68" s="97" t="str">
        <f t="shared" ref="DS68:DS99" si="89">IF(DP68+(DQ68/$D$200)+(DR68/$F$200)=0,"",DP68+(DQ68/$D$200)+(DR68/$F$200))</f>
        <v/>
      </c>
      <c r="DX68" s="97" t="str">
        <f t="shared" ref="DX68:DX99" si="90">IF(DU68+(DV68/$D$200)+(DW68/$F$200)=0,"",DU68+(DV68/$D$200)+(DW68/$F$200))</f>
        <v/>
      </c>
      <c r="EC68" s="97" t="str">
        <f t="shared" ref="EC68:EC99" si="91">IF(DZ68+(EA68/$D$200)+(EB68/$F$200)=0,"",DZ68+(EA68/$D$200)+(EB68/$F$200))</f>
        <v/>
      </c>
      <c r="EH68" s="97" t="str">
        <f t="shared" ref="EH68:EH99" si="92">IF(EE68+(EF68/$D$200)+(EG68/$F$200)=0,"",EE68+(EF68/$D$200)+(EG68/$F$200))</f>
        <v/>
      </c>
      <c r="EM68" s="97" t="str">
        <f t="shared" ref="EM68:EM99" si="93">IF(EJ68+(EK68/$D$200)+(EL68/$F$200)=0,"",EJ68+(EK68/$D$200)+(EL68/$F$200))</f>
        <v/>
      </c>
      <c r="ER68" s="97" t="str">
        <f t="shared" ref="ER68:ER99" si="94">IF(EO68+(EP68/$D$200)+(EQ68/$F$200)=0,"",EO68+(EP68/$D$200)+(EQ68/$F$200))</f>
        <v/>
      </c>
      <c r="EW68" s="97" t="str">
        <f t="shared" si="64"/>
        <v/>
      </c>
      <c r="FB68" s="97" t="str">
        <f t="shared" si="65"/>
        <v/>
      </c>
      <c r="FG68" s="97" t="str">
        <f t="shared" si="66"/>
        <v/>
      </c>
      <c r="FL68" s="97" t="str">
        <f t="shared" ref="FL68:FL99" si="95">IF(FI68+(FJ68/$D$200)+(FK68/$F$200)=0,"",FI68+(FJ68/$D$200)+(FK68/$F$200))</f>
        <v/>
      </c>
      <c r="FQ68" s="97" t="str">
        <f t="shared" ref="FQ68:FQ99" si="96">IF(FN68+(FO68/$D$200)+(FP68/$F$200)=0,"",FN68+(FO68/$D$200)+(FP68/$F$200))</f>
        <v/>
      </c>
    </row>
    <row r="69" spans="1:173" x14ac:dyDescent="0.3">
      <c r="A69" s="7" t="s">
        <v>319</v>
      </c>
      <c r="B69" s="20" t="s">
        <v>580</v>
      </c>
      <c r="C69" s="19" t="s">
        <v>645</v>
      </c>
      <c r="D69" s="19" t="s">
        <v>629</v>
      </c>
      <c r="K69" s="16" t="str">
        <f t="shared" si="70"/>
        <v/>
      </c>
      <c r="T69" s="16" t="str">
        <f t="shared" si="71"/>
        <v/>
      </c>
      <c r="AD69" s="16" t="str">
        <f t="shared" si="72"/>
        <v/>
      </c>
      <c r="AM69" s="16" t="str">
        <f t="shared" si="73"/>
        <v/>
      </c>
      <c r="AR69" s="97" t="str">
        <f t="shared" si="78"/>
        <v/>
      </c>
      <c r="AW69" s="97" t="str">
        <f t="shared" si="79"/>
        <v/>
      </c>
      <c r="AZ69" s="97" t="str">
        <f t="shared" si="45"/>
        <v/>
      </c>
      <c r="BF69" s="97" t="str">
        <f t="shared" si="74"/>
        <v/>
      </c>
      <c r="BK69" s="97" t="str">
        <f t="shared" si="80"/>
        <v/>
      </c>
      <c r="BP69" s="97" t="str">
        <f t="shared" si="75"/>
        <v/>
      </c>
      <c r="BU69" s="97" t="str">
        <f t="shared" si="76"/>
        <v/>
      </c>
      <c r="BZ69" s="97" t="str">
        <f t="shared" si="81"/>
        <v/>
      </c>
      <c r="CE69" s="97" t="str">
        <f t="shared" si="82"/>
        <v/>
      </c>
      <c r="CJ69" s="97" t="str">
        <f t="shared" si="83"/>
        <v/>
      </c>
      <c r="CO69" s="97" t="str">
        <f t="shared" si="84"/>
        <v/>
      </c>
      <c r="CT69" s="97" t="str">
        <f t="shared" si="85"/>
        <v/>
      </c>
      <c r="CY69" s="97" t="str">
        <f t="shared" si="77"/>
        <v/>
      </c>
      <c r="DD69" s="97" t="str">
        <f t="shared" si="86"/>
        <v/>
      </c>
      <c r="DI69" s="97" t="str">
        <f t="shared" si="87"/>
        <v/>
      </c>
      <c r="DN69" s="97" t="str">
        <f t="shared" si="88"/>
        <v/>
      </c>
      <c r="DS69" s="97" t="str">
        <f t="shared" si="89"/>
        <v/>
      </c>
      <c r="DX69" s="97" t="str">
        <f t="shared" si="90"/>
        <v/>
      </c>
      <c r="EC69" s="97" t="str">
        <f t="shared" si="91"/>
        <v/>
      </c>
      <c r="EH69" s="97" t="str">
        <f t="shared" si="92"/>
        <v/>
      </c>
      <c r="EM69" s="97" t="str">
        <f t="shared" si="93"/>
        <v/>
      </c>
      <c r="ER69" s="97" t="str">
        <f t="shared" si="94"/>
        <v/>
      </c>
      <c r="ES69" t="s">
        <v>44</v>
      </c>
      <c r="ET69">
        <v>1</v>
      </c>
      <c r="EU69">
        <v>10</v>
      </c>
      <c r="EV69">
        <v>0</v>
      </c>
      <c r="EW69" s="97">
        <f t="shared" si="64"/>
        <v>1.5</v>
      </c>
      <c r="FB69" s="97" t="str">
        <f t="shared" si="65"/>
        <v/>
      </c>
      <c r="FG69" s="97" t="str">
        <f t="shared" si="66"/>
        <v/>
      </c>
      <c r="FL69" s="97" t="str">
        <f t="shared" si="95"/>
        <v/>
      </c>
      <c r="FQ69" s="97" t="str">
        <f t="shared" si="96"/>
        <v/>
      </c>
    </row>
    <row r="70" spans="1:173" x14ac:dyDescent="0.3">
      <c r="A70" s="7" t="s">
        <v>319</v>
      </c>
      <c r="B70" s="20" t="s">
        <v>579</v>
      </c>
      <c r="C70" s="19" t="s">
        <v>645</v>
      </c>
      <c r="D70" s="19" t="s">
        <v>629</v>
      </c>
      <c r="K70" s="16" t="str">
        <f t="shared" si="70"/>
        <v/>
      </c>
      <c r="T70" s="16" t="str">
        <f t="shared" si="71"/>
        <v/>
      </c>
      <c r="AD70" s="16" t="str">
        <f t="shared" si="72"/>
        <v/>
      </c>
      <c r="AM70" s="16" t="str">
        <f t="shared" si="73"/>
        <v/>
      </c>
      <c r="AR70" s="97" t="str">
        <f t="shared" si="78"/>
        <v/>
      </c>
      <c r="AW70" s="97" t="str">
        <f t="shared" si="79"/>
        <v/>
      </c>
      <c r="AZ70" s="97" t="str">
        <f t="shared" si="45"/>
        <v/>
      </c>
      <c r="BF70" s="97" t="str">
        <f t="shared" si="74"/>
        <v/>
      </c>
      <c r="BK70" s="97" t="str">
        <f t="shared" si="80"/>
        <v/>
      </c>
      <c r="BP70" s="97" t="str">
        <f t="shared" si="75"/>
        <v/>
      </c>
      <c r="BU70" s="97" t="str">
        <f t="shared" si="76"/>
        <v/>
      </c>
      <c r="BZ70" s="97" t="str">
        <f t="shared" si="81"/>
        <v/>
      </c>
      <c r="CE70" s="97" t="str">
        <f t="shared" si="82"/>
        <v/>
      </c>
      <c r="CJ70" s="97" t="str">
        <f t="shared" si="83"/>
        <v/>
      </c>
      <c r="CO70" s="97" t="str">
        <f t="shared" si="84"/>
        <v/>
      </c>
      <c r="CT70" s="97" t="str">
        <f t="shared" si="85"/>
        <v/>
      </c>
      <c r="CY70" s="97" t="str">
        <f t="shared" si="77"/>
        <v/>
      </c>
      <c r="DD70" s="97" t="str">
        <f t="shared" si="86"/>
        <v/>
      </c>
      <c r="DI70" s="97" t="str">
        <f t="shared" si="87"/>
        <v/>
      </c>
      <c r="DN70" s="97" t="str">
        <f t="shared" si="88"/>
        <v/>
      </c>
      <c r="DS70" s="97" t="str">
        <f t="shared" si="89"/>
        <v/>
      </c>
      <c r="DX70" s="97" t="str">
        <f t="shared" si="90"/>
        <v/>
      </c>
      <c r="EC70" s="97" t="str">
        <f t="shared" si="91"/>
        <v/>
      </c>
      <c r="EH70" s="97" t="str">
        <f t="shared" si="92"/>
        <v/>
      </c>
      <c r="EM70" s="97" t="str">
        <f t="shared" si="93"/>
        <v/>
      </c>
      <c r="ER70" s="97" t="str">
        <f t="shared" si="94"/>
        <v/>
      </c>
      <c r="EW70" s="97" t="str">
        <f t="shared" si="64"/>
        <v/>
      </c>
      <c r="EX70" t="s">
        <v>44</v>
      </c>
      <c r="EY70">
        <v>1</v>
      </c>
      <c r="EZ70">
        <v>1</v>
      </c>
      <c r="FA70">
        <v>0</v>
      </c>
      <c r="FB70" s="97">
        <f t="shared" si="65"/>
        <v>1.05</v>
      </c>
      <c r="FC70" t="s">
        <v>44</v>
      </c>
      <c r="FD70">
        <v>1</v>
      </c>
      <c r="FE70">
        <v>6</v>
      </c>
      <c r="FF70">
        <v>0</v>
      </c>
      <c r="FG70" s="97">
        <f t="shared" si="66"/>
        <v>1.3</v>
      </c>
      <c r="FL70" s="97" t="str">
        <f t="shared" si="95"/>
        <v/>
      </c>
      <c r="FQ70" s="97" t="str">
        <f t="shared" si="96"/>
        <v/>
      </c>
    </row>
    <row r="71" spans="1:173" x14ac:dyDescent="0.3">
      <c r="A71" s="7" t="s">
        <v>319</v>
      </c>
      <c r="B71" s="20" t="s">
        <v>579</v>
      </c>
      <c r="C71" s="19" t="s">
        <v>645</v>
      </c>
      <c r="D71" s="19" t="s">
        <v>629</v>
      </c>
      <c r="K71" s="16" t="str">
        <f t="shared" si="70"/>
        <v/>
      </c>
      <c r="T71" s="16" t="str">
        <f t="shared" si="71"/>
        <v/>
      </c>
      <c r="AD71" s="16" t="str">
        <f t="shared" si="72"/>
        <v/>
      </c>
      <c r="AM71" s="16" t="str">
        <f t="shared" si="73"/>
        <v/>
      </c>
      <c r="AR71" s="97" t="str">
        <f t="shared" si="78"/>
        <v/>
      </c>
      <c r="AW71" s="97" t="str">
        <f t="shared" si="79"/>
        <v/>
      </c>
      <c r="AZ71" s="97" t="str">
        <f t="shared" si="45"/>
        <v/>
      </c>
      <c r="BF71" s="97" t="str">
        <f t="shared" si="74"/>
        <v/>
      </c>
      <c r="BK71" s="97" t="str">
        <f t="shared" si="80"/>
        <v/>
      </c>
      <c r="BP71" s="97" t="str">
        <f t="shared" si="75"/>
        <v/>
      </c>
      <c r="BU71" s="97" t="str">
        <f t="shared" si="76"/>
        <v/>
      </c>
      <c r="BZ71" s="97" t="str">
        <f t="shared" si="81"/>
        <v/>
      </c>
      <c r="CE71" s="97" t="str">
        <f t="shared" si="82"/>
        <v/>
      </c>
      <c r="CJ71" s="97" t="str">
        <f t="shared" si="83"/>
        <v/>
      </c>
      <c r="CO71" s="97" t="str">
        <f t="shared" si="84"/>
        <v/>
      </c>
      <c r="CT71" s="97" t="str">
        <f t="shared" si="85"/>
        <v/>
      </c>
      <c r="CY71" s="97" t="str">
        <f t="shared" si="77"/>
        <v/>
      </c>
      <c r="DD71" s="97" t="str">
        <f t="shared" si="86"/>
        <v/>
      </c>
      <c r="DI71" s="97" t="str">
        <f t="shared" si="87"/>
        <v/>
      </c>
      <c r="DN71" s="97" t="str">
        <f t="shared" si="88"/>
        <v/>
      </c>
      <c r="DS71" s="97" t="str">
        <f t="shared" si="89"/>
        <v/>
      </c>
      <c r="DX71" s="97" t="str">
        <f t="shared" si="90"/>
        <v/>
      </c>
      <c r="EC71" s="97" t="str">
        <f t="shared" si="91"/>
        <v/>
      </c>
      <c r="EH71" s="97" t="str">
        <f t="shared" si="92"/>
        <v/>
      </c>
      <c r="EM71" s="97" t="str">
        <f t="shared" si="93"/>
        <v/>
      </c>
      <c r="ER71" s="97" t="str">
        <f t="shared" si="94"/>
        <v/>
      </c>
      <c r="EW71" s="97" t="str">
        <f t="shared" si="64"/>
        <v/>
      </c>
      <c r="FB71" s="97" t="str">
        <f t="shared" si="65"/>
        <v/>
      </c>
      <c r="FG71" s="97" t="str">
        <f t="shared" si="66"/>
        <v/>
      </c>
      <c r="FH71" t="s">
        <v>44</v>
      </c>
      <c r="FI71">
        <v>1</v>
      </c>
      <c r="FJ71">
        <v>10</v>
      </c>
      <c r="FK71">
        <v>0</v>
      </c>
      <c r="FL71" s="97">
        <f t="shared" si="95"/>
        <v>1.5</v>
      </c>
      <c r="FM71" t="s">
        <v>44</v>
      </c>
      <c r="FN71">
        <v>1</v>
      </c>
      <c r="FO71">
        <v>15</v>
      </c>
      <c r="FP71">
        <v>0</v>
      </c>
      <c r="FQ71" s="97">
        <f t="shared" si="96"/>
        <v>1.75</v>
      </c>
    </row>
    <row r="72" spans="1:173" x14ac:dyDescent="0.3">
      <c r="A72" s="8" t="s">
        <v>52</v>
      </c>
      <c r="B72" s="8"/>
      <c r="C72" s="19" t="s">
        <v>645</v>
      </c>
      <c r="D72" s="19" t="s">
        <v>629</v>
      </c>
      <c r="K72" s="16" t="str">
        <f t="shared" si="70"/>
        <v/>
      </c>
      <c r="T72" s="16" t="str">
        <f t="shared" si="71"/>
        <v/>
      </c>
      <c r="U72" s="3"/>
      <c r="V72" s="3"/>
      <c r="W72" s="3"/>
      <c r="X72" s="3"/>
      <c r="Y72" s="3"/>
      <c r="Z72" s="3"/>
      <c r="AA72" s="3"/>
      <c r="AB72" s="3"/>
      <c r="AC72" s="3"/>
      <c r="AD72" s="16" t="str">
        <f t="shared" si="72"/>
        <v/>
      </c>
      <c r="AE72" s="3"/>
      <c r="AM72" s="16" t="str">
        <f t="shared" si="73"/>
        <v/>
      </c>
      <c r="AR72" s="97" t="str">
        <f t="shared" si="78"/>
        <v/>
      </c>
      <c r="AW72" s="97" t="str">
        <f t="shared" si="79"/>
        <v/>
      </c>
      <c r="AZ72" s="97" t="str">
        <f t="shared" si="45"/>
        <v/>
      </c>
      <c r="BF72" s="97" t="str">
        <f t="shared" si="74"/>
        <v/>
      </c>
      <c r="BK72" s="97" t="str">
        <f t="shared" si="80"/>
        <v/>
      </c>
      <c r="BP72" s="97" t="str">
        <f t="shared" si="75"/>
        <v/>
      </c>
      <c r="BU72" s="97" t="str">
        <f t="shared" si="76"/>
        <v/>
      </c>
      <c r="BZ72" s="97" t="str">
        <f t="shared" si="81"/>
        <v/>
      </c>
      <c r="CE72" s="97" t="str">
        <f t="shared" si="82"/>
        <v/>
      </c>
      <c r="CJ72" s="97" t="str">
        <f t="shared" si="83"/>
        <v/>
      </c>
      <c r="CO72" s="97" t="str">
        <f t="shared" si="84"/>
        <v/>
      </c>
      <c r="CP72" t="s">
        <v>46</v>
      </c>
      <c r="CQ72">
        <v>3</v>
      </c>
      <c r="CR72">
        <v>12</v>
      </c>
      <c r="CS72">
        <v>0</v>
      </c>
      <c r="CT72" s="97">
        <f t="shared" si="85"/>
        <v>3.6</v>
      </c>
      <c r="CY72" s="97" t="str">
        <f t="shared" si="77"/>
        <v/>
      </c>
      <c r="DD72" s="97" t="str">
        <f t="shared" si="86"/>
        <v/>
      </c>
      <c r="DI72" s="97" t="str">
        <f t="shared" si="87"/>
        <v/>
      </c>
      <c r="DN72" s="97" t="str">
        <f t="shared" si="88"/>
        <v/>
      </c>
      <c r="DS72" s="97" t="str">
        <f t="shared" si="89"/>
        <v/>
      </c>
      <c r="DX72" s="97" t="str">
        <f t="shared" si="90"/>
        <v/>
      </c>
      <c r="EC72" s="97" t="str">
        <f t="shared" si="91"/>
        <v/>
      </c>
      <c r="EH72" s="97" t="str">
        <f t="shared" si="92"/>
        <v/>
      </c>
      <c r="EM72" s="97" t="str">
        <f t="shared" si="93"/>
        <v/>
      </c>
      <c r="ER72" s="97" t="str">
        <f t="shared" si="94"/>
        <v/>
      </c>
      <c r="EW72" s="97" t="str">
        <f t="shared" si="64"/>
        <v/>
      </c>
      <c r="FB72" s="97" t="str">
        <f t="shared" si="65"/>
        <v/>
      </c>
      <c r="FG72" s="97" t="str">
        <f t="shared" si="66"/>
        <v/>
      </c>
      <c r="FL72" s="97" t="str">
        <f t="shared" si="95"/>
        <v/>
      </c>
      <c r="FQ72" s="97" t="str">
        <f t="shared" si="96"/>
        <v/>
      </c>
    </row>
    <row r="73" spans="1:173" x14ac:dyDescent="0.3">
      <c r="A73" s="19" t="s">
        <v>574</v>
      </c>
      <c r="B73" s="19" t="s">
        <v>581</v>
      </c>
      <c r="C73" s="19" t="s">
        <v>645</v>
      </c>
      <c r="D73" s="19" t="s">
        <v>629</v>
      </c>
      <c r="K73" s="16" t="str">
        <f t="shared" si="70"/>
        <v/>
      </c>
      <c r="T73" s="16" t="str">
        <f t="shared" si="71"/>
        <v/>
      </c>
      <c r="U73" s="3"/>
      <c r="V73" s="3"/>
      <c r="W73" s="3"/>
      <c r="X73" s="3"/>
      <c r="Y73" s="3"/>
      <c r="Z73" s="3"/>
      <c r="AA73" s="3"/>
      <c r="AB73" s="3"/>
      <c r="AC73" s="3"/>
      <c r="AD73" s="16" t="str">
        <f t="shared" si="72"/>
        <v/>
      </c>
      <c r="AE73" s="3"/>
      <c r="AM73" s="16" t="str">
        <f t="shared" si="73"/>
        <v/>
      </c>
      <c r="AR73" s="97" t="str">
        <f t="shared" si="78"/>
        <v/>
      </c>
      <c r="AW73" s="97" t="str">
        <f t="shared" si="79"/>
        <v/>
      </c>
      <c r="AZ73" s="97" t="str">
        <f t="shared" si="45"/>
        <v/>
      </c>
      <c r="BF73" s="97" t="str">
        <f t="shared" si="74"/>
        <v/>
      </c>
      <c r="BK73" s="97" t="str">
        <f t="shared" si="80"/>
        <v/>
      </c>
      <c r="BP73" s="97" t="str">
        <f t="shared" si="75"/>
        <v/>
      </c>
      <c r="BU73" s="97" t="str">
        <f t="shared" si="76"/>
        <v/>
      </c>
      <c r="BZ73" s="97" t="str">
        <f t="shared" si="81"/>
        <v/>
      </c>
      <c r="CE73" s="97" t="str">
        <f t="shared" si="82"/>
        <v/>
      </c>
      <c r="CJ73" s="97" t="str">
        <f t="shared" si="83"/>
        <v/>
      </c>
      <c r="CO73" s="97" t="str">
        <f t="shared" si="84"/>
        <v/>
      </c>
      <c r="CT73" s="97" t="str">
        <f t="shared" si="85"/>
        <v/>
      </c>
      <c r="CY73" s="97" t="str">
        <f t="shared" si="77"/>
        <v/>
      </c>
      <c r="DD73" s="97" t="str">
        <f t="shared" si="86"/>
        <v/>
      </c>
      <c r="DI73" s="97" t="str">
        <f t="shared" si="87"/>
        <v/>
      </c>
      <c r="DN73" s="97" t="str">
        <f t="shared" si="88"/>
        <v/>
      </c>
      <c r="DS73" s="97" t="str">
        <f t="shared" si="89"/>
        <v/>
      </c>
      <c r="DX73" s="97" t="str">
        <f t="shared" si="90"/>
        <v/>
      </c>
      <c r="EC73" s="97" t="str">
        <f t="shared" si="91"/>
        <v/>
      </c>
      <c r="EH73" s="97" t="str">
        <f t="shared" si="92"/>
        <v/>
      </c>
      <c r="EM73" s="97" t="str">
        <f t="shared" si="93"/>
        <v/>
      </c>
      <c r="ER73" s="97" t="str">
        <f t="shared" si="94"/>
        <v/>
      </c>
      <c r="ES73" t="s">
        <v>44</v>
      </c>
      <c r="ET73">
        <v>1</v>
      </c>
      <c r="EU73">
        <v>15</v>
      </c>
      <c r="EV73">
        <v>0</v>
      </c>
      <c r="EW73" s="97">
        <f t="shared" si="64"/>
        <v>1.75</v>
      </c>
      <c r="EX73" t="s">
        <v>44</v>
      </c>
      <c r="EY73">
        <v>1</v>
      </c>
      <c r="EZ73">
        <v>17</v>
      </c>
      <c r="FA73">
        <v>0</v>
      </c>
      <c r="FB73" s="97">
        <f t="shared" si="65"/>
        <v>1.85</v>
      </c>
      <c r="FC73" t="s">
        <v>44</v>
      </c>
      <c r="FD73">
        <v>2</v>
      </c>
      <c r="FE73">
        <v>0</v>
      </c>
      <c r="FF73">
        <v>0</v>
      </c>
      <c r="FG73" s="97">
        <f t="shared" si="66"/>
        <v>2</v>
      </c>
      <c r="FH73" t="s">
        <v>44</v>
      </c>
      <c r="FI73">
        <v>2</v>
      </c>
      <c r="FJ73">
        <v>5</v>
      </c>
      <c r="FK73">
        <v>0</v>
      </c>
      <c r="FL73" s="97">
        <f t="shared" si="95"/>
        <v>2.25</v>
      </c>
      <c r="FM73" t="s">
        <v>44</v>
      </c>
      <c r="FN73">
        <v>2</v>
      </c>
      <c r="FO73">
        <v>5</v>
      </c>
      <c r="FP73">
        <v>0</v>
      </c>
      <c r="FQ73" s="97">
        <f t="shared" si="96"/>
        <v>2.25</v>
      </c>
    </row>
    <row r="74" spans="1:173" x14ac:dyDescent="0.3">
      <c r="A74" s="19" t="s">
        <v>582</v>
      </c>
      <c r="B74" s="19" t="s">
        <v>581</v>
      </c>
      <c r="C74" s="19" t="s">
        <v>645</v>
      </c>
      <c r="D74" s="19" t="s">
        <v>629</v>
      </c>
      <c r="K74" s="16" t="str">
        <f t="shared" si="70"/>
        <v/>
      </c>
      <c r="T74" s="16" t="str">
        <f t="shared" si="71"/>
        <v/>
      </c>
      <c r="U74" s="3"/>
      <c r="V74" s="3"/>
      <c r="W74" s="3"/>
      <c r="X74" s="3"/>
      <c r="Y74" s="3"/>
      <c r="Z74" s="3"/>
      <c r="AA74" s="3"/>
      <c r="AB74" s="3"/>
      <c r="AC74" s="3"/>
      <c r="AD74" s="16" t="str">
        <f t="shared" si="72"/>
        <v/>
      </c>
      <c r="AE74" s="3"/>
      <c r="AM74" s="16" t="str">
        <f t="shared" si="73"/>
        <v/>
      </c>
      <c r="AR74" s="97" t="str">
        <f t="shared" si="78"/>
        <v/>
      </c>
      <c r="AW74" s="97" t="str">
        <f t="shared" si="79"/>
        <v/>
      </c>
      <c r="AZ74" s="97" t="str">
        <f t="shared" si="45"/>
        <v/>
      </c>
      <c r="BF74" s="97" t="str">
        <f t="shared" si="74"/>
        <v/>
      </c>
      <c r="BK74" s="97" t="str">
        <f t="shared" si="80"/>
        <v/>
      </c>
      <c r="BP74" s="97" t="str">
        <f t="shared" si="75"/>
        <v/>
      </c>
      <c r="BU74" s="97" t="str">
        <f t="shared" si="76"/>
        <v/>
      </c>
      <c r="BZ74" s="97" t="str">
        <f t="shared" si="81"/>
        <v/>
      </c>
      <c r="CE74" s="97" t="str">
        <f t="shared" si="82"/>
        <v/>
      </c>
      <c r="CJ74" s="97" t="str">
        <f t="shared" si="83"/>
        <v/>
      </c>
      <c r="CO74" s="97" t="str">
        <f t="shared" si="84"/>
        <v/>
      </c>
      <c r="CT74" s="97" t="str">
        <f t="shared" si="85"/>
        <v/>
      </c>
      <c r="CY74" s="97" t="str">
        <f t="shared" si="77"/>
        <v/>
      </c>
      <c r="DD74" s="97" t="str">
        <f t="shared" si="86"/>
        <v/>
      </c>
      <c r="DI74" s="97" t="str">
        <f t="shared" si="87"/>
        <v/>
      </c>
      <c r="DN74" s="97" t="str">
        <f t="shared" si="88"/>
        <v/>
      </c>
      <c r="DS74" s="97" t="str">
        <f t="shared" si="89"/>
        <v/>
      </c>
      <c r="DX74" s="97" t="str">
        <f t="shared" si="90"/>
        <v/>
      </c>
      <c r="EC74" s="97" t="str">
        <f t="shared" si="91"/>
        <v/>
      </c>
      <c r="EH74" s="97" t="str">
        <f t="shared" si="92"/>
        <v/>
      </c>
      <c r="EM74" s="97" t="str">
        <f t="shared" si="93"/>
        <v/>
      </c>
      <c r="ER74" s="97" t="str">
        <f t="shared" si="94"/>
        <v/>
      </c>
      <c r="EW74" s="97" t="str">
        <f t="shared" si="64"/>
        <v/>
      </c>
      <c r="EX74" t="s">
        <v>44</v>
      </c>
      <c r="EY74">
        <v>1</v>
      </c>
      <c r="EZ74">
        <v>18</v>
      </c>
      <c r="FA74">
        <v>0</v>
      </c>
      <c r="FB74" s="97">
        <f t="shared" si="65"/>
        <v>1.9</v>
      </c>
      <c r="FC74" t="s">
        <v>44</v>
      </c>
      <c r="FD74">
        <v>2</v>
      </c>
      <c r="FE74">
        <v>10</v>
      </c>
      <c r="FF74">
        <v>0</v>
      </c>
      <c r="FG74" s="97">
        <f t="shared" si="66"/>
        <v>2.5</v>
      </c>
      <c r="FL74" s="97" t="str">
        <f t="shared" si="95"/>
        <v/>
      </c>
      <c r="FM74" t="s">
        <v>44</v>
      </c>
      <c r="FN74">
        <v>3</v>
      </c>
      <c r="FO74">
        <v>0</v>
      </c>
      <c r="FP74">
        <v>0</v>
      </c>
      <c r="FQ74" s="97">
        <f t="shared" si="96"/>
        <v>3</v>
      </c>
    </row>
    <row r="75" spans="1:173" x14ac:dyDescent="0.3">
      <c r="A75" s="19" t="s">
        <v>582</v>
      </c>
      <c r="B75" s="19" t="s">
        <v>560</v>
      </c>
      <c r="C75" s="19" t="s">
        <v>645</v>
      </c>
      <c r="D75" s="19" t="s">
        <v>629</v>
      </c>
      <c r="K75" s="16" t="str">
        <f t="shared" si="70"/>
        <v/>
      </c>
      <c r="T75" s="16" t="str">
        <f t="shared" si="71"/>
        <v/>
      </c>
      <c r="U75" s="3"/>
      <c r="V75" s="3"/>
      <c r="W75" s="3"/>
      <c r="X75" s="3"/>
      <c r="Y75" s="3"/>
      <c r="Z75" s="3"/>
      <c r="AA75" s="3"/>
      <c r="AB75" s="3"/>
      <c r="AC75" s="3"/>
      <c r="AD75" s="16" t="str">
        <f t="shared" si="72"/>
        <v/>
      </c>
      <c r="AE75" s="3"/>
      <c r="AM75" s="16" t="str">
        <f t="shared" si="73"/>
        <v/>
      </c>
      <c r="AR75" s="97" t="str">
        <f t="shared" si="78"/>
        <v/>
      </c>
      <c r="AW75" s="97" t="str">
        <f t="shared" si="79"/>
        <v/>
      </c>
      <c r="AZ75" s="97" t="str">
        <f t="shared" si="45"/>
        <v/>
      </c>
      <c r="BF75" s="97" t="str">
        <f t="shared" si="74"/>
        <v/>
      </c>
      <c r="BK75" s="97" t="str">
        <f t="shared" si="80"/>
        <v/>
      </c>
      <c r="BP75" s="97" t="str">
        <f t="shared" si="75"/>
        <v/>
      </c>
      <c r="BU75" s="97" t="str">
        <f t="shared" si="76"/>
        <v/>
      </c>
      <c r="BZ75" s="97" t="str">
        <f t="shared" si="81"/>
        <v/>
      </c>
      <c r="CE75" s="97" t="str">
        <f t="shared" si="82"/>
        <v/>
      </c>
      <c r="CJ75" s="97" t="str">
        <f t="shared" si="83"/>
        <v/>
      </c>
      <c r="CO75" s="97" t="str">
        <f t="shared" si="84"/>
        <v/>
      </c>
      <c r="CT75" s="97" t="str">
        <f t="shared" si="85"/>
        <v/>
      </c>
      <c r="CY75" s="97" t="str">
        <f t="shared" si="77"/>
        <v/>
      </c>
      <c r="DD75" s="97" t="str">
        <f t="shared" si="86"/>
        <v/>
      </c>
      <c r="DI75" s="97" t="str">
        <f t="shared" si="87"/>
        <v/>
      </c>
      <c r="DN75" s="97" t="str">
        <f t="shared" si="88"/>
        <v/>
      </c>
      <c r="DS75" s="97" t="str">
        <f t="shared" si="89"/>
        <v/>
      </c>
      <c r="DX75" s="97" t="str">
        <f t="shared" si="90"/>
        <v/>
      </c>
      <c r="EC75" s="97" t="str">
        <f t="shared" si="91"/>
        <v/>
      </c>
      <c r="EH75" s="97" t="str">
        <f t="shared" si="92"/>
        <v/>
      </c>
      <c r="EM75" s="97" t="str">
        <f t="shared" si="93"/>
        <v/>
      </c>
      <c r="ER75" s="97" t="str">
        <f t="shared" si="94"/>
        <v/>
      </c>
      <c r="EW75" s="97" t="str">
        <f t="shared" si="64"/>
        <v/>
      </c>
      <c r="FB75" s="97" t="str">
        <f t="shared" si="65"/>
        <v/>
      </c>
      <c r="FC75" t="s">
        <v>44</v>
      </c>
      <c r="FD75">
        <v>2</v>
      </c>
      <c r="FE75">
        <v>5</v>
      </c>
      <c r="FF75">
        <v>0</v>
      </c>
      <c r="FG75" s="97">
        <f t="shared" si="66"/>
        <v>2.25</v>
      </c>
      <c r="FL75" s="97" t="str">
        <f t="shared" si="95"/>
        <v/>
      </c>
      <c r="FQ75" s="97" t="str">
        <f t="shared" si="96"/>
        <v/>
      </c>
    </row>
    <row r="76" spans="1:173" x14ac:dyDescent="0.3">
      <c r="A76" s="2" t="s">
        <v>168</v>
      </c>
      <c r="B76" s="19" t="s">
        <v>560</v>
      </c>
      <c r="C76" s="19" t="s">
        <v>645</v>
      </c>
      <c r="D76" s="19" t="s">
        <v>629</v>
      </c>
      <c r="K76" s="16" t="str">
        <f t="shared" si="70"/>
        <v/>
      </c>
      <c r="T76" s="16" t="str">
        <f t="shared" si="71"/>
        <v/>
      </c>
      <c r="U76" s="3"/>
      <c r="V76" s="3"/>
      <c r="W76" s="3"/>
      <c r="X76" s="3"/>
      <c r="Y76" s="3"/>
      <c r="Z76" s="3"/>
      <c r="AA76" s="3"/>
      <c r="AB76" s="3"/>
      <c r="AC76" s="3"/>
      <c r="AD76" s="16" t="str">
        <f t="shared" si="72"/>
        <v/>
      </c>
      <c r="AM76" s="16" t="str">
        <f t="shared" si="73"/>
        <v/>
      </c>
      <c r="AR76" s="97" t="str">
        <f t="shared" si="78"/>
        <v/>
      </c>
      <c r="AW76" s="97" t="str">
        <f t="shared" si="79"/>
        <v/>
      </c>
      <c r="AZ76" s="97" t="str">
        <f t="shared" si="45"/>
        <v/>
      </c>
      <c r="BF76" s="97" t="str">
        <f t="shared" si="74"/>
        <v/>
      </c>
      <c r="BK76" s="97" t="str">
        <f t="shared" si="80"/>
        <v/>
      </c>
      <c r="BP76" s="97" t="str">
        <f t="shared" si="75"/>
        <v/>
      </c>
      <c r="BU76" s="97" t="str">
        <f t="shared" si="76"/>
        <v/>
      </c>
      <c r="BZ76" s="97" t="str">
        <f t="shared" si="81"/>
        <v/>
      </c>
      <c r="CE76" s="97" t="str">
        <f t="shared" si="82"/>
        <v/>
      </c>
      <c r="CJ76" s="97" t="str">
        <f t="shared" si="83"/>
        <v/>
      </c>
      <c r="CO76" s="97" t="str">
        <f t="shared" si="84"/>
        <v/>
      </c>
      <c r="CT76" s="97" t="str">
        <f t="shared" si="85"/>
        <v/>
      </c>
      <c r="CY76" s="97" t="str">
        <f t="shared" si="77"/>
        <v/>
      </c>
      <c r="DD76" s="97" t="str">
        <f t="shared" si="86"/>
        <v/>
      </c>
      <c r="DI76" s="97" t="str">
        <f t="shared" si="87"/>
        <v/>
      </c>
      <c r="DN76" s="97" t="str">
        <f t="shared" si="88"/>
        <v/>
      </c>
      <c r="DS76" s="97" t="str">
        <f t="shared" si="89"/>
        <v/>
      </c>
      <c r="DX76" s="97" t="str">
        <f t="shared" si="90"/>
        <v/>
      </c>
      <c r="EC76" s="97" t="str">
        <f t="shared" si="91"/>
        <v/>
      </c>
      <c r="EH76" s="97" t="str">
        <f t="shared" si="92"/>
        <v/>
      </c>
      <c r="EM76" s="97" t="str">
        <f t="shared" si="93"/>
        <v/>
      </c>
      <c r="ER76" s="97" t="str">
        <f t="shared" si="94"/>
        <v/>
      </c>
      <c r="ES76" t="s">
        <v>44</v>
      </c>
      <c r="ET76">
        <v>73</v>
      </c>
      <c r="EU76">
        <v>0</v>
      </c>
      <c r="EV76">
        <v>0</v>
      </c>
      <c r="EW76" s="97">
        <f t="shared" ref="EW76:EW107" si="97">IF(ET76+(EU76/$D$200)+(EV76/$F$200)=0,"",ET76+(EU76/$D$200)+(EV76/$F$200))</f>
        <v>73</v>
      </c>
      <c r="EX76" t="s">
        <v>44</v>
      </c>
      <c r="EY76">
        <v>62</v>
      </c>
      <c r="EZ76">
        <v>10</v>
      </c>
      <c r="FA76">
        <v>0</v>
      </c>
      <c r="FB76" s="97">
        <f t="shared" ref="FB76:FB107" si="98">IF(EY76+(EZ76/$D$200)+(FA76/$F$200)=0,"",EY76+(EZ76/$D$200)+(FA76/$F$200))</f>
        <v>62.5</v>
      </c>
      <c r="FC76" t="s">
        <v>44</v>
      </c>
      <c r="FD76">
        <v>55</v>
      </c>
      <c r="FE76">
        <v>0</v>
      </c>
      <c r="FF76">
        <v>0</v>
      </c>
      <c r="FG76" s="97">
        <f t="shared" ref="FG76:FG107" si="99">IF(FD76+(FE76/$D$200)+(FF76/$F$200)=0,"",FD76+(FE76/$D$200)+(FF76/$F$200))</f>
        <v>55</v>
      </c>
      <c r="FH76" t="s">
        <v>44</v>
      </c>
      <c r="FI76">
        <v>65</v>
      </c>
      <c r="FJ76">
        <v>0</v>
      </c>
      <c r="FK76">
        <v>0</v>
      </c>
      <c r="FL76" s="97">
        <f t="shared" si="95"/>
        <v>65</v>
      </c>
      <c r="FQ76" s="97" t="str">
        <f t="shared" si="96"/>
        <v/>
      </c>
    </row>
    <row r="77" spans="1:173" x14ac:dyDescent="0.3">
      <c r="A77" s="2" t="s">
        <v>168</v>
      </c>
      <c r="B77" s="2" t="s">
        <v>581</v>
      </c>
      <c r="C77" s="19" t="s">
        <v>645</v>
      </c>
      <c r="D77" s="19" t="s">
        <v>629</v>
      </c>
      <c r="K77" s="16" t="str">
        <f t="shared" si="70"/>
        <v/>
      </c>
      <c r="T77" s="16" t="str">
        <f t="shared" si="71"/>
        <v/>
      </c>
      <c r="U77" s="3"/>
      <c r="V77" s="3"/>
      <c r="W77" s="3"/>
      <c r="X77" s="3"/>
      <c r="Y77" s="3"/>
      <c r="Z77" s="3"/>
      <c r="AA77" s="3"/>
      <c r="AB77" s="3"/>
      <c r="AC77" s="3"/>
      <c r="AD77" s="16" t="str">
        <f t="shared" si="72"/>
        <v/>
      </c>
      <c r="AM77" s="16" t="str">
        <f t="shared" si="73"/>
        <v/>
      </c>
      <c r="AR77" s="97" t="str">
        <f t="shared" si="78"/>
        <v/>
      </c>
      <c r="AW77" s="97" t="str">
        <f t="shared" si="79"/>
        <v/>
      </c>
      <c r="AX77" t="s">
        <v>466</v>
      </c>
      <c r="AY77">
        <v>14.625</v>
      </c>
      <c r="AZ77" s="97">
        <f>(IF((((AY77))/$D$202)=0,"",(((AY77))/$D$202)))/$F$228</f>
        <v>86.147831098183673</v>
      </c>
      <c r="BF77" s="97" t="str">
        <f t="shared" si="74"/>
        <v/>
      </c>
      <c r="BK77" s="97" t="str">
        <f t="shared" si="80"/>
        <v/>
      </c>
      <c r="BP77" s="97" t="str">
        <f t="shared" si="75"/>
        <v/>
      </c>
      <c r="BU77" s="97" t="str">
        <f t="shared" si="76"/>
        <v/>
      </c>
      <c r="BZ77" s="97" t="str">
        <f t="shared" si="81"/>
        <v/>
      </c>
      <c r="CE77" s="97" t="str">
        <f t="shared" si="82"/>
        <v/>
      </c>
      <c r="CJ77" s="97" t="str">
        <f t="shared" si="83"/>
        <v/>
      </c>
      <c r="CO77" s="97" t="str">
        <f t="shared" si="84"/>
        <v/>
      </c>
      <c r="CT77" s="97" t="str">
        <f t="shared" si="85"/>
        <v/>
      </c>
      <c r="CY77" s="97" t="str">
        <f t="shared" si="77"/>
        <v/>
      </c>
      <c r="DD77" s="97" t="str">
        <f t="shared" si="86"/>
        <v/>
      </c>
      <c r="DI77" s="97" t="str">
        <f t="shared" si="87"/>
        <v/>
      </c>
      <c r="DN77" s="97" t="str">
        <f t="shared" si="88"/>
        <v/>
      </c>
      <c r="DS77" s="97" t="str">
        <f t="shared" si="89"/>
        <v/>
      </c>
      <c r="DX77" s="97" t="str">
        <f t="shared" si="90"/>
        <v/>
      </c>
      <c r="EC77" s="97" t="str">
        <f t="shared" si="91"/>
        <v/>
      </c>
      <c r="EH77" s="97" t="str">
        <f t="shared" si="92"/>
        <v/>
      </c>
      <c r="EM77" s="97" t="str">
        <f t="shared" si="93"/>
        <v/>
      </c>
      <c r="ER77" s="97" t="str">
        <f t="shared" si="94"/>
        <v/>
      </c>
      <c r="ES77" t="s">
        <v>44</v>
      </c>
      <c r="ET77">
        <v>75</v>
      </c>
      <c r="EU77">
        <v>0</v>
      </c>
      <c r="EV77">
        <v>0</v>
      </c>
      <c r="EW77" s="97">
        <f t="shared" si="97"/>
        <v>75</v>
      </c>
      <c r="EX77" t="s">
        <v>44</v>
      </c>
      <c r="EY77">
        <v>67</v>
      </c>
      <c r="EZ77">
        <v>10</v>
      </c>
      <c r="FA77">
        <v>0</v>
      </c>
      <c r="FB77" s="97">
        <f t="shared" si="98"/>
        <v>67.5</v>
      </c>
      <c r="FC77" t="s">
        <v>44</v>
      </c>
      <c r="FD77">
        <v>60</v>
      </c>
      <c r="FE77">
        <v>0</v>
      </c>
      <c r="FF77">
        <v>0</v>
      </c>
      <c r="FG77" s="97">
        <f t="shared" si="99"/>
        <v>60</v>
      </c>
      <c r="FH77" t="s">
        <v>44</v>
      </c>
      <c r="FI77">
        <v>70</v>
      </c>
      <c r="FJ77">
        <v>0</v>
      </c>
      <c r="FK77">
        <v>0</v>
      </c>
      <c r="FL77" s="97">
        <f t="shared" si="95"/>
        <v>70</v>
      </c>
      <c r="FQ77" s="97" t="str">
        <f t="shared" si="96"/>
        <v/>
      </c>
    </row>
    <row r="78" spans="1:173" x14ac:dyDescent="0.3">
      <c r="A78" s="2" t="s">
        <v>54</v>
      </c>
      <c r="B78" s="2"/>
      <c r="C78" s="19" t="s">
        <v>645</v>
      </c>
      <c r="D78" s="19" t="s">
        <v>629</v>
      </c>
      <c r="E78" s="3" t="s">
        <v>466</v>
      </c>
      <c r="F78">
        <v>0</v>
      </c>
      <c r="G78">
        <v>9.5</v>
      </c>
      <c r="I78">
        <v>0</v>
      </c>
      <c r="J78">
        <v>11</v>
      </c>
      <c r="K78" s="16">
        <f>(IF((((F78+I78)/2)/$D$200)+(((G78+J78)/2)/$F$200)=0,"",((((F78+I78)/2)/$D$200)+(((G78+J78)/2)/$F$200))))*$F$214</f>
        <v>95.666666666666671</v>
      </c>
      <c r="T78" s="16" t="str">
        <f t="shared" si="71"/>
        <v/>
      </c>
      <c r="AD78" s="16" t="str">
        <f t="shared" si="72"/>
        <v/>
      </c>
      <c r="AM78" s="16" t="str">
        <f t="shared" si="73"/>
        <v/>
      </c>
      <c r="AR78" s="97" t="str">
        <f t="shared" si="78"/>
        <v/>
      </c>
      <c r="AW78" s="97" t="str">
        <f t="shared" si="79"/>
        <v/>
      </c>
      <c r="AZ78" s="97" t="str">
        <f t="shared" ref="AZ78:AZ121" si="100">IF((((AY78))/$D$202)=0,"",(((AY78))/$D$202))</f>
        <v/>
      </c>
      <c r="BF78" s="97" t="str">
        <f t="shared" si="74"/>
        <v/>
      </c>
      <c r="BK78" s="97" t="str">
        <f t="shared" si="80"/>
        <v/>
      </c>
      <c r="BP78" s="97" t="str">
        <f t="shared" si="75"/>
        <v/>
      </c>
      <c r="BU78" s="97" t="str">
        <f t="shared" si="76"/>
        <v/>
      </c>
      <c r="BZ78" s="97" t="str">
        <f t="shared" si="81"/>
        <v/>
      </c>
      <c r="CE78" s="97" t="str">
        <f t="shared" si="82"/>
        <v/>
      </c>
      <c r="CJ78" s="97" t="str">
        <f t="shared" si="83"/>
        <v/>
      </c>
      <c r="CO78" s="97" t="str">
        <f t="shared" si="84"/>
        <v/>
      </c>
      <c r="CT78" s="97" t="str">
        <f t="shared" si="85"/>
        <v/>
      </c>
      <c r="CY78" s="97" t="str">
        <f t="shared" si="77"/>
        <v/>
      </c>
      <c r="DD78" s="97" t="str">
        <f t="shared" si="86"/>
        <v/>
      </c>
      <c r="DI78" s="97" t="str">
        <f t="shared" si="87"/>
        <v/>
      </c>
      <c r="DN78" s="97" t="str">
        <f t="shared" si="88"/>
        <v/>
      </c>
      <c r="DS78" s="97" t="str">
        <f t="shared" si="89"/>
        <v/>
      </c>
      <c r="DX78" s="97" t="str">
        <f t="shared" si="90"/>
        <v/>
      </c>
      <c r="EC78" s="97" t="str">
        <f t="shared" si="91"/>
        <v/>
      </c>
      <c r="EH78" s="97" t="str">
        <f t="shared" si="92"/>
        <v/>
      </c>
      <c r="EM78" s="97" t="str">
        <f t="shared" si="93"/>
        <v/>
      </c>
      <c r="ER78" s="97" t="str">
        <f t="shared" si="94"/>
        <v/>
      </c>
      <c r="EW78" s="97" t="str">
        <f t="shared" si="97"/>
        <v/>
      </c>
      <c r="FB78" s="97" t="str">
        <f t="shared" si="98"/>
        <v/>
      </c>
      <c r="FG78" s="97" t="str">
        <f t="shared" si="99"/>
        <v/>
      </c>
      <c r="FL78" s="97" t="str">
        <f t="shared" si="95"/>
        <v/>
      </c>
      <c r="FQ78" s="97" t="str">
        <f t="shared" si="96"/>
        <v/>
      </c>
    </row>
    <row r="79" spans="1:173" x14ac:dyDescent="0.3">
      <c r="A79" s="2" t="s">
        <v>54</v>
      </c>
      <c r="B79" s="2"/>
      <c r="C79" s="19" t="s">
        <v>645</v>
      </c>
      <c r="D79" s="19" t="s">
        <v>629</v>
      </c>
      <c r="K79" s="16" t="str">
        <f>IF((((F79+I79)/2)/$D$200)+(((G79+J79)/2)/$F$200)=0,"",((((F79+I79)/2)/$D$200)+(((G79+J79)/2)/$F$200)))</f>
        <v/>
      </c>
      <c r="L79" s="3" t="s">
        <v>466</v>
      </c>
      <c r="M79">
        <v>0</v>
      </c>
      <c r="N79">
        <v>0</v>
      </c>
      <c r="O79">
        <v>11</v>
      </c>
      <c r="Q79">
        <v>0</v>
      </c>
      <c r="R79">
        <v>0</v>
      </c>
      <c r="S79">
        <v>11.25</v>
      </c>
      <c r="T79" s="16">
        <f>(IF(((M79+Q79)/2)+(((N79+R79)/2)/$D$200)+(((O79+S79)/2)/$F$200)=0,"",((M79+Q79)/2)+(((N79+R79)/2)/$D$200)+(((O79+S79)/2)/$F$200)))*$F$214</f>
        <v>103.83333333333334</v>
      </c>
      <c r="U79" s="3" t="s">
        <v>27</v>
      </c>
      <c r="V79" s="3" t="s">
        <v>466</v>
      </c>
      <c r="W79" s="3">
        <v>0</v>
      </c>
      <c r="X79" s="3">
        <v>1</v>
      </c>
      <c r="Y79" s="3">
        <v>0.5</v>
      </c>
      <c r="Z79" s="3"/>
      <c r="AA79" s="3">
        <v>0</v>
      </c>
      <c r="AB79" s="3">
        <v>1</v>
      </c>
      <c r="AC79" s="3">
        <v>1.25</v>
      </c>
      <c r="AD79" s="16">
        <f>(IF(((W79+AA79)/2)+(((X79+AB79)/2)/$D$200)+(((Y79+AC79)/2)/$F$200)=0,"",((W79+AA79)/2)+(((X79+AB79)/2)/$D$200)+(((Y79+AC79)/2)/$F$200)))*$F$214</f>
        <v>120.16666666666667</v>
      </c>
      <c r="AM79" s="16" t="str">
        <f t="shared" si="73"/>
        <v/>
      </c>
      <c r="AR79" s="97" t="str">
        <f t="shared" si="78"/>
        <v/>
      </c>
      <c r="AW79" s="97" t="str">
        <f t="shared" si="79"/>
        <v/>
      </c>
      <c r="AZ79" s="97" t="str">
        <f t="shared" si="100"/>
        <v/>
      </c>
      <c r="BF79" s="97" t="str">
        <f t="shared" si="74"/>
        <v/>
      </c>
      <c r="BK79" s="97" t="str">
        <f t="shared" si="80"/>
        <v/>
      </c>
      <c r="BP79" s="97" t="str">
        <f t="shared" si="75"/>
        <v/>
      </c>
      <c r="BU79" s="97" t="str">
        <f t="shared" si="76"/>
        <v/>
      </c>
      <c r="BZ79" s="97" t="str">
        <f t="shared" si="81"/>
        <v/>
      </c>
      <c r="CE79" s="97" t="str">
        <f t="shared" si="82"/>
        <v/>
      </c>
      <c r="CJ79" s="97" t="str">
        <f t="shared" si="83"/>
        <v/>
      </c>
      <c r="CO79" s="97" t="str">
        <f t="shared" si="84"/>
        <v/>
      </c>
      <c r="CT79" s="97" t="str">
        <f t="shared" si="85"/>
        <v/>
      </c>
      <c r="CY79" s="97" t="str">
        <f t="shared" si="77"/>
        <v/>
      </c>
      <c r="DD79" s="97" t="str">
        <f t="shared" si="86"/>
        <v/>
      </c>
      <c r="DI79" s="97" t="str">
        <f t="shared" si="87"/>
        <v/>
      </c>
      <c r="DN79" s="97" t="str">
        <f t="shared" si="88"/>
        <v/>
      </c>
      <c r="DS79" s="97" t="str">
        <f t="shared" si="89"/>
        <v/>
      </c>
      <c r="DX79" s="97" t="str">
        <f t="shared" si="90"/>
        <v/>
      </c>
      <c r="EC79" s="97" t="str">
        <f t="shared" si="91"/>
        <v/>
      </c>
      <c r="EH79" s="97" t="str">
        <f t="shared" si="92"/>
        <v/>
      </c>
      <c r="EM79" s="97" t="str">
        <f t="shared" si="93"/>
        <v/>
      </c>
      <c r="ER79" s="97" t="str">
        <f t="shared" si="94"/>
        <v/>
      </c>
      <c r="EW79" s="97" t="str">
        <f t="shared" si="97"/>
        <v/>
      </c>
      <c r="FB79" s="97" t="str">
        <f t="shared" si="98"/>
        <v/>
      </c>
      <c r="FG79" s="97" t="str">
        <f t="shared" si="99"/>
        <v/>
      </c>
      <c r="FL79" s="97" t="str">
        <f t="shared" si="95"/>
        <v/>
      </c>
      <c r="FQ79" s="97" t="str">
        <f t="shared" si="96"/>
        <v/>
      </c>
    </row>
    <row r="80" spans="1:173" x14ac:dyDescent="0.3">
      <c r="A80" s="2" t="s">
        <v>583</v>
      </c>
      <c r="B80" s="2"/>
      <c r="C80" s="19" t="s">
        <v>645</v>
      </c>
      <c r="D80" s="19" t="s">
        <v>629</v>
      </c>
      <c r="E80" s="3" t="s">
        <v>466</v>
      </c>
      <c r="F80">
        <v>0</v>
      </c>
      <c r="G80">
        <v>9</v>
      </c>
      <c r="I80">
        <v>0</v>
      </c>
      <c r="J80">
        <v>10.5</v>
      </c>
      <c r="K80" s="16">
        <f>(IF((((F80+I80)/2)/$D$200)+(((G80+J80)/2)/$F$200)=0,"",((((F80+I80)/2)/$D$200)+(((G80+J80)/2)/$F$200))))*$F$214</f>
        <v>91</v>
      </c>
      <c r="L80" s="3" t="s">
        <v>466</v>
      </c>
      <c r="M80">
        <v>0</v>
      </c>
      <c r="N80">
        <v>0</v>
      </c>
      <c r="O80">
        <v>10.5</v>
      </c>
      <c r="Q80">
        <v>0</v>
      </c>
      <c r="R80">
        <v>0</v>
      </c>
      <c r="S80">
        <v>10.75</v>
      </c>
      <c r="T80" s="16">
        <f>(IF(((M80+Q80)/2)+(((N80+R80)/2)/$D$200)+(((O80+S80)/2)/$F$200)=0,"",((M80+Q80)/2)+(((N80+R80)/2)/$D$200)+(((O80+S80)/2)/$F$200)))*$F$214</f>
        <v>99.166666666666671</v>
      </c>
      <c r="U80" s="3" t="s">
        <v>27</v>
      </c>
      <c r="V80" s="3" t="s">
        <v>466</v>
      </c>
      <c r="W80" s="3">
        <v>0</v>
      </c>
      <c r="X80" s="3">
        <v>0</v>
      </c>
      <c r="Y80" s="3">
        <v>11.75</v>
      </c>
      <c r="Z80" s="3"/>
      <c r="AA80" s="3">
        <v>0</v>
      </c>
      <c r="AB80" s="3">
        <v>1</v>
      </c>
      <c r="AC80" s="3">
        <v>1</v>
      </c>
      <c r="AD80" s="16">
        <f>(IF(((W80+AA80)/2)+(((X80+AB80)/2)/$D$200)+(((Y80+AC80)/2)/$F$200)=0,"",((W80+AA80)/2)+(((X80+AB80)/2)/$D$200)+(((Y80+AC80)/2)/$F$200)))*$F$214</f>
        <v>115.5</v>
      </c>
      <c r="AM80" s="16" t="str">
        <f t="shared" si="73"/>
        <v/>
      </c>
      <c r="AR80" s="97" t="str">
        <f t="shared" si="78"/>
        <v/>
      </c>
      <c r="AW80" s="97" t="str">
        <f t="shared" si="79"/>
        <v/>
      </c>
      <c r="AZ80" s="97" t="str">
        <f t="shared" si="100"/>
        <v/>
      </c>
      <c r="BF80" s="97" t="str">
        <f t="shared" si="74"/>
        <v/>
      </c>
      <c r="BK80" s="97" t="str">
        <f t="shared" si="80"/>
        <v/>
      </c>
      <c r="BP80" s="97" t="str">
        <f t="shared" si="75"/>
        <v/>
      </c>
      <c r="BU80" s="97" t="str">
        <f t="shared" si="76"/>
        <v/>
      </c>
      <c r="BZ80" s="97" t="str">
        <f t="shared" si="81"/>
        <v/>
      </c>
      <c r="CE80" s="97" t="str">
        <f t="shared" si="82"/>
        <v/>
      </c>
      <c r="CJ80" s="97" t="str">
        <f t="shared" si="83"/>
        <v/>
      </c>
      <c r="CO80" s="97" t="str">
        <f t="shared" si="84"/>
        <v/>
      </c>
      <c r="CT80" s="97" t="str">
        <f t="shared" si="85"/>
        <v/>
      </c>
      <c r="CY80" s="97" t="str">
        <f t="shared" si="77"/>
        <v/>
      </c>
      <c r="CZ80" t="s">
        <v>44</v>
      </c>
      <c r="DA80">
        <v>70</v>
      </c>
      <c r="DB80">
        <v>0</v>
      </c>
      <c r="DC80">
        <v>0</v>
      </c>
      <c r="DD80" s="97">
        <f t="shared" si="86"/>
        <v>70</v>
      </c>
      <c r="DI80" s="97" t="str">
        <f t="shared" si="87"/>
        <v/>
      </c>
      <c r="DN80" s="97" t="str">
        <f t="shared" si="88"/>
        <v/>
      </c>
      <c r="DS80" s="97" t="str">
        <f t="shared" si="89"/>
        <v/>
      </c>
      <c r="DX80" s="97" t="str">
        <f t="shared" si="90"/>
        <v/>
      </c>
      <c r="EC80" s="97" t="str">
        <f t="shared" si="91"/>
        <v/>
      </c>
      <c r="EH80" s="97" t="str">
        <f t="shared" si="92"/>
        <v/>
      </c>
      <c r="EM80" s="97" t="str">
        <f t="shared" si="93"/>
        <v/>
      </c>
      <c r="ER80" s="97" t="str">
        <f t="shared" si="94"/>
        <v/>
      </c>
      <c r="EW80" s="97" t="str">
        <f t="shared" si="97"/>
        <v/>
      </c>
      <c r="FB80" s="97" t="str">
        <f t="shared" si="98"/>
        <v/>
      </c>
      <c r="FG80" s="97" t="str">
        <f t="shared" si="99"/>
        <v/>
      </c>
      <c r="FL80" s="97" t="str">
        <f t="shared" si="95"/>
        <v/>
      </c>
      <c r="FQ80" s="97" t="str">
        <f t="shared" si="96"/>
        <v/>
      </c>
    </row>
    <row r="81" spans="1:173" x14ac:dyDescent="0.3">
      <c r="A81" s="2" t="s">
        <v>584</v>
      </c>
      <c r="B81" s="2" t="s">
        <v>581</v>
      </c>
      <c r="C81" s="19" t="s">
        <v>645</v>
      </c>
      <c r="D81" s="19" t="s">
        <v>629</v>
      </c>
      <c r="K81" s="16" t="str">
        <f t="shared" ref="K81:K88" si="101">IF((((F81+I81)/2)/$D$200)+(((G81+J81)/2)/$F$200)=0,"",((((F81+I81)/2)/$D$200)+(((G81+J81)/2)/$F$200)))</f>
        <v/>
      </c>
      <c r="T81" s="16" t="str">
        <f t="shared" ref="T81:T88" si="102">IF(((M81+Q81)/2)+(((N81+R81)/2)/$D$200)+(((O81+S81)/2)/$F$200)=0,"",((M81+Q81)/2)+(((N81+R81)/2)/$D$200)+(((O81+S81)/2)/$F$200))</f>
        <v/>
      </c>
      <c r="U81" s="3"/>
      <c r="V81" s="3"/>
      <c r="W81" s="3"/>
      <c r="X81" s="3"/>
      <c r="Y81" s="3"/>
      <c r="Z81" s="3"/>
      <c r="AA81" s="3"/>
      <c r="AB81" s="3"/>
      <c r="AC81" s="3"/>
      <c r="AD81" s="16" t="str">
        <f t="shared" ref="AD81:AD88" si="103">IF(((W81+AA81)/2)+(((X81+AB81)/2)/$D$200)+(((Y81+AC81)/2)/$F$200)=0,"",((W81+AA81)/2)+(((X81+AB81)/2)/$D$200)+(((Y81+AC81)/2)/$F$200))</f>
        <v/>
      </c>
      <c r="AM81" s="16" t="str">
        <f t="shared" si="73"/>
        <v/>
      </c>
      <c r="AR81" s="97" t="str">
        <f t="shared" si="78"/>
        <v/>
      </c>
      <c r="AW81" s="97" t="str">
        <f t="shared" si="79"/>
        <v/>
      </c>
      <c r="AZ81" s="97" t="str">
        <f t="shared" si="100"/>
        <v/>
      </c>
      <c r="BF81" s="97" t="str">
        <f t="shared" si="74"/>
        <v/>
      </c>
      <c r="BK81" s="97" t="str">
        <f t="shared" si="80"/>
        <v/>
      </c>
      <c r="BP81" s="97" t="str">
        <f t="shared" si="75"/>
        <v/>
      </c>
      <c r="BU81" s="97" t="str">
        <f t="shared" si="76"/>
        <v/>
      </c>
      <c r="BZ81" s="97" t="str">
        <f t="shared" si="81"/>
        <v/>
      </c>
      <c r="CE81" s="97" t="str">
        <f t="shared" si="82"/>
        <v/>
      </c>
      <c r="CJ81" s="97" t="str">
        <f t="shared" si="83"/>
        <v/>
      </c>
      <c r="CO81" s="97" t="str">
        <f t="shared" si="84"/>
        <v/>
      </c>
      <c r="CT81" s="97" t="str">
        <f t="shared" si="85"/>
        <v/>
      </c>
      <c r="CY81" s="97" t="str">
        <f t="shared" si="77"/>
        <v/>
      </c>
      <c r="DD81" s="97" t="str">
        <f t="shared" si="86"/>
        <v/>
      </c>
      <c r="DI81" s="97" t="str">
        <f t="shared" si="87"/>
        <v/>
      </c>
      <c r="DN81" s="97" t="str">
        <f t="shared" si="88"/>
        <v/>
      </c>
      <c r="DS81" s="97" t="str">
        <f t="shared" si="89"/>
        <v/>
      </c>
      <c r="DX81" s="97" t="str">
        <f t="shared" si="90"/>
        <v/>
      </c>
      <c r="EC81" s="97" t="str">
        <f t="shared" si="91"/>
        <v/>
      </c>
      <c r="EH81" s="97" t="str">
        <f t="shared" si="92"/>
        <v/>
      </c>
      <c r="EM81" s="97" t="str">
        <f t="shared" si="93"/>
        <v/>
      </c>
      <c r="ER81" s="97" t="str">
        <f t="shared" si="94"/>
        <v/>
      </c>
      <c r="EW81" s="97" t="str">
        <f t="shared" si="97"/>
        <v/>
      </c>
      <c r="EX81" t="s">
        <v>44</v>
      </c>
      <c r="EY81">
        <v>13</v>
      </c>
      <c r="EZ81">
        <v>0</v>
      </c>
      <c r="FA81">
        <v>0</v>
      </c>
      <c r="FB81" s="97">
        <f t="shared" si="98"/>
        <v>13</v>
      </c>
      <c r="FC81" t="s">
        <v>44</v>
      </c>
      <c r="FD81">
        <v>12</v>
      </c>
      <c r="FE81">
        <v>0</v>
      </c>
      <c r="FF81">
        <v>0</v>
      </c>
      <c r="FG81" s="97">
        <f t="shared" si="99"/>
        <v>12</v>
      </c>
      <c r="FH81" t="s">
        <v>44</v>
      </c>
      <c r="FI81">
        <v>12</v>
      </c>
      <c r="FJ81">
        <v>10</v>
      </c>
      <c r="FK81">
        <v>0</v>
      </c>
      <c r="FL81" s="97">
        <f t="shared" si="95"/>
        <v>12.5</v>
      </c>
      <c r="FM81" t="s">
        <v>44</v>
      </c>
      <c r="FN81">
        <v>11</v>
      </c>
      <c r="FO81">
        <v>10</v>
      </c>
      <c r="FP81">
        <v>0</v>
      </c>
      <c r="FQ81" s="97">
        <f t="shared" si="96"/>
        <v>11.5</v>
      </c>
    </row>
    <row r="82" spans="1:173" x14ac:dyDescent="0.3">
      <c r="A82" s="2" t="s">
        <v>584</v>
      </c>
      <c r="B82" s="2" t="s">
        <v>345</v>
      </c>
      <c r="C82" s="19" t="s">
        <v>645</v>
      </c>
      <c r="D82" s="19" t="s">
        <v>629</v>
      </c>
      <c r="K82" s="16" t="str">
        <f t="shared" si="101"/>
        <v/>
      </c>
      <c r="T82" s="16" t="str">
        <f t="shared" si="102"/>
        <v/>
      </c>
      <c r="U82" s="3"/>
      <c r="V82" s="3"/>
      <c r="W82" s="3"/>
      <c r="X82" s="3"/>
      <c r="Y82" s="3"/>
      <c r="Z82" s="3"/>
      <c r="AA82" s="3"/>
      <c r="AB82" s="3"/>
      <c r="AC82" s="3"/>
      <c r="AD82" s="16" t="str">
        <f t="shared" si="103"/>
        <v/>
      </c>
      <c r="AM82" s="16" t="str">
        <f t="shared" si="73"/>
        <v/>
      </c>
      <c r="AR82" s="97" t="str">
        <f t="shared" si="78"/>
        <v/>
      </c>
      <c r="AW82" s="97" t="str">
        <f t="shared" si="79"/>
        <v/>
      </c>
      <c r="AZ82" s="97" t="str">
        <f t="shared" si="100"/>
        <v/>
      </c>
      <c r="BF82" s="97" t="str">
        <f t="shared" si="74"/>
        <v/>
      </c>
      <c r="BK82" s="97" t="str">
        <f t="shared" si="80"/>
        <v/>
      </c>
      <c r="BP82" s="97" t="str">
        <f t="shared" si="75"/>
        <v/>
      </c>
      <c r="BU82" s="97" t="str">
        <f t="shared" si="76"/>
        <v/>
      </c>
      <c r="BZ82" s="97" t="str">
        <f t="shared" si="81"/>
        <v/>
      </c>
      <c r="CE82" s="97" t="str">
        <f t="shared" si="82"/>
        <v/>
      </c>
      <c r="CJ82" s="97" t="str">
        <f t="shared" si="83"/>
        <v/>
      </c>
      <c r="CO82" s="97" t="str">
        <f t="shared" si="84"/>
        <v/>
      </c>
      <c r="CT82" s="97" t="str">
        <f t="shared" si="85"/>
        <v/>
      </c>
      <c r="CY82" s="97" t="str">
        <f t="shared" si="77"/>
        <v/>
      </c>
      <c r="DD82" s="97" t="str">
        <f t="shared" si="86"/>
        <v/>
      </c>
      <c r="DI82" s="97" t="str">
        <f t="shared" si="87"/>
        <v/>
      </c>
      <c r="DN82" s="97" t="str">
        <f t="shared" si="88"/>
        <v/>
      </c>
      <c r="DS82" s="97" t="str">
        <f t="shared" si="89"/>
        <v/>
      </c>
      <c r="DX82" s="97" t="str">
        <f t="shared" si="90"/>
        <v/>
      </c>
      <c r="EC82" s="97" t="str">
        <f t="shared" si="91"/>
        <v/>
      </c>
      <c r="EH82" s="97" t="str">
        <f t="shared" si="92"/>
        <v/>
      </c>
      <c r="EM82" s="97" t="str">
        <f t="shared" si="93"/>
        <v/>
      </c>
      <c r="ER82" s="97" t="str">
        <f t="shared" si="94"/>
        <v/>
      </c>
      <c r="EW82" s="97" t="str">
        <f t="shared" si="97"/>
        <v/>
      </c>
      <c r="EX82" t="s">
        <v>44</v>
      </c>
      <c r="EY82">
        <v>11</v>
      </c>
      <c r="EZ82">
        <v>0</v>
      </c>
      <c r="FA82">
        <v>0</v>
      </c>
      <c r="FB82" s="97">
        <f t="shared" si="98"/>
        <v>11</v>
      </c>
      <c r="FC82" t="s">
        <v>44</v>
      </c>
      <c r="FD82">
        <v>11</v>
      </c>
      <c r="FE82">
        <v>0</v>
      </c>
      <c r="FF82">
        <v>0</v>
      </c>
      <c r="FG82" s="97">
        <f t="shared" si="99"/>
        <v>11</v>
      </c>
      <c r="FH82" t="s">
        <v>44</v>
      </c>
      <c r="FI82">
        <v>11</v>
      </c>
      <c r="FJ82">
        <v>5</v>
      </c>
      <c r="FK82">
        <v>0</v>
      </c>
      <c r="FL82" s="97">
        <f t="shared" si="95"/>
        <v>11.25</v>
      </c>
      <c r="FM82" t="s">
        <v>44</v>
      </c>
      <c r="FN82">
        <v>11</v>
      </c>
      <c r="FO82">
        <v>0</v>
      </c>
      <c r="FP82">
        <v>0</v>
      </c>
      <c r="FQ82" s="97">
        <f t="shared" si="96"/>
        <v>11</v>
      </c>
    </row>
    <row r="83" spans="1:173" x14ac:dyDescent="0.3">
      <c r="A83" s="19" t="s">
        <v>599</v>
      </c>
      <c r="B83" s="2" t="s">
        <v>345</v>
      </c>
      <c r="C83" s="19" t="s">
        <v>645</v>
      </c>
      <c r="D83" s="19" t="s">
        <v>629</v>
      </c>
      <c r="K83" s="16" t="str">
        <f t="shared" si="101"/>
        <v/>
      </c>
      <c r="T83" s="16" t="str">
        <f t="shared" si="102"/>
        <v/>
      </c>
      <c r="U83" s="3"/>
      <c r="V83" s="3"/>
      <c r="W83" s="3"/>
      <c r="X83" s="3"/>
      <c r="Y83" s="3"/>
      <c r="Z83" s="3"/>
      <c r="AA83" s="3"/>
      <c r="AB83" s="3"/>
      <c r="AC83" s="3"/>
      <c r="AD83" s="16" t="str">
        <f t="shared" si="103"/>
        <v/>
      </c>
      <c r="AE83" s="3"/>
      <c r="AM83" s="16" t="str">
        <f t="shared" si="73"/>
        <v/>
      </c>
      <c r="AR83" s="97" t="str">
        <f t="shared" si="78"/>
        <v/>
      </c>
      <c r="AW83" s="97" t="str">
        <f t="shared" si="79"/>
        <v/>
      </c>
      <c r="AZ83" s="97" t="str">
        <f t="shared" si="100"/>
        <v/>
      </c>
      <c r="BF83" s="97" t="str">
        <f t="shared" si="74"/>
        <v/>
      </c>
      <c r="BK83" s="97" t="str">
        <f t="shared" si="80"/>
        <v/>
      </c>
      <c r="BP83" s="97" t="str">
        <f t="shared" si="75"/>
        <v/>
      </c>
      <c r="BU83" s="97" t="str">
        <f t="shared" si="76"/>
        <v/>
      </c>
      <c r="BZ83" s="97" t="str">
        <f t="shared" si="81"/>
        <v/>
      </c>
      <c r="CE83" s="97" t="str">
        <f t="shared" si="82"/>
        <v/>
      </c>
      <c r="CJ83" s="97" t="str">
        <f t="shared" si="83"/>
        <v/>
      </c>
      <c r="CO83" s="97" t="str">
        <f t="shared" si="84"/>
        <v/>
      </c>
      <c r="CT83" s="97" t="str">
        <f t="shared" si="85"/>
        <v/>
      </c>
      <c r="CY83" s="97" t="str">
        <f t="shared" si="77"/>
        <v/>
      </c>
      <c r="DD83" s="97" t="str">
        <f t="shared" si="86"/>
        <v/>
      </c>
      <c r="DI83" s="97" t="str">
        <f t="shared" si="87"/>
        <v/>
      </c>
      <c r="DN83" s="97" t="str">
        <f t="shared" si="88"/>
        <v/>
      </c>
      <c r="DS83" s="97" t="str">
        <f t="shared" si="89"/>
        <v/>
      </c>
      <c r="DX83" s="97" t="str">
        <f t="shared" si="90"/>
        <v/>
      </c>
      <c r="EC83" s="97" t="str">
        <f t="shared" si="91"/>
        <v/>
      </c>
      <c r="EH83" s="97" t="str">
        <f t="shared" si="92"/>
        <v/>
      </c>
      <c r="EM83" s="97" t="str">
        <f t="shared" si="93"/>
        <v/>
      </c>
      <c r="EN83" t="s">
        <v>44</v>
      </c>
      <c r="EO83">
        <v>5</v>
      </c>
      <c r="EP83">
        <v>0</v>
      </c>
      <c r="EQ83">
        <v>0</v>
      </c>
      <c r="ER83" s="97">
        <f t="shared" si="94"/>
        <v>5</v>
      </c>
      <c r="ES83" t="s">
        <v>44</v>
      </c>
      <c r="ET83">
        <v>5</v>
      </c>
      <c r="EU83">
        <v>10</v>
      </c>
      <c r="EW83" s="97">
        <f t="shared" si="97"/>
        <v>5.5</v>
      </c>
      <c r="FB83" s="97" t="str">
        <f t="shared" si="98"/>
        <v/>
      </c>
      <c r="FG83" s="97" t="str">
        <f t="shared" si="99"/>
        <v/>
      </c>
      <c r="FL83" s="97" t="str">
        <f t="shared" si="95"/>
        <v/>
      </c>
      <c r="FQ83" s="97" t="str">
        <f t="shared" si="96"/>
        <v/>
      </c>
    </row>
    <row r="84" spans="1:173" x14ac:dyDescent="0.3">
      <c r="A84" s="2" t="s">
        <v>599</v>
      </c>
      <c r="B84" s="2" t="s">
        <v>561</v>
      </c>
      <c r="C84" s="19" t="s">
        <v>645</v>
      </c>
      <c r="D84" s="19" t="s">
        <v>629</v>
      </c>
      <c r="K84" s="16" t="str">
        <f t="shared" si="101"/>
        <v/>
      </c>
      <c r="T84" s="16" t="str">
        <f t="shared" si="102"/>
        <v/>
      </c>
      <c r="U84" s="3"/>
      <c r="V84" s="3"/>
      <c r="W84" s="3"/>
      <c r="X84" s="3"/>
      <c r="Y84" s="3"/>
      <c r="Z84" s="3"/>
      <c r="AA84" s="3"/>
      <c r="AB84" s="3"/>
      <c r="AC84" s="3"/>
      <c r="AD84" s="16" t="str">
        <f t="shared" si="103"/>
        <v/>
      </c>
      <c r="AM84" s="16" t="str">
        <f t="shared" si="73"/>
        <v/>
      </c>
      <c r="AR84" s="97" t="str">
        <f t="shared" si="78"/>
        <v/>
      </c>
      <c r="AW84" s="97" t="str">
        <f t="shared" si="79"/>
        <v/>
      </c>
      <c r="AZ84" s="97" t="str">
        <f t="shared" si="100"/>
        <v/>
      </c>
      <c r="BF84" s="97" t="str">
        <f t="shared" si="74"/>
        <v/>
      </c>
      <c r="BK84" s="97" t="str">
        <f t="shared" si="80"/>
        <v/>
      </c>
      <c r="BP84" s="97" t="str">
        <f t="shared" si="75"/>
        <v/>
      </c>
      <c r="BU84" s="97" t="str">
        <f t="shared" si="76"/>
        <v/>
      </c>
      <c r="BZ84" s="97" t="str">
        <f t="shared" si="81"/>
        <v/>
      </c>
      <c r="CE84" s="97" t="str">
        <f t="shared" si="82"/>
        <v/>
      </c>
      <c r="CJ84" s="97" t="str">
        <f t="shared" si="83"/>
        <v/>
      </c>
      <c r="CO84" s="97" t="str">
        <f t="shared" si="84"/>
        <v/>
      </c>
      <c r="CT84" s="97" t="str">
        <f t="shared" si="85"/>
        <v/>
      </c>
      <c r="CY84" s="97" t="str">
        <f t="shared" si="77"/>
        <v/>
      </c>
      <c r="DD84" s="97" t="str">
        <f t="shared" si="86"/>
        <v/>
      </c>
      <c r="DI84" s="97" t="str">
        <f t="shared" si="87"/>
        <v/>
      </c>
      <c r="DN84" s="97" t="str">
        <f t="shared" si="88"/>
        <v/>
      </c>
      <c r="DS84" s="97" t="str">
        <f t="shared" si="89"/>
        <v/>
      </c>
      <c r="DX84" s="97" t="str">
        <f t="shared" si="90"/>
        <v/>
      </c>
      <c r="EC84" s="97" t="str">
        <f t="shared" si="91"/>
        <v/>
      </c>
      <c r="EH84" s="97" t="str">
        <f t="shared" si="92"/>
        <v/>
      </c>
      <c r="EM84" s="97" t="str">
        <f t="shared" si="93"/>
        <v/>
      </c>
      <c r="ER84" s="97" t="str">
        <f t="shared" si="94"/>
        <v/>
      </c>
      <c r="EV84">
        <v>0</v>
      </c>
      <c r="EW84" s="97" t="str">
        <f t="shared" si="97"/>
        <v/>
      </c>
      <c r="EX84" t="s">
        <v>55</v>
      </c>
      <c r="EY84">
        <v>0</v>
      </c>
      <c r="EZ84">
        <v>12</v>
      </c>
      <c r="FA84">
        <v>6</v>
      </c>
      <c r="FB84" s="97">
        <f t="shared" si="98"/>
        <v>0.625</v>
      </c>
      <c r="FC84" t="s">
        <v>44</v>
      </c>
      <c r="FD84">
        <v>11</v>
      </c>
      <c r="FE84">
        <v>0</v>
      </c>
      <c r="FF84">
        <v>0</v>
      </c>
      <c r="FG84" s="97">
        <f t="shared" si="99"/>
        <v>11</v>
      </c>
      <c r="FH84" t="s">
        <v>44</v>
      </c>
      <c r="FI84">
        <v>12</v>
      </c>
      <c r="FJ84">
        <v>0</v>
      </c>
      <c r="FK84">
        <v>0</v>
      </c>
      <c r="FL84" s="97">
        <f t="shared" si="95"/>
        <v>12</v>
      </c>
      <c r="FM84" t="s">
        <v>44</v>
      </c>
      <c r="FN84">
        <v>10</v>
      </c>
      <c r="FO84">
        <v>10</v>
      </c>
      <c r="FP84">
        <v>0</v>
      </c>
      <c r="FQ84" s="97">
        <f t="shared" si="96"/>
        <v>10.5</v>
      </c>
    </row>
    <row r="85" spans="1:173" x14ac:dyDescent="0.3">
      <c r="A85" s="2" t="s">
        <v>153</v>
      </c>
      <c r="B85" s="19" t="s">
        <v>560</v>
      </c>
      <c r="C85" s="19" t="s">
        <v>645</v>
      </c>
      <c r="D85" s="19" t="s">
        <v>629</v>
      </c>
      <c r="K85" s="16" t="str">
        <f t="shared" si="101"/>
        <v/>
      </c>
      <c r="T85" s="16" t="str">
        <f t="shared" si="102"/>
        <v/>
      </c>
      <c r="U85" s="3"/>
      <c r="V85" s="3"/>
      <c r="W85" s="3"/>
      <c r="X85" s="3"/>
      <c r="Y85" s="3"/>
      <c r="Z85" s="3"/>
      <c r="AA85" s="3"/>
      <c r="AB85" s="3"/>
      <c r="AC85" s="3"/>
      <c r="AD85" s="16" t="str">
        <f t="shared" si="103"/>
        <v/>
      </c>
      <c r="AM85" s="16" t="str">
        <f t="shared" si="73"/>
        <v/>
      </c>
      <c r="AR85" s="97" t="str">
        <f t="shared" si="78"/>
        <v/>
      </c>
      <c r="AW85" s="97" t="str">
        <f t="shared" si="79"/>
        <v/>
      </c>
      <c r="AZ85" s="97" t="str">
        <f t="shared" si="100"/>
        <v/>
      </c>
      <c r="BF85" s="97" t="str">
        <f t="shared" si="74"/>
        <v/>
      </c>
      <c r="BK85" s="97" t="str">
        <f t="shared" si="80"/>
        <v/>
      </c>
      <c r="BP85" s="97" t="str">
        <f t="shared" si="75"/>
        <v/>
      </c>
      <c r="BU85" s="97" t="str">
        <f t="shared" si="76"/>
        <v/>
      </c>
      <c r="BZ85" s="97" t="str">
        <f t="shared" si="81"/>
        <v/>
      </c>
      <c r="CE85" s="97" t="str">
        <f t="shared" si="82"/>
        <v/>
      </c>
      <c r="CJ85" s="97" t="str">
        <f t="shared" si="83"/>
        <v/>
      </c>
      <c r="CO85" s="97" t="str">
        <f t="shared" si="84"/>
        <v/>
      </c>
      <c r="CT85" s="97" t="str">
        <f t="shared" si="85"/>
        <v/>
      </c>
      <c r="CY85" s="97" t="str">
        <f t="shared" si="77"/>
        <v/>
      </c>
      <c r="DD85" s="97" t="str">
        <f t="shared" si="86"/>
        <v/>
      </c>
      <c r="DI85" s="97" t="str">
        <f t="shared" si="87"/>
        <v/>
      </c>
      <c r="DN85" s="97" t="str">
        <f t="shared" si="88"/>
        <v/>
      </c>
      <c r="DS85" s="97" t="str">
        <f t="shared" si="89"/>
        <v/>
      </c>
      <c r="DX85" s="97" t="str">
        <f t="shared" si="90"/>
        <v/>
      </c>
      <c r="EC85" s="97" t="str">
        <f t="shared" si="91"/>
        <v/>
      </c>
      <c r="EH85" s="97" t="str">
        <f t="shared" si="92"/>
        <v/>
      </c>
      <c r="EM85" s="97" t="str">
        <f t="shared" si="93"/>
        <v/>
      </c>
      <c r="ER85" s="97" t="str">
        <f t="shared" si="94"/>
        <v/>
      </c>
      <c r="EW85" s="97" t="str">
        <f t="shared" si="97"/>
        <v/>
      </c>
      <c r="FB85" s="97" t="str">
        <f t="shared" si="98"/>
        <v/>
      </c>
      <c r="FG85" s="97" t="str">
        <f t="shared" si="99"/>
        <v/>
      </c>
      <c r="FL85" s="97" t="str">
        <f t="shared" si="95"/>
        <v/>
      </c>
      <c r="FM85" t="s">
        <v>44</v>
      </c>
      <c r="FN85">
        <v>58</v>
      </c>
      <c r="FO85">
        <v>0</v>
      </c>
      <c r="FP85">
        <v>0</v>
      </c>
      <c r="FQ85" s="97">
        <f t="shared" si="96"/>
        <v>58</v>
      </c>
    </row>
    <row r="86" spans="1:173" x14ac:dyDescent="0.3">
      <c r="A86" s="20" t="s">
        <v>153</v>
      </c>
      <c r="B86" s="20" t="s">
        <v>581</v>
      </c>
      <c r="C86" s="19" t="s">
        <v>645</v>
      </c>
      <c r="D86" s="19" t="s">
        <v>629</v>
      </c>
      <c r="K86" s="16" t="str">
        <f t="shared" si="101"/>
        <v/>
      </c>
      <c r="T86" s="16" t="str">
        <f t="shared" si="102"/>
        <v/>
      </c>
      <c r="AD86" s="16" t="str">
        <f t="shared" si="103"/>
        <v/>
      </c>
      <c r="AM86" s="16" t="str">
        <f t="shared" si="73"/>
        <v/>
      </c>
      <c r="AR86" s="97" t="str">
        <f t="shared" si="78"/>
        <v/>
      </c>
      <c r="AW86" s="97" t="str">
        <f t="shared" si="79"/>
        <v/>
      </c>
      <c r="AZ86" s="97" t="str">
        <f t="shared" si="100"/>
        <v/>
      </c>
      <c r="BF86" s="97" t="str">
        <f t="shared" si="74"/>
        <v/>
      </c>
      <c r="BK86" s="97" t="str">
        <f t="shared" si="80"/>
        <v/>
      </c>
      <c r="BP86" s="97" t="str">
        <f t="shared" si="75"/>
        <v/>
      </c>
      <c r="BU86" s="97" t="str">
        <f t="shared" si="76"/>
        <v/>
      </c>
      <c r="BZ86" s="97" t="str">
        <f t="shared" si="81"/>
        <v/>
      </c>
      <c r="CE86" s="97" t="str">
        <f t="shared" si="82"/>
        <v/>
      </c>
      <c r="CJ86" s="97" t="str">
        <f t="shared" si="83"/>
        <v/>
      </c>
      <c r="CO86" s="97" t="str">
        <f t="shared" si="84"/>
        <v/>
      </c>
      <c r="CT86" s="97" t="str">
        <f t="shared" si="85"/>
        <v/>
      </c>
      <c r="CY86" s="97" t="str">
        <f t="shared" si="77"/>
        <v/>
      </c>
      <c r="DD86" s="97" t="str">
        <f t="shared" si="86"/>
        <v/>
      </c>
      <c r="DI86" s="97" t="str">
        <f t="shared" si="87"/>
        <v/>
      </c>
      <c r="DN86" s="97" t="str">
        <f t="shared" si="88"/>
        <v/>
      </c>
      <c r="DS86" s="97" t="str">
        <f t="shared" si="89"/>
        <v/>
      </c>
      <c r="DX86" s="97" t="str">
        <f t="shared" si="90"/>
        <v/>
      </c>
      <c r="EC86" s="97" t="str">
        <f t="shared" si="91"/>
        <v/>
      </c>
      <c r="EH86" s="97" t="str">
        <f t="shared" si="92"/>
        <v/>
      </c>
      <c r="EM86" s="97" t="str">
        <f t="shared" si="93"/>
        <v/>
      </c>
      <c r="EN86" t="s">
        <v>44</v>
      </c>
      <c r="EO86">
        <v>83</v>
      </c>
      <c r="EP86">
        <v>0</v>
      </c>
      <c r="EQ86">
        <v>0</v>
      </c>
      <c r="ER86" s="97">
        <f t="shared" si="94"/>
        <v>83</v>
      </c>
      <c r="EW86" s="97" t="str">
        <f t="shared" si="97"/>
        <v/>
      </c>
      <c r="FB86" s="97" t="str">
        <f t="shared" si="98"/>
        <v/>
      </c>
      <c r="FG86" s="97" t="str">
        <f t="shared" si="99"/>
        <v/>
      </c>
      <c r="FL86" s="97" t="str">
        <f t="shared" si="95"/>
        <v/>
      </c>
      <c r="FM86" t="s">
        <v>44</v>
      </c>
      <c r="FN86">
        <v>63</v>
      </c>
      <c r="FO86">
        <v>0</v>
      </c>
      <c r="FP86">
        <v>0</v>
      </c>
      <c r="FQ86" s="97">
        <f t="shared" si="96"/>
        <v>63</v>
      </c>
    </row>
    <row r="87" spans="1:173" x14ac:dyDescent="0.3">
      <c r="A87" s="20" t="s">
        <v>600</v>
      </c>
      <c r="B87" s="20" t="s">
        <v>345</v>
      </c>
      <c r="C87" s="19" t="s">
        <v>645</v>
      </c>
      <c r="D87" s="19" t="s">
        <v>629</v>
      </c>
      <c r="K87" s="16" t="str">
        <f t="shared" si="101"/>
        <v/>
      </c>
      <c r="T87" s="16" t="str">
        <f t="shared" si="102"/>
        <v/>
      </c>
      <c r="AD87" s="16" t="str">
        <f t="shared" si="103"/>
        <v/>
      </c>
      <c r="AM87" s="16" t="str">
        <f t="shared" si="73"/>
        <v/>
      </c>
      <c r="AR87" s="97" t="str">
        <f t="shared" si="78"/>
        <v/>
      </c>
      <c r="AW87" s="97" t="str">
        <f t="shared" si="79"/>
        <v/>
      </c>
      <c r="AZ87" s="97" t="str">
        <f t="shared" si="100"/>
        <v/>
      </c>
      <c r="BF87" s="97" t="str">
        <f t="shared" si="74"/>
        <v/>
      </c>
      <c r="BK87" s="97" t="str">
        <f t="shared" si="80"/>
        <v/>
      </c>
      <c r="BP87" s="97" t="str">
        <f t="shared" si="75"/>
        <v/>
      </c>
      <c r="BU87" s="97" t="str">
        <f t="shared" si="76"/>
        <v/>
      </c>
      <c r="BZ87" s="97" t="str">
        <f t="shared" si="81"/>
        <v/>
      </c>
      <c r="CE87" s="97" t="str">
        <f t="shared" si="82"/>
        <v/>
      </c>
      <c r="CJ87" s="97" t="str">
        <f t="shared" si="83"/>
        <v/>
      </c>
      <c r="CO87" s="97" t="str">
        <f t="shared" si="84"/>
        <v/>
      </c>
      <c r="CT87" s="97" t="str">
        <f t="shared" si="85"/>
        <v/>
      </c>
      <c r="CY87" s="97" t="str">
        <f t="shared" si="77"/>
        <v/>
      </c>
      <c r="DD87" s="97" t="str">
        <f t="shared" si="86"/>
        <v/>
      </c>
      <c r="DI87" s="97" t="str">
        <f t="shared" si="87"/>
        <v/>
      </c>
      <c r="DN87" s="97" t="str">
        <f t="shared" si="88"/>
        <v/>
      </c>
      <c r="DS87" s="97" t="str">
        <f t="shared" si="89"/>
        <v/>
      </c>
      <c r="DX87" s="97" t="str">
        <f t="shared" si="90"/>
        <v/>
      </c>
      <c r="EC87" s="97" t="str">
        <f t="shared" si="91"/>
        <v/>
      </c>
      <c r="EH87" s="97" t="str">
        <f t="shared" si="92"/>
        <v/>
      </c>
      <c r="EM87" s="97" t="str">
        <f t="shared" si="93"/>
        <v/>
      </c>
      <c r="EN87" t="s">
        <v>44</v>
      </c>
      <c r="EO87">
        <v>50</v>
      </c>
      <c r="EP87">
        <v>0</v>
      </c>
      <c r="EQ87">
        <v>0</v>
      </c>
      <c r="ER87" s="97">
        <f t="shared" si="94"/>
        <v>50</v>
      </c>
      <c r="EW87" s="97" t="str">
        <f t="shared" si="97"/>
        <v/>
      </c>
      <c r="FB87" s="97" t="str">
        <f t="shared" si="98"/>
        <v/>
      </c>
      <c r="FG87" s="97" t="str">
        <f t="shared" si="99"/>
        <v/>
      </c>
      <c r="FL87" s="97" t="str">
        <f t="shared" si="95"/>
        <v/>
      </c>
      <c r="FQ87" s="97" t="str">
        <f t="shared" si="96"/>
        <v/>
      </c>
    </row>
    <row r="88" spans="1:173" x14ac:dyDescent="0.3">
      <c r="A88" s="2" t="s">
        <v>170</v>
      </c>
      <c r="B88" s="2" t="s">
        <v>585</v>
      </c>
      <c r="C88" s="19" t="s">
        <v>645</v>
      </c>
      <c r="D88" s="19" t="s">
        <v>629</v>
      </c>
      <c r="K88" s="16" t="str">
        <f t="shared" si="101"/>
        <v/>
      </c>
      <c r="T88" s="16" t="str">
        <f t="shared" si="102"/>
        <v/>
      </c>
      <c r="U88" s="3"/>
      <c r="V88" s="3"/>
      <c r="W88" s="3"/>
      <c r="X88" s="3"/>
      <c r="Y88" s="3"/>
      <c r="Z88" s="3"/>
      <c r="AA88" s="3"/>
      <c r="AB88" s="3"/>
      <c r="AC88" s="3"/>
      <c r="AD88" s="16" t="str">
        <f t="shared" si="103"/>
        <v/>
      </c>
      <c r="AM88" s="16" t="str">
        <f t="shared" si="73"/>
        <v/>
      </c>
      <c r="AR88" s="97" t="str">
        <f t="shared" si="78"/>
        <v/>
      </c>
      <c r="AW88" s="97" t="str">
        <f t="shared" si="79"/>
        <v/>
      </c>
      <c r="AZ88" s="97" t="str">
        <f t="shared" si="100"/>
        <v/>
      </c>
      <c r="BF88" s="97" t="str">
        <f t="shared" si="74"/>
        <v/>
      </c>
      <c r="BK88" s="97" t="str">
        <f t="shared" si="80"/>
        <v/>
      </c>
      <c r="BP88" s="97" t="str">
        <f t="shared" si="75"/>
        <v/>
      </c>
      <c r="BU88" s="97" t="str">
        <f t="shared" si="76"/>
        <v/>
      </c>
      <c r="BZ88" s="97" t="str">
        <f t="shared" si="81"/>
        <v/>
      </c>
      <c r="CE88" s="97" t="str">
        <f t="shared" si="82"/>
        <v/>
      </c>
      <c r="CJ88" s="97" t="str">
        <f t="shared" si="83"/>
        <v/>
      </c>
      <c r="CO88" s="97" t="str">
        <f t="shared" si="84"/>
        <v/>
      </c>
      <c r="CT88" s="97" t="str">
        <f t="shared" si="85"/>
        <v/>
      </c>
      <c r="CY88" s="97" t="str">
        <f t="shared" si="77"/>
        <v/>
      </c>
      <c r="DD88" s="97" t="str">
        <f t="shared" si="86"/>
        <v/>
      </c>
      <c r="DE88" t="s">
        <v>56</v>
      </c>
      <c r="DF88">
        <v>10</v>
      </c>
      <c r="DG88">
        <v>0</v>
      </c>
      <c r="DH88">
        <v>0</v>
      </c>
      <c r="DI88" s="97">
        <f t="shared" si="87"/>
        <v>10</v>
      </c>
      <c r="DJ88" t="s">
        <v>44</v>
      </c>
      <c r="DK88">
        <v>12</v>
      </c>
      <c r="DL88">
        <v>0</v>
      </c>
      <c r="DM88">
        <v>0</v>
      </c>
      <c r="DN88" s="97">
        <f t="shared" si="88"/>
        <v>12</v>
      </c>
      <c r="DO88" t="s">
        <v>44</v>
      </c>
      <c r="DP88">
        <v>11</v>
      </c>
      <c r="DQ88">
        <v>0</v>
      </c>
      <c r="DR88">
        <v>0</v>
      </c>
      <c r="DS88" s="97">
        <f t="shared" si="89"/>
        <v>11</v>
      </c>
      <c r="DX88" s="97" t="str">
        <f t="shared" si="90"/>
        <v/>
      </c>
      <c r="EC88" s="97" t="str">
        <f t="shared" si="91"/>
        <v/>
      </c>
      <c r="EH88" s="97" t="str">
        <f t="shared" si="92"/>
        <v/>
      </c>
      <c r="EI88" t="s">
        <v>44</v>
      </c>
      <c r="EJ88">
        <v>10</v>
      </c>
      <c r="EK88">
        <v>0</v>
      </c>
      <c r="EL88">
        <v>0</v>
      </c>
      <c r="EM88" s="97">
        <f t="shared" si="93"/>
        <v>10</v>
      </c>
      <c r="ER88" s="97" t="str">
        <f t="shared" si="94"/>
        <v/>
      </c>
      <c r="EW88" s="97" t="str">
        <f t="shared" si="97"/>
        <v/>
      </c>
      <c r="FB88" s="97" t="str">
        <f t="shared" si="98"/>
        <v/>
      </c>
      <c r="FG88" s="97" t="str">
        <f t="shared" si="99"/>
        <v/>
      </c>
      <c r="FL88" s="97" t="str">
        <f t="shared" si="95"/>
        <v/>
      </c>
      <c r="FQ88" s="97" t="str">
        <f t="shared" si="96"/>
        <v/>
      </c>
    </row>
    <row r="89" spans="1:173" x14ac:dyDescent="0.3">
      <c r="A89" s="2" t="s">
        <v>601</v>
      </c>
      <c r="B89" s="2" t="s">
        <v>585</v>
      </c>
      <c r="C89" s="19" t="s">
        <v>645</v>
      </c>
      <c r="D89" s="19" t="s">
        <v>629</v>
      </c>
      <c r="E89" s="3" t="s">
        <v>466</v>
      </c>
      <c r="F89">
        <v>0</v>
      </c>
      <c r="G89">
        <v>1.25</v>
      </c>
      <c r="I89">
        <v>0</v>
      </c>
      <c r="J89">
        <v>1.25</v>
      </c>
      <c r="K89" s="16">
        <f>(IF((((F89+I89)/2)/$D$200)+(((G89+J89)/2)/$F$200)=0,"",((((F89+I89)/2)/$D$200)+(((G89+J89)/2)/$F$200))))*$F$214</f>
        <v>11.666666666666666</v>
      </c>
      <c r="L89" s="3" t="s">
        <v>466</v>
      </c>
      <c r="M89">
        <v>0</v>
      </c>
      <c r="N89">
        <v>0</v>
      </c>
      <c r="O89">
        <v>6</v>
      </c>
      <c r="Q89">
        <v>0</v>
      </c>
      <c r="R89">
        <v>0</v>
      </c>
      <c r="S89">
        <v>6.5</v>
      </c>
      <c r="T89" s="16">
        <f>(IF(((M89+Q89)/2)+(((N89+R89)/2)/$D$200)+(((O89+S89)/2)/$F$200)=0,"",((M89+Q89)/2)+(((N89+R89)/2)/$D$200)+(((O89+S89)/2)/$F$200)))*$F$214</f>
        <v>58.333333333333336</v>
      </c>
      <c r="U89" s="3" t="s">
        <v>27</v>
      </c>
      <c r="V89" s="3" t="s">
        <v>466</v>
      </c>
      <c r="W89" s="3">
        <v>1</v>
      </c>
      <c r="X89" s="3">
        <v>4</v>
      </c>
      <c r="Y89" s="3">
        <v>11.5</v>
      </c>
      <c r="Z89" s="3"/>
      <c r="AA89" s="3">
        <v>1</v>
      </c>
      <c r="AB89" s="3">
        <v>14</v>
      </c>
      <c r="AC89" s="3">
        <v>4.5</v>
      </c>
      <c r="AD89" s="16">
        <f>(IF(((W89+AA89)/2)+(((X89+AB89)/2)/$D$200)+(((Y89+AC89)/2)/$F$200)=0,"",((W89+AA89)/2)+(((X89+AB89)/2)/$D$200)+(((Y89+AC89)/2)/$F$200)))*$D$214</f>
        <v>29.666666666666668</v>
      </c>
      <c r="AM89" s="16" t="str">
        <f t="shared" si="73"/>
        <v/>
      </c>
      <c r="AR89" s="97" t="str">
        <f t="shared" si="78"/>
        <v/>
      </c>
      <c r="AW89" s="97" t="str">
        <f t="shared" si="79"/>
        <v/>
      </c>
      <c r="AX89" t="s">
        <v>46</v>
      </c>
      <c r="AY89">
        <f>14.25*134.25</f>
        <v>1913.0625</v>
      </c>
      <c r="AZ89" s="97">
        <f t="shared" si="100"/>
        <v>14.25</v>
      </c>
      <c r="BF89" s="97" t="str">
        <f t="shared" si="74"/>
        <v/>
      </c>
      <c r="BK89" s="97" t="str">
        <f t="shared" si="80"/>
        <v/>
      </c>
      <c r="BP89" s="97" t="str">
        <f t="shared" si="75"/>
        <v/>
      </c>
      <c r="BU89" s="97" t="str">
        <f t="shared" si="76"/>
        <v/>
      </c>
      <c r="BZ89" s="97" t="str">
        <f t="shared" si="81"/>
        <v/>
      </c>
      <c r="CE89" s="97" t="str">
        <f t="shared" si="82"/>
        <v/>
      </c>
      <c r="CJ89" s="97" t="str">
        <f t="shared" si="83"/>
        <v/>
      </c>
      <c r="CO89" s="97" t="str">
        <f t="shared" si="84"/>
        <v/>
      </c>
      <c r="CT89" s="97" t="str">
        <f t="shared" si="85"/>
        <v/>
      </c>
      <c r="CY89" s="97" t="str">
        <f t="shared" si="77"/>
        <v/>
      </c>
      <c r="CZ89" t="s">
        <v>44</v>
      </c>
      <c r="DA89">
        <v>10</v>
      </c>
      <c r="DB89">
        <v>5</v>
      </c>
      <c r="DC89">
        <v>0</v>
      </c>
      <c r="DD89" s="97">
        <f t="shared" si="86"/>
        <v>10.25</v>
      </c>
      <c r="DI89" s="97" t="str">
        <f t="shared" si="87"/>
        <v/>
      </c>
      <c r="DN89" s="97" t="str">
        <f t="shared" si="88"/>
        <v/>
      </c>
      <c r="DS89" s="97" t="str">
        <f t="shared" si="89"/>
        <v/>
      </c>
      <c r="DX89" s="97" t="str">
        <f t="shared" si="90"/>
        <v/>
      </c>
      <c r="EC89" s="97" t="str">
        <f t="shared" si="91"/>
        <v/>
      </c>
      <c r="EH89" s="97" t="str">
        <f t="shared" si="92"/>
        <v/>
      </c>
      <c r="EM89" s="97" t="str">
        <f t="shared" si="93"/>
        <v/>
      </c>
      <c r="ER89" s="97" t="str">
        <f t="shared" si="94"/>
        <v/>
      </c>
      <c r="ES89" t="s">
        <v>44</v>
      </c>
      <c r="ET89">
        <v>10</v>
      </c>
      <c r="EU89">
        <v>10</v>
      </c>
      <c r="EV89">
        <v>0</v>
      </c>
      <c r="EW89" s="97">
        <f t="shared" si="97"/>
        <v>10.5</v>
      </c>
      <c r="FB89" s="97" t="str">
        <f t="shared" si="98"/>
        <v/>
      </c>
      <c r="FC89" t="s">
        <v>44</v>
      </c>
      <c r="FD89">
        <v>10</v>
      </c>
      <c r="FE89">
        <v>10</v>
      </c>
      <c r="FF89">
        <v>0</v>
      </c>
      <c r="FG89" s="97">
        <f t="shared" si="99"/>
        <v>10.5</v>
      </c>
      <c r="FH89" t="s">
        <v>44</v>
      </c>
      <c r="FI89">
        <v>11</v>
      </c>
      <c r="FJ89">
        <v>0</v>
      </c>
      <c r="FK89">
        <v>0</v>
      </c>
      <c r="FL89" s="97">
        <f t="shared" si="95"/>
        <v>11</v>
      </c>
      <c r="FM89" t="s">
        <v>44</v>
      </c>
      <c r="FN89">
        <v>10</v>
      </c>
      <c r="FO89">
        <v>0</v>
      </c>
      <c r="FP89">
        <v>0</v>
      </c>
      <c r="FQ89" s="97">
        <f t="shared" si="96"/>
        <v>10</v>
      </c>
    </row>
    <row r="90" spans="1:173" x14ac:dyDescent="0.3">
      <c r="A90" s="2" t="s">
        <v>602</v>
      </c>
      <c r="B90" s="2" t="s">
        <v>585</v>
      </c>
      <c r="C90" s="19" t="s">
        <v>645</v>
      </c>
      <c r="D90" s="19" t="s">
        <v>629</v>
      </c>
      <c r="E90" t="s">
        <v>58</v>
      </c>
      <c r="F90">
        <v>0</v>
      </c>
      <c r="G90">
        <v>6</v>
      </c>
      <c r="I90">
        <v>0</v>
      </c>
      <c r="J90">
        <v>6.25</v>
      </c>
      <c r="K90" s="16">
        <f>IF((((F90+I90)/2)/$D$200)+(((G90+J90)/2)/$F$200)=0,"",((((F90+I90)/2)/$D$200)+(((G90+J90)/2)/$F$200)))</f>
        <v>2.5520833333333333E-2</v>
      </c>
      <c r="L90" s="3" t="s">
        <v>466</v>
      </c>
      <c r="M90">
        <v>0</v>
      </c>
      <c r="N90">
        <v>0</v>
      </c>
      <c r="O90">
        <v>6.5</v>
      </c>
      <c r="Q90">
        <v>0</v>
      </c>
      <c r="R90">
        <v>0</v>
      </c>
      <c r="S90">
        <v>7</v>
      </c>
      <c r="T90" s="16">
        <f>(IF(((M90+Q90)/2)+(((N90+R90)/2)/$D$200)+(((O90+S90)/2)/$F$200)=0,"",((M90+Q90)/2)+(((N90+R90)/2)/$D$200)+(((O90+S90)/2)/$F$200)))*$F$214</f>
        <v>63</v>
      </c>
      <c r="U90" s="3" t="s">
        <v>27</v>
      </c>
      <c r="V90" s="3" t="s">
        <v>466</v>
      </c>
      <c r="W90" s="3">
        <v>1</v>
      </c>
      <c r="X90" s="3">
        <v>14</v>
      </c>
      <c r="Y90" s="3">
        <v>4.5</v>
      </c>
      <c r="Z90" s="3"/>
      <c r="AA90" s="3">
        <v>1</v>
      </c>
      <c r="AB90" s="3">
        <v>15</v>
      </c>
      <c r="AC90" s="3">
        <v>8</v>
      </c>
      <c r="AD90" s="16">
        <f>(IF(((W90+AA90)/2)+(((X90+AB90)/2)/$D$200)+(((Y90+AC90)/2)/$F$200)=0,"",((W90+AA90)/2)+(((X90+AB90)/2)/$D$200)+(((Y90+AC90)/2)/$F$200)))*$D$214</f>
        <v>35.020833333333336</v>
      </c>
      <c r="AM90" s="16" t="str">
        <f t="shared" si="73"/>
        <v/>
      </c>
      <c r="AR90" s="97" t="str">
        <f t="shared" si="78"/>
        <v/>
      </c>
      <c r="AW90" s="97" t="str">
        <f t="shared" si="79"/>
        <v/>
      </c>
      <c r="AZ90" s="97" t="str">
        <f t="shared" si="100"/>
        <v/>
      </c>
      <c r="BF90" s="97" t="str">
        <f t="shared" si="74"/>
        <v/>
      </c>
      <c r="BK90" s="97" t="str">
        <f t="shared" si="80"/>
        <v/>
      </c>
      <c r="BP90" s="97" t="str">
        <f t="shared" si="75"/>
        <v/>
      </c>
      <c r="BU90" s="97" t="str">
        <f t="shared" si="76"/>
        <v/>
      </c>
      <c r="BZ90" s="97" t="str">
        <f t="shared" si="81"/>
        <v/>
      </c>
      <c r="CE90" s="97" t="str">
        <f t="shared" si="82"/>
        <v/>
      </c>
      <c r="CJ90" s="97" t="str">
        <f t="shared" si="83"/>
        <v/>
      </c>
      <c r="CO90" s="97" t="str">
        <f t="shared" si="84"/>
        <v/>
      </c>
      <c r="CT90" s="97" t="str">
        <f t="shared" si="85"/>
        <v/>
      </c>
      <c r="CY90" s="97" t="str">
        <f t="shared" si="77"/>
        <v/>
      </c>
      <c r="DD90" s="97" t="str">
        <f t="shared" si="86"/>
        <v/>
      </c>
      <c r="DI90" s="97" t="str">
        <f t="shared" si="87"/>
        <v/>
      </c>
      <c r="DN90" s="97" t="str">
        <f t="shared" si="88"/>
        <v/>
      </c>
      <c r="DS90" s="97" t="str">
        <f t="shared" si="89"/>
        <v/>
      </c>
      <c r="DX90" s="97" t="str">
        <f t="shared" si="90"/>
        <v/>
      </c>
      <c r="EC90" s="97" t="str">
        <f t="shared" si="91"/>
        <v/>
      </c>
      <c r="EH90" s="97" t="str">
        <f t="shared" si="92"/>
        <v/>
      </c>
      <c r="EM90" s="97" t="str">
        <f t="shared" si="93"/>
        <v/>
      </c>
      <c r="ER90" s="97" t="str">
        <f t="shared" si="94"/>
        <v/>
      </c>
      <c r="EW90" s="97" t="str">
        <f t="shared" si="97"/>
        <v/>
      </c>
      <c r="FB90" s="97" t="str">
        <f t="shared" si="98"/>
        <v/>
      </c>
      <c r="FG90" s="97" t="str">
        <f t="shared" si="99"/>
        <v/>
      </c>
      <c r="FL90" s="97" t="str">
        <f t="shared" si="95"/>
        <v/>
      </c>
      <c r="FQ90" s="97" t="str">
        <f t="shared" si="96"/>
        <v/>
      </c>
    </row>
    <row r="91" spans="1:173" x14ac:dyDescent="0.3">
      <c r="A91" s="2" t="s">
        <v>170</v>
      </c>
      <c r="B91" s="2" t="s">
        <v>563</v>
      </c>
      <c r="C91" s="19" t="s">
        <v>645</v>
      </c>
      <c r="D91" s="19" t="s">
        <v>629</v>
      </c>
      <c r="E91" t="s">
        <v>58</v>
      </c>
      <c r="F91">
        <v>5</v>
      </c>
      <c r="G91">
        <v>8.5</v>
      </c>
      <c r="I91">
        <v>6</v>
      </c>
      <c r="J91">
        <v>8</v>
      </c>
      <c r="K91" s="16">
        <f>IF((((F91+I91)/2)/$D$200)+(((G91+J91)/2)/$F$200)=0,"",((((F91+I91)/2)/$D$200)+(((G91+J91)/2)/$F$200)))</f>
        <v>0.30937500000000001</v>
      </c>
      <c r="L91" t="s">
        <v>58</v>
      </c>
      <c r="M91">
        <v>0</v>
      </c>
      <c r="N91">
        <v>8</v>
      </c>
      <c r="O91">
        <v>8.75</v>
      </c>
      <c r="Q91">
        <v>0</v>
      </c>
      <c r="R91">
        <v>0</v>
      </c>
      <c r="S91">
        <v>9.5</v>
      </c>
      <c r="T91" s="16">
        <f>IF(((M91+Q91)/2)+(((N91+R91)/2)/$D$200)+(((O91+S91)/2)/$F$200)=0,"",((M91+Q91)/2)+(((N91+R91)/2)/$D$200)+(((O91+S91)/2)/$F$200))</f>
        <v>0.23802083333333335</v>
      </c>
      <c r="U91" s="3" t="s">
        <v>27</v>
      </c>
      <c r="V91" s="3" t="s">
        <v>58</v>
      </c>
      <c r="W91" s="3">
        <v>0</v>
      </c>
      <c r="X91" s="3">
        <v>5</v>
      </c>
      <c r="Y91" s="3">
        <v>8.5</v>
      </c>
      <c r="Z91" s="3"/>
      <c r="AA91" s="3">
        <v>0</v>
      </c>
      <c r="AB91" s="3">
        <v>6</v>
      </c>
      <c r="AC91" s="3">
        <v>0</v>
      </c>
      <c r="AD91" s="16">
        <f>IF(((W91+AA91)/2)+(((X91+AB91)/2)/$D$200)+(((Y91+AC91)/2)/$F$200)=0,"",((W91+AA91)/2)+(((X91+AB91)/2)/$D$200)+(((Y91+AC91)/2)/$F$200))</f>
        <v>0.29270833333333335</v>
      </c>
      <c r="AM91" s="16" t="str">
        <f t="shared" si="73"/>
        <v/>
      </c>
      <c r="AR91" s="97" t="str">
        <f t="shared" si="78"/>
        <v/>
      </c>
      <c r="AW91" s="97" t="str">
        <f t="shared" si="79"/>
        <v/>
      </c>
      <c r="AZ91" s="97" t="str">
        <f t="shared" si="100"/>
        <v/>
      </c>
      <c r="BF91" s="97" t="str">
        <f t="shared" si="74"/>
        <v/>
      </c>
      <c r="BK91" s="97" t="str">
        <f t="shared" si="80"/>
        <v/>
      </c>
      <c r="BP91" s="97" t="str">
        <f t="shared" si="75"/>
        <v/>
      </c>
      <c r="BU91" s="97" t="str">
        <f t="shared" si="76"/>
        <v/>
      </c>
      <c r="BZ91" s="97" t="str">
        <f t="shared" si="81"/>
        <v/>
      </c>
      <c r="CE91" s="97" t="str">
        <f t="shared" si="82"/>
        <v/>
      </c>
      <c r="CJ91" s="97" t="str">
        <f t="shared" si="83"/>
        <v/>
      </c>
      <c r="CO91" s="97" t="str">
        <f t="shared" si="84"/>
        <v/>
      </c>
      <c r="CT91" s="97" t="str">
        <f t="shared" si="85"/>
        <v/>
      </c>
      <c r="CY91" s="97" t="str">
        <f t="shared" si="77"/>
        <v/>
      </c>
      <c r="DD91" s="97" t="str">
        <f t="shared" si="86"/>
        <v/>
      </c>
      <c r="DE91" t="s">
        <v>44</v>
      </c>
      <c r="DF91">
        <v>7</v>
      </c>
      <c r="DG91">
        <v>7</v>
      </c>
      <c r="DH91">
        <v>0</v>
      </c>
      <c r="DI91" s="97">
        <f t="shared" si="87"/>
        <v>7.35</v>
      </c>
      <c r="DJ91" t="s">
        <v>44</v>
      </c>
      <c r="DK91">
        <v>12</v>
      </c>
      <c r="DL91">
        <v>10</v>
      </c>
      <c r="DM91">
        <v>0</v>
      </c>
      <c r="DN91" s="97">
        <f t="shared" si="88"/>
        <v>12.5</v>
      </c>
      <c r="DO91" t="s">
        <v>44</v>
      </c>
      <c r="DP91">
        <v>13</v>
      </c>
      <c r="DQ91">
        <v>0</v>
      </c>
      <c r="DR91">
        <v>0</v>
      </c>
      <c r="DS91" s="97">
        <f t="shared" si="89"/>
        <v>13</v>
      </c>
      <c r="DX91" s="97" t="str">
        <f t="shared" si="90"/>
        <v/>
      </c>
      <c r="EC91" s="97" t="str">
        <f t="shared" si="91"/>
        <v/>
      </c>
      <c r="ED91" t="s">
        <v>44</v>
      </c>
      <c r="EE91">
        <v>10</v>
      </c>
      <c r="EF91">
        <v>0</v>
      </c>
      <c r="EG91">
        <v>0</v>
      </c>
      <c r="EH91" s="97">
        <f t="shared" si="92"/>
        <v>10</v>
      </c>
      <c r="EM91" s="97" t="str">
        <f t="shared" si="93"/>
        <v/>
      </c>
      <c r="ER91" s="97" t="str">
        <f t="shared" si="94"/>
        <v/>
      </c>
      <c r="EW91" s="97" t="str">
        <f t="shared" si="97"/>
        <v/>
      </c>
      <c r="FB91" s="97" t="str">
        <f t="shared" si="98"/>
        <v/>
      </c>
      <c r="FG91" s="97" t="str">
        <f t="shared" si="99"/>
        <v/>
      </c>
      <c r="FL91" s="97" t="str">
        <f t="shared" si="95"/>
        <v/>
      </c>
      <c r="FQ91" s="97" t="str">
        <f t="shared" si="96"/>
        <v/>
      </c>
    </row>
    <row r="92" spans="1:173" x14ac:dyDescent="0.3">
      <c r="A92" s="2" t="s">
        <v>601</v>
      </c>
      <c r="B92" s="2" t="s">
        <v>563</v>
      </c>
      <c r="C92" s="19" t="s">
        <v>645</v>
      </c>
      <c r="D92" s="19" t="s">
        <v>629</v>
      </c>
      <c r="E92" s="3" t="s">
        <v>466</v>
      </c>
      <c r="F92">
        <v>10</v>
      </c>
      <c r="G92">
        <v>2</v>
      </c>
      <c r="I92">
        <v>10</v>
      </c>
      <c r="J92">
        <v>10.75</v>
      </c>
      <c r="K92" s="16">
        <f>(IF((((F92+I92)/2)/$D$200)+(((G92+J92)/2)/$F$200)=0,"",((((F92+I92)/2)/$D$200)+(((G92+J92)/2)/$F$200))))*$D$214</f>
        <v>10.53125</v>
      </c>
      <c r="L92" s="3" t="s">
        <v>466</v>
      </c>
      <c r="M92">
        <v>0</v>
      </c>
      <c r="N92">
        <v>13</v>
      </c>
      <c r="O92">
        <v>3</v>
      </c>
      <c r="Q92">
        <v>0</v>
      </c>
      <c r="R92">
        <v>15</v>
      </c>
      <c r="S92">
        <v>7.5</v>
      </c>
      <c r="T92" s="16">
        <f>(IF(((M92+Q92)/2)+(((N92+R92)/2)/$D$200)+(((O92+S92)/2)/$F$200)=0,"",((M92+Q92)/2)+(((N92+R92)/2)/$D$200)+(((O92+S92)/2)/$F$200)))*$D$214</f>
        <v>14.437499999999998</v>
      </c>
      <c r="U92" s="3" t="s">
        <v>27</v>
      </c>
      <c r="V92" s="3" t="s">
        <v>466</v>
      </c>
      <c r="W92" s="3">
        <v>0</v>
      </c>
      <c r="X92" s="3">
        <v>15</v>
      </c>
      <c r="Y92" s="3">
        <v>7.5</v>
      </c>
      <c r="Z92" s="3"/>
      <c r="AA92" s="3">
        <v>0</v>
      </c>
      <c r="AB92" s="3">
        <v>15</v>
      </c>
      <c r="AC92" s="3">
        <v>9</v>
      </c>
      <c r="AD92" s="16">
        <f>(IF(((W92+AA92)/2)+(((X92+AB92)/2)/$D$200)+(((Y92+AC92)/2)/$F$200)=0,"",((W92+AA92)/2)+(((X92+AB92)/2)/$D$200)+(((Y92+AC92)/2)/$F$200)))*$D$214</f>
        <v>15.6875</v>
      </c>
      <c r="AM92" s="16" t="str">
        <f t="shared" si="73"/>
        <v/>
      </c>
      <c r="AR92" s="97" t="str">
        <f t="shared" si="78"/>
        <v/>
      </c>
      <c r="AW92" s="97" t="str">
        <f t="shared" si="79"/>
        <v/>
      </c>
      <c r="AX92" t="s">
        <v>46</v>
      </c>
      <c r="AY92">
        <f>9*134.25</f>
        <v>1208.25</v>
      </c>
      <c r="AZ92" s="97">
        <f t="shared" si="100"/>
        <v>9</v>
      </c>
      <c r="BF92" s="97" t="str">
        <f t="shared" si="74"/>
        <v/>
      </c>
      <c r="BK92" s="97" t="str">
        <f t="shared" si="80"/>
        <v/>
      </c>
      <c r="BP92" s="97" t="str">
        <f t="shared" si="75"/>
        <v/>
      </c>
      <c r="BU92" s="97" t="str">
        <f t="shared" si="76"/>
        <v/>
      </c>
      <c r="BZ92" s="97" t="str">
        <f t="shared" si="81"/>
        <v/>
      </c>
      <c r="CE92" s="97" t="str">
        <f t="shared" si="82"/>
        <v/>
      </c>
      <c r="CJ92" s="97" t="str">
        <f t="shared" si="83"/>
        <v/>
      </c>
      <c r="CO92" s="97" t="str">
        <f t="shared" si="84"/>
        <v/>
      </c>
      <c r="CP92" t="s">
        <v>46</v>
      </c>
      <c r="CQ92">
        <v>5</v>
      </c>
      <c r="CR92">
        <v>5</v>
      </c>
      <c r="CS92">
        <v>0</v>
      </c>
      <c r="CT92" s="97">
        <f t="shared" si="85"/>
        <v>5.25</v>
      </c>
      <c r="CY92" s="97" t="str">
        <f t="shared" si="77"/>
        <v/>
      </c>
      <c r="CZ92" t="s">
        <v>44</v>
      </c>
      <c r="DA92">
        <v>7</v>
      </c>
      <c r="DB92">
        <v>8</v>
      </c>
      <c r="DC92">
        <v>9</v>
      </c>
      <c r="DD92" s="97">
        <f t="shared" si="86"/>
        <v>7.4375</v>
      </c>
      <c r="DI92" s="97" t="str">
        <f t="shared" si="87"/>
        <v/>
      </c>
      <c r="DN92" s="97" t="str">
        <f t="shared" si="88"/>
        <v/>
      </c>
      <c r="DS92" s="97" t="str">
        <f t="shared" si="89"/>
        <v/>
      </c>
      <c r="DX92" s="97" t="str">
        <f t="shared" si="90"/>
        <v/>
      </c>
      <c r="EC92" s="97" t="str">
        <f t="shared" si="91"/>
        <v/>
      </c>
      <c r="EH92" s="97" t="str">
        <f t="shared" si="92"/>
        <v/>
      </c>
      <c r="EM92" s="97" t="str">
        <f t="shared" si="93"/>
        <v/>
      </c>
      <c r="ER92" s="97" t="str">
        <f t="shared" si="94"/>
        <v/>
      </c>
      <c r="EW92" s="97" t="str">
        <f t="shared" si="97"/>
        <v/>
      </c>
      <c r="FB92" s="97" t="str">
        <f t="shared" si="98"/>
        <v/>
      </c>
      <c r="FG92" s="97" t="str">
        <f t="shared" si="99"/>
        <v/>
      </c>
      <c r="FL92" s="97" t="str">
        <f t="shared" si="95"/>
        <v/>
      </c>
      <c r="FQ92" s="97" t="str">
        <f t="shared" si="96"/>
        <v/>
      </c>
    </row>
    <row r="93" spans="1:173" x14ac:dyDescent="0.3">
      <c r="A93" s="2" t="s">
        <v>603</v>
      </c>
      <c r="B93" s="2" t="s">
        <v>563</v>
      </c>
      <c r="C93" s="19" t="s">
        <v>645</v>
      </c>
      <c r="D93" s="19" t="s">
        <v>629</v>
      </c>
      <c r="E93" s="3" t="s">
        <v>466</v>
      </c>
      <c r="F93">
        <v>15</v>
      </c>
      <c r="G93">
        <v>7.5</v>
      </c>
      <c r="I93">
        <v>17</v>
      </c>
      <c r="J93">
        <v>2.25</v>
      </c>
      <c r="K93" s="16">
        <f>(IF((((F93+I93)/2)/$D$200)+(((G93+J93)/2)/$F$200)=0,"",((((F93+I93)/2)/$D$200)+(((G93+J93)/2)/$F$200))))*$D$214</f>
        <v>16.40625</v>
      </c>
      <c r="L93" s="3" t="s">
        <v>466</v>
      </c>
      <c r="M93">
        <v>1</v>
      </c>
      <c r="N93">
        <v>6</v>
      </c>
      <c r="O93">
        <v>6</v>
      </c>
      <c r="Q93">
        <v>1</v>
      </c>
      <c r="R93">
        <v>8</v>
      </c>
      <c r="S93">
        <v>1.25</v>
      </c>
      <c r="T93" s="16">
        <f>(IF(((M93+Q93)/2)+(((N93+R93)/2)/$D$200)+(((O93+S93)/2)/$F$200)=0,"",((M93+Q93)/2)+(((N93+R93)/2)/$D$200)+(((O93+S93)/2)/$F$200)))*$D$214</f>
        <v>27.302083333333336</v>
      </c>
      <c r="U93" s="3" t="s">
        <v>27</v>
      </c>
      <c r="V93" s="3" t="s">
        <v>466</v>
      </c>
      <c r="W93" s="3">
        <v>1</v>
      </c>
      <c r="X93" s="3">
        <v>4</v>
      </c>
      <c r="Y93" s="3">
        <v>11.5</v>
      </c>
      <c r="Z93" s="3"/>
      <c r="AA93" s="3">
        <v>1</v>
      </c>
      <c r="AB93" s="3">
        <v>6</v>
      </c>
      <c r="AC93" s="3">
        <v>3</v>
      </c>
      <c r="AD93" s="16">
        <f>(IF(((W93+AA93)/2)+(((X93+AB93)/2)/$D$200)+(((Y93+AC93)/2)/$F$200)=0,"",((W93+AA93)/2)+(((X93+AB93)/2)/$D$200)+(((Y93+AC93)/2)/$F$200)))*$D$214</f>
        <v>25.604166666666668</v>
      </c>
      <c r="AM93" s="16" t="str">
        <f t="shared" si="73"/>
        <v/>
      </c>
      <c r="AR93" s="97" t="str">
        <f t="shared" si="78"/>
        <v/>
      </c>
      <c r="AW93" s="97" t="str">
        <f t="shared" si="79"/>
        <v/>
      </c>
      <c r="AX93" t="s">
        <v>46</v>
      </c>
      <c r="AY93">
        <f>15*134.25</f>
        <v>2013.75</v>
      </c>
      <c r="AZ93" s="97">
        <f t="shared" si="100"/>
        <v>15</v>
      </c>
      <c r="BF93" s="97" t="str">
        <f t="shared" si="74"/>
        <v/>
      </c>
      <c r="BK93" s="97" t="str">
        <f t="shared" si="80"/>
        <v/>
      </c>
      <c r="BP93" s="97" t="str">
        <f t="shared" si="75"/>
        <v/>
      </c>
      <c r="BU93" s="97" t="str">
        <f t="shared" si="76"/>
        <v/>
      </c>
      <c r="BZ93" s="97" t="str">
        <f t="shared" si="81"/>
        <v/>
      </c>
      <c r="CE93" s="97" t="str">
        <f t="shared" si="82"/>
        <v/>
      </c>
      <c r="CJ93" s="97" t="str">
        <f t="shared" si="83"/>
        <v/>
      </c>
      <c r="CO93" s="97" t="str">
        <f t="shared" si="84"/>
        <v/>
      </c>
      <c r="CT93" s="97" t="str">
        <f t="shared" si="85"/>
        <v/>
      </c>
      <c r="CY93" s="97" t="str">
        <f t="shared" si="77"/>
        <v/>
      </c>
      <c r="DD93" s="97" t="str">
        <f t="shared" si="86"/>
        <v/>
      </c>
      <c r="DI93" s="97" t="str">
        <f t="shared" si="87"/>
        <v/>
      </c>
      <c r="DN93" s="97" t="str">
        <f t="shared" si="88"/>
        <v/>
      </c>
      <c r="DS93" s="97" t="str">
        <f t="shared" si="89"/>
        <v/>
      </c>
      <c r="DX93" s="97" t="str">
        <f t="shared" si="90"/>
        <v/>
      </c>
      <c r="EC93" s="97" t="str">
        <f t="shared" si="91"/>
        <v/>
      </c>
      <c r="EH93" s="97" t="str">
        <f t="shared" si="92"/>
        <v/>
      </c>
      <c r="EM93" s="97" t="str">
        <f t="shared" si="93"/>
        <v/>
      </c>
      <c r="ER93" s="97" t="str">
        <f t="shared" si="94"/>
        <v/>
      </c>
      <c r="EW93" s="97" t="str">
        <f t="shared" si="97"/>
        <v/>
      </c>
      <c r="FB93" s="97" t="str">
        <f t="shared" si="98"/>
        <v/>
      </c>
      <c r="FG93" s="97" t="str">
        <f t="shared" si="99"/>
        <v/>
      </c>
      <c r="FL93" s="97" t="str">
        <f t="shared" si="95"/>
        <v/>
      </c>
      <c r="FQ93" s="97" t="str">
        <f t="shared" si="96"/>
        <v/>
      </c>
    </row>
    <row r="94" spans="1:173" x14ac:dyDescent="0.3">
      <c r="A94" s="2" t="s">
        <v>604</v>
      </c>
      <c r="B94" s="2" t="s">
        <v>563</v>
      </c>
      <c r="C94" s="19" t="s">
        <v>645</v>
      </c>
      <c r="D94" s="19" t="s">
        <v>629</v>
      </c>
      <c r="E94" s="3" t="s">
        <v>466</v>
      </c>
      <c r="F94">
        <v>10</v>
      </c>
      <c r="G94">
        <v>11.25</v>
      </c>
      <c r="I94">
        <v>12</v>
      </c>
      <c r="J94">
        <v>5.75</v>
      </c>
      <c r="K94" s="16">
        <f>(IF((((F94+I94)/2)/$D$200)+(((G94+J94)/2)/$F$200)=0,"",((((F94+I94)/2)/$D$200)+(((G94+J94)/2)/$F$200))))*$D$214</f>
        <v>11.708333333333334</v>
      </c>
      <c r="L94" s="3" t="s">
        <v>466</v>
      </c>
      <c r="M94">
        <v>0</v>
      </c>
      <c r="N94">
        <v>14</v>
      </c>
      <c r="O94">
        <v>1</v>
      </c>
      <c r="Q94">
        <v>0</v>
      </c>
      <c r="R94">
        <v>15</v>
      </c>
      <c r="S94">
        <v>7.5</v>
      </c>
      <c r="T94" s="16">
        <f>(IF(((M94+Q94)/2)+(((N94+R94)/2)/$D$200)+(((O94+S94)/2)/$F$200)=0,"",((M94+Q94)/2)+(((N94+R94)/2)/$D$200)+(((O94+S94)/2)/$F$200)))*$D$214</f>
        <v>14.854166666666666</v>
      </c>
      <c r="U94" s="3"/>
      <c r="V94" s="3"/>
      <c r="W94" s="3"/>
      <c r="X94" s="3"/>
      <c r="Y94" s="3"/>
      <c r="Z94" s="3"/>
      <c r="AA94" s="3"/>
      <c r="AB94" s="3"/>
      <c r="AC94" s="3"/>
      <c r="AD94" s="16" t="str">
        <f t="shared" ref="AD94:AD122" si="104">IF(((W94+AA94)/2)+(((X94+AB94)/2)/$D$200)+(((Y94+AC94)/2)/$F$200)=0,"",((W94+AA94)/2)+(((X94+AB94)/2)/$D$200)+(((Y94+AC94)/2)/$F$200))</f>
        <v/>
      </c>
      <c r="AM94" s="16" t="str">
        <f t="shared" si="73"/>
        <v/>
      </c>
      <c r="AR94" s="97" t="str">
        <f t="shared" si="78"/>
        <v/>
      </c>
      <c r="AW94" s="97" t="str">
        <f t="shared" si="79"/>
        <v/>
      </c>
      <c r="AZ94" s="97" t="str">
        <f t="shared" si="100"/>
        <v/>
      </c>
      <c r="BF94" s="97" t="str">
        <f t="shared" si="74"/>
        <v/>
      </c>
      <c r="BK94" s="97" t="str">
        <f t="shared" si="80"/>
        <v/>
      </c>
      <c r="BP94" s="97" t="str">
        <f t="shared" si="75"/>
        <v/>
      </c>
      <c r="BU94" s="97" t="str">
        <f t="shared" si="76"/>
        <v/>
      </c>
      <c r="BZ94" s="97" t="str">
        <f t="shared" si="81"/>
        <v/>
      </c>
      <c r="CE94" s="97" t="str">
        <f t="shared" si="82"/>
        <v/>
      </c>
      <c r="CJ94" s="97" t="str">
        <f t="shared" si="83"/>
        <v/>
      </c>
      <c r="CO94" s="97" t="str">
        <f t="shared" si="84"/>
        <v/>
      </c>
      <c r="CT94" s="97" t="str">
        <f t="shared" si="85"/>
        <v/>
      </c>
      <c r="CY94" s="97" t="str">
        <f t="shared" si="77"/>
        <v/>
      </c>
      <c r="DD94" s="97" t="str">
        <f t="shared" si="86"/>
        <v/>
      </c>
      <c r="DI94" s="97" t="str">
        <f t="shared" si="87"/>
        <v/>
      </c>
      <c r="DN94" s="97" t="str">
        <f t="shared" si="88"/>
        <v/>
      </c>
      <c r="DS94" s="97" t="str">
        <f t="shared" si="89"/>
        <v/>
      </c>
      <c r="DX94" s="97" t="str">
        <f t="shared" si="90"/>
        <v/>
      </c>
      <c r="EC94" s="97" t="str">
        <f t="shared" si="91"/>
        <v/>
      </c>
      <c r="EH94" s="97" t="str">
        <f t="shared" si="92"/>
        <v/>
      </c>
      <c r="EM94" s="97" t="str">
        <f t="shared" si="93"/>
        <v/>
      </c>
      <c r="ER94" s="97" t="str">
        <f t="shared" si="94"/>
        <v/>
      </c>
      <c r="EW94" s="97" t="str">
        <f t="shared" si="97"/>
        <v/>
      </c>
      <c r="FB94" s="97" t="str">
        <f t="shared" si="98"/>
        <v/>
      </c>
      <c r="FG94" s="97" t="str">
        <f t="shared" si="99"/>
        <v/>
      </c>
      <c r="FL94" s="97" t="str">
        <f t="shared" si="95"/>
        <v/>
      </c>
      <c r="FQ94" s="97" t="str">
        <f t="shared" si="96"/>
        <v/>
      </c>
    </row>
    <row r="95" spans="1:173" x14ac:dyDescent="0.3">
      <c r="A95" s="2" t="s">
        <v>605</v>
      </c>
      <c r="B95" s="2" t="s">
        <v>563</v>
      </c>
      <c r="C95" s="19" t="s">
        <v>645</v>
      </c>
      <c r="D95" s="19" t="s">
        <v>629</v>
      </c>
      <c r="E95" s="3" t="s">
        <v>466</v>
      </c>
      <c r="F95">
        <v>10</v>
      </c>
      <c r="G95">
        <v>2</v>
      </c>
      <c r="I95">
        <v>10</v>
      </c>
      <c r="J95">
        <v>10.75</v>
      </c>
      <c r="K95" s="16">
        <f>(IF((((F95+I95)/2)/$D$200)+(((G95+J95)/2)/$F$200)=0,"",((((F95+I95)/2)/$D$200)+(((G95+J95)/2)/$F$200))))*$D$214</f>
        <v>10.53125</v>
      </c>
      <c r="L95" s="3" t="s">
        <v>466</v>
      </c>
      <c r="M95">
        <v>0</v>
      </c>
      <c r="N95">
        <v>14</v>
      </c>
      <c r="O95">
        <v>1</v>
      </c>
      <c r="Q95">
        <v>0</v>
      </c>
      <c r="R95">
        <v>15</v>
      </c>
      <c r="S95">
        <v>7.5</v>
      </c>
      <c r="T95" s="16">
        <f>(IF(((M95+Q95)/2)+(((N95+R95)/2)/$D$200)+(((O95+S95)/2)/$F$200)=0,"",((M95+Q95)/2)+(((N95+R95)/2)/$D$200)+(((O95+S95)/2)/$F$200)))*$D$214</f>
        <v>14.854166666666666</v>
      </c>
      <c r="U95" s="3"/>
      <c r="V95" s="3"/>
      <c r="W95" s="3"/>
      <c r="X95" s="3"/>
      <c r="Y95" s="3"/>
      <c r="Z95" s="3"/>
      <c r="AA95" s="3"/>
      <c r="AB95" s="3"/>
      <c r="AC95" s="3"/>
      <c r="AD95" s="16" t="str">
        <f t="shared" si="104"/>
        <v/>
      </c>
      <c r="AM95" s="16" t="str">
        <f t="shared" si="73"/>
        <v/>
      </c>
      <c r="AR95" s="97" t="str">
        <f t="shared" si="78"/>
        <v/>
      </c>
      <c r="AW95" s="97" t="str">
        <f t="shared" si="79"/>
        <v/>
      </c>
      <c r="AZ95" s="97" t="str">
        <f t="shared" si="100"/>
        <v/>
      </c>
      <c r="BF95" s="97" t="str">
        <f t="shared" si="74"/>
        <v/>
      </c>
      <c r="BK95" s="97" t="str">
        <f t="shared" si="80"/>
        <v/>
      </c>
      <c r="BP95" s="97" t="str">
        <f t="shared" si="75"/>
        <v/>
      </c>
      <c r="BU95" s="97" t="str">
        <f t="shared" si="76"/>
        <v/>
      </c>
      <c r="BZ95" s="97" t="str">
        <f t="shared" si="81"/>
        <v/>
      </c>
      <c r="CE95" s="97" t="str">
        <f t="shared" si="82"/>
        <v/>
      </c>
      <c r="CJ95" s="97" t="str">
        <f t="shared" si="83"/>
        <v/>
      </c>
      <c r="CO95" s="97" t="str">
        <f t="shared" si="84"/>
        <v/>
      </c>
      <c r="CT95" s="97" t="str">
        <f t="shared" si="85"/>
        <v/>
      </c>
      <c r="CY95" s="97" t="str">
        <f t="shared" si="77"/>
        <v/>
      </c>
      <c r="DD95" s="97" t="str">
        <f t="shared" si="86"/>
        <v/>
      </c>
      <c r="DI95" s="97" t="str">
        <f t="shared" si="87"/>
        <v/>
      </c>
      <c r="DN95" s="97" t="str">
        <f t="shared" si="88"/>
        <v/>
      </c>
      <c r="DS95" s="97" t="str">
        <f t="shared" si="89"/>
        <v/>
      </c>
      <c r="DX95" s="97" t="str">
        <f t="shared" si="90"/>
        <v/>
      </c>
      <c r="EC95" s="97" t="str">
        <f t="shared" si="91"/>
        <v/>
      </c>
      <c r="EH95" s="97" t="str">
        <f t="shared" si="92"/>
        <v/>
      </c>
      <c r="EM95" s="97" t="str">
        <f t="shared" si="93"/>
        <v/>
      </c>
      <c r="ER95" s="97" t="str">
        <f t="shared" si="94"/>
        <v/>
      </c>
      <c r="EW95" s="97" t="str">
        <f t="shared" si="97"/>
        <v/>
      </c>
      <c r="FB95" s="97" t="str">
        <f t="shared" si="98"/>
        <v/>
      </c>
      <c r="FG95" s="97" t="str">
        <f t="shared" si="99"/>
        <v/>
      </c>
      <c r="FL95" s="97" t="str">
        <f t="shared" si="95"/>
        <v/>
      </c>
      <c r="FQ95" s="97" t="str">
        <f t="shared" si="96"/>
        <v/>
      </c>
    </row>
    <row r="96" spans="1:173" x14ac:dyDescent="0.3">
      <c r="A96" s="2" t="s">
        <v>170</v>
      </c>
      <c r="B96" s="2" t="s">
        <v>345</v>
      </c>
      <c r="C96" s="19" t="s">
        <v>645</v>
      </c>
      <c r="D96" s="19" t="s">
        <v>629</v>
      </c>
      <c r="K96" s="16" t="str">
        <f t="shared" ref="K96:K122" si="105">IF((((F96+I96)/2)/$D$200)+(((G96+J96)/2)/$F$200)=0,"",((((F96+I96)/2)/$D$200)+(((G96+J96)/2)/$F$200)))</f>
        <v/>
      </c>
      <c r="T96" s="16" t="str">
        <f t="shared" ref="T96:T122" si="106">IF(((M96+Q96)/2)+(((N96+R96)/2)/$D$200)+(((O96+S96)/2)/$F$200)=0,"",((M96+Q96)/2)+(((N96+R96)/2)/$D$200)+(((O96+S96)/2)/$F$200))</f>
        <v/>
      </c>
      <c r="U96" s="3"/>
      <c r="V96" s="3"/>
      <c r="W96" s="3"/>
      <c r="X96" s="3"/>
      <c r="Y96" s="3"/>
      <c r="Z96" s="3"/>
      <c r="AA96" s="3"/>
      <c r="AB96" s="3"/>
      <c r="AC96" s="3"/>
      <c r="AD96" s="16" t="str">
        <f t="shared" si="104"/>
        <v/>
      </c>
      <c r="AM96" s="16" t="str">
        <f t="shared" si="73"/>
        <v/>
      </c>
      <c r="AR96" s="97" t="str">
        <f t="shared" si="78"/>
        <v/>
      </c>
      <c r="AW96" s="97" t="str">
        <f t="shared" si="79"/>
        <v/>
      </c>
      <c r="AZ96" s="97" t="str">
        <f t="shared" si="100"/>
        <v/>
      </c>
      <c r="BF96" s="97" t="str">
        <f t="shared" si="74"/>
        <v/>
      </c>
      <c r="BK96" s="97" t="str">
        <f t="shared" si="80"/>
        <v/>
      </c>
      <c r="BP96" s="97" t="str">
        <f t="shared" si="75"/>
        <v/>
      </c>
      <c r="BU96" s="97" t="str">
        <f t="shared" si="76"/>
        <v/>
      </c>
      <c r="BZ96" s="97" t="str">
        <f t="shared" si="81"/>
        <v/>
      </c>
      <c r="CE96" s="97" t="str">
        <f t="shared" si="82"/>
        <v/>
      </c>
      <c r="CJ96" s="97" t="str">
        <f t="shared" si="83"/>
        <v/>
      </c>
      <c r="CO96" s="97" t="str">
        <f t="shared" si="84"/>
        <v/>
      </c>
      <c r="CT96" s="97" t="str">
        <f t="shared" si="85"/>
        <v/>
      </c>
      <c r="CY96" s="97" t="str">
        <f t="shared" si="77"/>
        <v/>
      </c>
      <c r="DD96" s="97" t="str">
        <f t="shared" si="86"/>
        <v/>
      </c>
      <c r="DE96" t="s">
        <v>44</v>
      </c>
      <c r="DF96">
        <v>6</v>
      </c>
      <c r="DG96">
        <v>14</v>
      </c>
      <c r="DH96">
        <v>0</v>
      </c>
      <c r="DI96" s="97">
        <f t="shared" si="87"/>
        <v>6.7</v>
      </c>
      <c r="DJ96" t="s">
        <v>44</v>
      </c>
      <c r="DK96">
        <v>10</v>
      </c>
      <c r="DL96">
        <v>0</v>
      </c>
      <c r="DM96">
        <v>0</v>
      </c>
      <c r="DN96" s="97">
        <f t="shared" si="88"/>
        <v>10</v>
      </c>
      <c r="DO96" t="s">
        <v>44</v>
      </c>
      <c r="DP96">
        <v>8</v>
      </c>
      <c r="DQ96">
        <v>0</v>
      </c>
      <c r="DR96">
        <v>0</v>
      </c>
      <c r="DS96" s="97">
        <f t="shared" si="89"/>
        <v>8</v>
      </c>
      <c r="DX96" s="97" t="str">
        <f t="shared" si="90"/>
        <v/>
      </c>
      <c r="EC96" s="97" t="str">
        <f t="shared" si="91"/>
        <v/>
      </c>
      <c r="ED96" t="s">
        <v>44</v>
      </c>
      <c r="EE96">
        <v>6</v>
      </c>
      <c r="EF96">
        <v>0</v>
      </c>
      <c r="EG96">
        <v>0</v>
      </c>
      <c r="EH96" s="97">
        <f t="shared" si="92"/>
        <v>6</v>
      </c>
      <c r="EI96" t="s">
        <v>44</v>
      </c>
      <c r="EJ96">
        <v>7</v>
      </c>
      <c r="EK96">
        <v>0</v>
      </c>
      <c r="EL96">
        <v>0</v>
      </c>
      <c r="EM96" s="97">
        <f t="shared" si="93"/>
        <v>7</v>
      </c>
      <c r="ER96" s="97" t="str">
        <f t="shared" si="94"/>
        <v/>
      </c>
      <c r="EW96" s="97" t="str">
        <f t="shared" si="97"/>
        <v/>
      </c>
      <c r="FB96" s="97" t="str">
        <f t="shared" si="98"/>
        <v/>
      </c>
      <c r="FG96" s="97" t="str">
        <f t="shared" si="99"/>
        <v/>
      </c>
      <c r="FL96" s="97" t="str">
        <f t="shared" si="95"/>
        <v/>
      </c>
      <c r="FQ96" s="97" t="str">
        <f t="shared" si="96"/>
        <v/>
      </c>
    </row>
    <row r="97" spans="1:173" x14ac:dyDescent="0.3">
      <c r="A97" s="2" t="s">
        <v>601</v>
      </c>
      <c r="B97" s="2" t="s">
        <v>345</v>
      </c>
      <c r="C97" s="19" t="s">
        <v>645</v>
      </c>
      <c r="D97" s="19" t="s">
        <v>629</v>
      </c>
      <c r="K97" s="16" t="str">
        <f t="shared" si="105"/>
        <v/>
      </c>
      <c r="T97" s="16" t="str">
        <f t="shared" si="106"/>
        <v/>
      </c>
      <c r="U97" s="3"/>
      <c r="V97" s="3"/>
      <c r="W97" s="3"/>
      <c r="X97" s="3"/>
      <c r="Y97" s="3"/>
      <c r="Z97" s="3"/>
      <c r="AA97" s="3"/>
      <c r="AB97" s="3"/>
      <c r="AC97" s="3"/>
      <c r="AD97" s="16" t="str">
        <f t="shared" si="104"/>
        <v/>
      </c>
      <c r="AM97" s="16" t="str">
        <f t="shared" si="73"/>
        <v/>
      </c>
      <c r="AR97" s="97" t="str">
        <f t="shared" si="78"/>
        <v/>
      </c>
      <c r="AW97" s="97" t="str">
        <f t="shared" si="79"/>
        <v/>
      </c>
      <c r="AZ97" s="97" t="str">
        <f t="shared" si="100"/>
        <v/>
      </c>
      <c r="BF97" s="97" t="str">
        <f t="shared" si="74"/>
        <v/>
      </c>
      <c r="BK97" s="97" t="str">
        <f t="shared" si="80"/>
        <v/>
      </c>
      <c r="BP97" s="97" t="str">
        <f t="shared" si="75"/>
        <v/>
      </c>
      <c r="BU97" s="97" t="str">
        <f t="shared" si="76"/>
        <v/>
      </c>
      <c r="BZ97" s="97" t="str">
        <f t="shared" si="81"/>
        <v/>
      </c>
      <c r="CE97" s="97" t="str">
        <f t="shared" si="82"/>
        <v/>
      </c>
      <c r="CJ97" s="97" t="str">
        <f t="shared" si="83"/>
        <v/>
      </c>
      <c r="CO97" s="97" t="str">
        <f t="shared" si="84"/>
        <v/>
      </c>
      <c r="CP97" t="s">
        <v>46</v>
      </c>
      <c r="CQ97">
        <v>4</v>
      </c>
      <c r="CR97">
        <v>14</v>
      </c>
      <c r="CS97">
        <v>0</v>
      </c>
      <c r="CT97" s="97">
        <f t="shared" si="85"/>
        <v>4.7</v>
      </c>
      <c r="CY97" s="97" t="str">
        <f t="shared" si="77"/>
        <v/>
      </c>
      <c r="CZ97" t="s">
        <v>44</v>
      </c>
      <c r="DA97">
        <v>5</v>
      </c>
      <c r="DB97">
        <v>17</v>
      </c>
      <c r="DC97">
        <v>6</v>
      </c>
      <c r="DD97" s="97">
        <f t="shared" si="86"/>
        <v>5.875</v>
      </c>
      <c r="DI97" s="97" t="str">
        <f t="shared" si="87"/>
        <v/>
      </c>
      <c r="DN97" s="97" t="str">
        <f t="shared" si="88"/>
        <v/>
      </c>
      <c r="DS97" s="97" t="str">
        <f t="shared" si="89"/>
        <v/>
      </c>
      <c r="DX97" s="97" t="str">
        <f t="shared" si="90"/>
        <v/>
      </c>
      <c r="EC97" s="97" t="str">
        <f t="shared" si="91"/>
        <v/>
      </c>
      <c r="EH97" s="97" t="str">
        <f t="shared" si="92"/>
        <v/>
      </c>
      <c r="EM97" s="97" t="str">
        <f t="shared" si="93"/>
        <v/>
      </c>
      <c r="ER97" s="97" t="str">
        <f t="shared" si="94"/>
        <v/>
      </c>
      <c r="ES97" t="s">
        <v>44</v>
      </c>
      <c r="ET97">
        <v>7</v>
      </c>
      <c r="EU97">
        <v>5</v>
      </c>
      <c r="EV97">
        <v>0</v>
      </c>
      <c r="EW97" s="97">
        <f t="shared" si="97"/>
        <v>7.25</v>
      </c>
      <c r="FB97" s="97" t="str">
        <f t="shared" si="98"/>
        <v/>
      </c>
      <c r="FC97" t="s">
        <v>44</v>
      </c>
      <c r="FD97">
        <v>6</v>
      </c>
      <c r="FE97">
        <v>10</v>
      </c>
      <c r="FF97">
        <v>0</v>
      </c>
      <c r="FG97" s="97">
        <f t="shared" si="99"/>
        <v>6.5</v>
      </c>
      <c r="FH97" t="s">
        <v>44</v>
      </c>
      <c r="FI97">
        <v>6</v>
      </c>
      <c r="FJ97">
        <v>15</v>
      </c>
      <c r="FK97">
        <v>0</v>
      </c>
      <c r="FL97" s="97">
        <f t="shared" si="95"/>
        <v>6.75</v>
      </c>
      <c r="FM97" t="s">
        <v>44</v>
      </c>
      <c r="FN97">
        <v>6</v>
      </c>
      <c r="FO97">
        <v>10</v>
      </c>
      <c r="FP97">
        <v>0</v>
      </c>
      <c r="FQ97" s="97">
        <f t="shared" si="96"/>
        <v>6.5</v>
      </c>
    </row>
    <row r="98" spans="1:173" x14ac:dyDescent="0.3">
      <c r="A98" s="2" t="s">
        <v>606</v>
      </c>
      <c r="B98" s="2" t="s">
        <v>562</v>
      </c>
      <c r="C98" s="19" t="s">
        <v>645</v>
      </c>
      <c r="D98" s="19" t="s">
        <v>629</v>
      </c>
      <c r="K98" s="16" t="str">
        <f t="shared" si="105"/>
        <v/>
      </c>
      <c r="T98" s="16" t="str">
        <f t="shared" si="106"/>
        <v/>
      </c>
      <c r="U98" s="3"/>
      <c r="V98" s="3"/>
      <c r="W98" s="3"/>
      <c r="X98" s="3"/>
      <c r="Y98" s="3"/>
      <c r="Z98" s="3"/>
      <c r="AA98" s="3"/>
      <c r="AB98" s="3"/>
      <c r="AC98" s="3"/>
      <c r="AD98" s="16" t="str">
        <f t="shared" si="104"/>
        <v/>
      </c>
      <c r="AM98" s="16" t="str">
        <f t="shared" ref="AM98:AM129" si="107">IF(((AF98+AJ98)/2)+(((AG98+AK98)/2)/$D$200)+(((AH98+AL98)/2)/$F$200)=0,"",((AF98+AJ98)/2)+(((AG98+AK98)/2)/$D$200)+(((AH98+AL98)/2)/$F$200))</f>
        <v/>
      </c>
      <c r="AR98" s="97" t="str">
        <f t="shared" si="78"/>
        <v/>
      </c>
      <c r="AW98" s="97" t="str">
        <f t="shared" si="79"/>
        <v/>
      </c>
      <c r="AZ98" s="97" t="str">
        <f t="shared" si="100"/>
        <v/>
      </c>
      <c r="BF98" s="97" t="str">
        <f t="shared" ref="BF98:BF129" si="108">IF((((BC98+BE98)/2)/$D$204)=0,"",(((BC98+BE98)/2)/$D$204))</f>
        <v/>
      </c>
      <c r="BK98" s="97" t="str">
        <f t="shared" si="80"/>
        <v/>
      </c>
      <c r="BP98" s="97" t="str">
        <f t="shared" si="75"/>
        <v/>
      </c>
      <c r="BU98" s="97" t="str">
        <f t="shared" si="76"/>
        <v/>
      </c>
      <c r="BZ98" s="97" t="str">
        <f t="shared" si="81"/>
        <v/>
      </c>
      <c r="CE98" s="97" t="str">
        <f t="shared" si="82"/>
        <v/>
      </c>
      <c r="CJ98" s="97" t="str">
        <f t="shared" si="83"/>
        <v/>
      </c>
      <c r="CO98" s="97" t="str">
        <f t="shared" si="84"/>
        <v/>
      </c>
      <c r="CT98" s="97" t="str">
        <f t="shared" si="85"/>
        <v/>
      </c>
      <c r="CY98" s="97" t="str">
        <f t="shared" si="77"/>
        <v/>
      </c>
      <c r="DD98" s="97" t="str">
        <f t="shared" si="86"/>
        <v/>
      </c>
      <c r="DI98" s="97" t="str">
        <f t="shared" si="87"/>
        <v/>
      </c>
      <c r="DN98" s="97" t="str">
        <f t="shared" si="88"/>
        <v/>
      </c>
      <c r="DS98" s="97" t="str">
        <f t="shared" si="89"/>
        <v/>
      </c>
      <c r="DX98" s="97" t="str">
        <f t="shared" si="90"/>
        <v/>
      </c>
      <c r="EC98" s="97" t="str">
        <f t="shared" si="91"/>
        <v/>
      </c>
      <c r="EH98" s="97" t="str">
        <f t="shared" si="92"/>
        <v/>
      </c>
      <c r="EM98" s="97" t="str">
        <f t="shared" si="93"/>
        <v/>
      </c>
      <c r="EN98" t="s">
        <v>44</v>
      </c>
      <c r="EO98">
        <v>17</v>
      </c>
      <c r="EP98">
        <v>0</v>
      </c>
      <c r="EQ98">
        <v>0</v>
      </c>
      <c r="ER98" s="97">
        <f t="shared" si="94"/>
        <v>17</v>
      </c>
      <c r="ES98" t="s">
        <v>44</v>
      </c>
      <c r="ET98">
        <v>16</v>
      </c>
      <c r="EU98">
        <v>0</v>
      </c>
      <c r="EV98">
        <v>0</v>
      </c>
      <c r="EW98" s="97">
        <f t="shared" si="97"/>
        <v>16</v>
      </c>
      <c r="FB98" s="97" t="str">
        <f t="shared" si="98"/>
        <v/>
      </c>
      <c r="FG98" s="97" t="str">
        <f t="shared" si="99"/>
        <v/>
      </c>
      <c r="FH98" t="s">
        <v>44</v>
      </c>
      <c r="FI98">
        <v>19</v>
      </c>
      <c r="FJ98">
        <v>0</v>
      </c>
      <c r="FK98">
        <v>0</v>
      </c>
      <c r="FL98" s="97">
        <f t="shared" si="95"/>
        <v>19</v>
      </c>
      <c r="FQ98" s="97" t="str">
        <f t="shared" si="96"/>
        <v/>
      </c>
    </row>
    <row r="99" spans="1:173" x14ac:dyDescent="0.3">
      <c r="A99" s="2" t="s">
        <v>606</v>
      </c>
      <c r="B99" s="2" t="s">
        <v>343</v>
      </c>
      <c r="C99" s="19" t="s">
        <v>645</v>
      </c>
      <c r="D99" s="19" t="s">
        <v>629</v>
      </c>
      <c r="K99" s="16" t="str">
        <f t="shared" si="105"/>
        <v/>
      </c>
      <c r="T99" s="16" t="str">
        <f t="shared" si="106"/>
        <v/>
      </c>
      <c r="U99" s="3"/>
      <c r="V99" s="3"/>
      <c r="W99" s="3"/>
      <c r="X99" s="3"/>
      <c r="Y99" s="3"/>
      <c r="Z99" s="3"/>
      <c r="AA99" s="3"/>
      <c r="AB99" s="3"/>
      <c r="AC99" s="3"/>
      <c r="AD99" s="16" t="str">
        <f t="shared" si="104"/>
        <v/>
      </c>
      <c r="AM99" s="16" t="str">
        <f t="shared" si="107"/>
        <v/>
      </c>
      <c r="AR99" s="97" t="str">
        <f t="shared" si="78"/>
        <v/>
      </c>
      <c r="AW99" s="97" t="str">
        <f t="shared" si="79"/>
        <v/>
      </c>
      <c r="AZ99" s="97" t="str">
        <f t="shared" si="100"/>
        <v/>
      </c>
      <c r="BF99" s="97" t="str">
        <f t="shared" si="108"/>
        <v/>
      </c>
      <c r="BK99" s="97" t="str">
        <f t="shared" si="80"/>
        <v/>
      </c>
      <c r="BP99" s="97" t="str">
        <f t="shared" ref="BP99:BP130" si="109">IF(BM99+(BN99/$D$200)+(BO99/$F$200)=0,"",BM99+(BN99/$D$200)+(BO99/$F$200))</f>
        <v/>
      </c>
      <c r="BU99" s="97" t="str">
        <f t="shared" ref="BU99:BU130" si="110">IF(BR99+(BS99/$D$200)+(BT99/$F$200)=0,"",BR99+(BS99/$D$200)+(BT99/$F$200))</f>
        <v/>
      </c>
      <c r="BZ99" s="97" t="str">
        <f t="shared" si="81"/>
        <v/>
      </c>
      <c r="CE99" s="97" t="str">
        <f t="shared" si="82"/>
        <v/>
      </c>
      <c r="CJ99" s="97" t="str">
        <f t="shared" si="83"/>
        <v/>
      </c>
      <c r="CO99" s="97" t="str">
        <f t="shared" si="84"/>
        <v/>
      </c>
      <c r="CT99" s="97" t="str">
        <f t="shared" si="85"/>
        <v/>
      </c>
      <c r="CY99" s="97" t="str">
        <f t="shared" ref="CY99:CY123" si="111">IF(CV99+(CW99/$D$200)+(CX99/$F$200)=0,"",CV99+(CW99/$D$200)+(CX99/$F$200))</f>
        <v/>
      </c>
      <c r="DD99" s="97" t="str">
        <f t="shared" si="86"/>
        <v/>
      </c>
      <c r="DI99" s="97" t="str">
        <f t="shared" si="87"/>
        <v/>
      </c>
      <c r="DN99" s="97" t="str">
        <f t="shared" si="88"/>
        <v/>
      </c>
      <c r="DS99" s="97" t="str">
        <f t="shared" si="89"/>
        <v/>
      </c>
      <c r="DX99" s="97" t="str">
        <f t="shared" si="90"/>
        <v/>
      </c>
      <c r="DY99" t="s">
        <v>44</v>
      </c>
      <c r="DZ99">
        <v>7</v>
      </c>
      <c r="EA99">
        <v>0</v>
      </c>
      <c r="EB99">
        <v>0</v>
      </c>
      <c r="EC99" s="97">
        <f t="shared" si="91"/>
        <v>7</v>
      </c>
      <c r="ED99" t="s">
        <v>44</v>
      </c>
      <c r="EE99">
        <v>7</v>
      </c>
      <c r="EF99">
        <v>10</v>
      </c>
      <c r="EG99">
        <v>0</v>
      </c>
      <c r="EH99" s="97">
        <f t="shared" si="92"/>
        <v>7.5</v>
      </c>
      <c r="EM99" s="97" t="str">
        <f t="shared" si="93"/>
        <v/>
      </c>
      <c r="ER99" s="97" t="str">
        <f t="shared" si="94"/>
        <v/>
      </c>
      <c r="EW99" s="97" t="str">
        <f t="shared" si="97"/>
        <v/>
      </c>
      <c r="FB99" s="97" t="str">
        <f t="shared" si="98"/>
        <v/>
      </c>
      <c r="FG99" s="97" t="str">
        <f t="shared" si="99"/>
        <v/>
      </c>
      <c r="FL99" s="97" t="str">
        <f t="shared" si="95"/>
        <v/>
      </c>
      <c r="FQ99" s="97" t="str">
        <f t="shared" si="96"/>
        <v/>
      </c>
    </row>
    <row r="100" spans="1:173" x14ac:dyDescent="0.3">
      <c r="A100" s="2" t="s">
        <v>606</v>
      </c>
      <c r="B100" s="2" t="s">
        <v>586</v>
      </c>
      <c r="C100" s="19" t="s">
        <v>645</v>
      </c>
      <c r="D100" s="19" t="s">
        <v>629</v>
      </c>
      <c r="K100" s="16" t="str">
        <f t="shared" si="105"/>
        <v/>
      </c>
      <c r="T100" s="16" t="str">
        <f t="shared" si="106"/>
        <v/>
      </c>
      <c r="U100" s="3"/>
      <c r="V100" s="3"/>
      <c r="W100" s="3"/>
      <c r="X100" s="3"/>
      <c r="Y100" s="3"/>
      <c r="Z100" s="3"/>
      <c r="AA100" s="3"/>
      <c r="AB100" s="3"/>
      <c r="AC100" s="3"/>
      <c r="AD100" s="16" t="str">
        <f t="shared" si="104"/>
        <v/>
      </c>
      <c r="AM100" s="16" t="str">
        <f t="shared" si="107"/>
        <v/>
      </c>
      <c r="AR100" s="97" t="str">
        <f t="shared" ref="AR100:AR131" si="112">IF((((AO100+AQ100)/2)/$D$201)=0,"",(((AO100+AQ100)/2)/$D$201))</f>
        <v/>
      </c>
      <c r="AW100" s="97" t="str">
        <f t="shared" ref="AW100:AW131" si="113">IF((((AT100+AV100)/2)/$D$201)=0,"",(((AT100+AV100)/2)/$D$201))</f>
        <v/>
      </c>
      <c r="AZ100" s="97" t="str">
        <f t="shared" si="100"/>
        <v/>
      </c>
      <c r="BF100" s="97" t="str">
        <f t="shared" si="108"/>
        <v/>
      </c>
      <c r="BK100" s="97" t="str">
        <f t="shared" ref="BK100:BK131" si="114">IF(BH100+(BI100/$D$200)+(BJ100/$F$200)=0,"",BH100+(BI100/$D$200)+(BJ100/$F$200))</f>
        <v/>
      </c>
      <c r="BP100" s="97" t="str">
        <f t="shared" si="109"/>
        <v/>
      </c>
      <c r="BU100" s="97" t="str">
        <f t="shared" si="110"/>
        <v/>
      </c>
      <c r="BZ100" s="97" t="str">
        <f t="shared" ref="BZ100:BZ131" si="115">IF(BW100+(BX100/$D$200)+(BY100/$F$200)=0,"",BW100+(BX100/$D$200)+(BY100/$F$200))</f>
        <v/>
      </c>
      <c r="CE100" s="97" t="str">
        <f t="shared" ref="CE100:CE123" si="116">IF(CB100+(CC100/$D$200)+(CD100/$F$200)=0,"",CB100+(CC100/$D$200)+(CD100/$F$200))</f>
        <v/>
      </c>
      <c r="CJ100" s="97" t="str">
        <f t="shared" ref="CJ100:CJ131" si="117">IF(CG100+(CH100/$D$200)+(CI100/$F$200)=0,"",CG100+(CH100/$D$200)+(CI100/$F$200))</f>
        <v/>
      </c>
      <c r="CO100" s="97" t="str">
        <f t="shared" ref="CO100:CO131" si="118">IF(CL100+(CM100/$D$200)+(CN100/$F$200)=0,"",CL100+(CM100/$D$200)+(CN100/$F$200))</f>
        <v/>
      </c>
      <c r="CT100" s="97" t="str">
        <f t="shared" ref="CT100:CT131" si="119">IF(CQ100+(CR100/$D$200)+(CS100/$F$200)=0,"",CQ100+(CR100/$D$200)+(CS100/$F$200))</f>
        <v/>
      </c>
      <c r="CY100" s="97" t="str">
        <f t="shared" si="111"/>
        <v/>
      </c>
      <c r="DD100" s="97" t="str">
        <f t="shared" ref="DD100:DD122" si="120">IF(DA100+(DB100/$D$200)+(DC100/$F$200)=0,"",DA100+(DB100/$D$200)+(DC100/$F$200))</f>
        <v/>
      </c>
      <c r="DI100" s="97" t="str">
        <f t="shared" ref="DI100:DI122" si="121">IF(DF100+(DG100/$D$200)+(DH100/$F$200)=0,"",DF100+(DG100/$D$200)+(DH100/$F$200))</f>
        <v/>
      </c>
      <c r="DN100" s="97" t="str">
        <f t="shared" ref="DN100:DN122" si="122">IF(DK100+(DL100/$D$200)+(DM100/$F$200)=0,"",DK100+(DL100/$D$200)+(DM100/$F$200))</f>
        <v/>
      </c>
      <c r="DS100" s="97" t="str">
        <f t="shared" ref="DS100:DS123" si="123">IF(DP100+(DQ100/$D$200)+(DR100/$F$200)=0,"",DP100+(DQ100/$D$200)+(DR100/$F$200))</f>
        <v/>
      </c>
      <c r="DX100" s="97" t="str">
        <f t="shared" ref="DX100:DX123" si="124">IF(DU100+(DV100/$D$200)+(DW100/$F$200)=0,"",DU100+(DV100/$D$200)+(DW100/$F$200))</f>
        <v/>
      </c>
      <c r="EC100" s="97" t="str">
        <f t="shared" ref="EC100:EC115" si="125">IF(DZ100+(EA100/$D$200)+(EB100/$F$200)=0,"",DZ100+(EA100/$D$200)+(EB100/$F$200))</f>
        <v/>
      </c>
      <c r="ED100" t="s">
        <v>44</v>
      </c>
      <c r="EE100">
        <v>5</v>
      </c>
      <c r="EF100">
        <v>10</v>
      </c>
      <c r="EG100">
        <v>0</v>
      </c>
      <c r="EH100" s="97">
        <f t="shared" ref="EH100:EH131" si="126">IF(EE100+(EF100/$D$200)+(EG100/$F$200)=0,"",EE100+(EF100/$D$200)+(EG100/$F$200))</f>
        <v>5.5</v>
      </c>
      <c r="EM100" s="97" t="str">
        <f t="shared" ref="EM100:EM131" si="127">IF(EJ100+(EK100/$D$200)+(EL100/$F$200)=0,"",EJ100+(EK100/$D$200)+(EL100/$F$200))</f>
        <v/>
      </c>
      <c r="ER100" s="97" t="str">
        <f t="shared" ref="ER100:ER121" si="128">IF(EO100+(EP100/$D$200)+(EQ100/$F$200)=0,"",EO100+(EP100/$D$200)+(EQ100/$F$200))</f>
        <v/>
      </c>
      <c r="EW100" s="97" t="str">
        <f t="shared" si="97"/>
        <v/>
      </c>
      <c r="FB100" s="97" t="str">
        <f t="shared" si="98"/>
        <v/>
      </c>
      <c r="FG100" s="97" t="str">
        <f t="shared" si="99"/>
        <v/>
      </c>
      <c r="FL100" s="97" t="str">
        <f t="shared" ref="FL100:FL131" si="129">IF(FI100+(FJ100/$D$200)+(FK100/$F$200)=0,"",FI100+(FJ100/$D$200)+(FK100/$F$200))</f>
        <v/>
      </c>
      <c r="FQ100" s="97" t="str">
        <f t="shared" ref="FQ100:FQ131" si="130">IF(FN100+(FO100/$D$200)+(FP100/$F$200)=0,"",FN100+(FO100/$D$200)+(FP100/$F$200))</f>
        <v/>
      </c>
    </row>
    <row r="101" spans="1:173" x14ac:dyDescent="0.3">
      <c r="A101" s="2" t="s">
        <v>606</v>
      </c>
      <c r="B101" s="2" t="s">
        <v>561</v>
      </c>
      <c r="C101" s="19" t="s">
        <v>645</v>
      </c>
      <c r="D101" s="19" t="s">
        <v>629</v>
      </c>
      <c r="K101" s="16" t="str">
        <f t="shared" si="105"/>
        <v/>
      </c>
      <c r="T101" s="16" t="str">
        <f t="shared" si="106"/>
        <v/>
      </c>
      <c r="U101" s="3"/>
      <c r="V101" s="3"/>
      <c r="W101" s="3"/>
      <c r="X101" s="3"/>
      <c r="Y101" s="3"/>
      <c r="Z101" s="3"/>
      <c r="AA101" s="3"/>
      <c r="AB101" s="3"/>
      <c r="AC101" s="3"/>
      <c r="AD101" s="16" t="str">
        <f t="shared" si="104"/>
        <v/>
      </c>
      <c r="AM101" s="16" t="str">
        <f t="shared" si="107"/>
        <v/>
      </c>
      <c r="AR101" s="97" t="str">
        <f t="shared" si="112"/>
        <v/>
      </c>
      <c r="AW101" s="97" t="str">
        <f t="shared" si="113"/>
        <v/>
      </c>
      <c r="AZ101" s="97" t="str">
        <f t="shared" si="100"/>
        <v/>
      </c>
      <c r="BF101" s="97" t="str">
        <f t="shared" si="108"/>
        <v/>
      </c>
      <c r="BK101" s="97" t="str">
        <f t="shared" si="114"/>
        <v/>
      </c>
      <c r="BP101" s="97" t="str">
        <f t="shared" si="109"/>
        <v/>
      </c>
      <c r="BU101" s="97" t="str">
        <f t="shared" si="110"/>
        <v/>
      </c>
      <c r="BZ101" s="97" t="str">
        <f t="shared" si="115"/>
        <v/>
      </c>
      <c r="CE101" s="97" t="str">
        <f t="shared" si="116"/>
        <v/>
      </c>
      <c r="CJ101" s="97" t="str">
        <f t="shared" si="117"/>
        <v/>
      </c>
      <c r="CO101" s="97" t="str">
        <f t="shared" si="118"/>
        <v/>
      </c>
      <c r="CT101" s="97" t="str">
        <f t="shared" si="119"/>
        <v/>
      </c>
      <c r="CY101" s="97" t="str">
        <f t="shared" si="111"/>
        <v/>
      </c>
      <c r="DD101" s="97" t="str">
        <f t="shared" si="120"/>
        <v/>
      </c>
      <c r="DI101" s="97" t="str">
        <f t="shared" si="121"/>
        <v/>
      </c>
      <c r="DN101" s="97" t="str">
        <f t="shared" si="122"/>
        <v/>
      </c>
      <c r="DS101" s="97" t="str">
        <f t="shared" si="123"/>
        <v/>
      </c>
      <c r="DX101" s="97" t="str">
        <f t="shared" si="124"/>
        <v/>
      </c>
      <c r="EC101" s="97" t="str">
        <f t="shared" si="125"/>
        <v/>
      </c>
      <c r="EH101" s="97" t="str">
        <f t="shared" si="126"/>
        <v/>
      </c>
      <c r="EM101" s="97" t="str">
        <f t="shared" si="127"/>
        <v/>
      </c>
      <c r="EN101" t="s">
        <v>44</v>
      </c>
      <c r="EO101">
        <v>15</v>
      </c>
      <c r="EP101">
        <v>0</v>
      </c>
      <c r="EQ101">
        <v>0</v>
      </c>
      <c r="ER101" s="97">
        <f t="shared" si="128"/>
        <v>15</v>
      </c>
      <c r="ES101" t="s">
        <v>44</v>
      </c>
      <c r="ET101">
        <v>14</v>
      </c>
      <c r="EU101">
        <v>0</v>
      </c>
      <c r="EV101">
        <v>0</v>
      </c>
      <c r="EW101" s="97">
        <f t="shared" si="97"/>
        <v>14</v>
      </c>
      <c r="FB101" s="97" t="str">
        <f t="shared" si="98"/>
        <v/>
      </c>
      <c r="FG101" s="97" t="str">
        <f t="shared" si="99"/>
        <v/>
      </c>
      <c r="FH101" t="s">
        <v>44</v>
      </c>
      <c r="FI101">
        <v>15</v>
      </c>
      <c r="FJ101">
        <v>0</v>
      </c>
      <c r="FK101">
        <v>0</v>
      </c>
      <c r="FL101" s="97">
        <f t="shared" si="129"/>
        <v>15</v>
      </c>
      <c r="FQ101" s="97" t="str">
        <f t="shared" si="130"/>
        <v/>
      </c>
    </row>
    <row r="102" spans="1:173" x14ac:dyDescent="0.3">
      <c r="A102" s="2" t="s">
        <v>607</v>
      </c>
      <c r="B102" s="2" t="s">
        <v>562</v>
      </c>
      <c r="C102" s="19" t="s">
        <v>645</v>
      </c>
      <c r="D102" s="19" t="s">
        <v>629</v>
      </c>
      <c r="K102" s="16" t="str">
        <f t="shared" si="105"/>
        <v/>
      </c>
      <c r="T102" s="16" t="str">
        <f t="shared" si="106"/>
        <v/>
      </c>
      <c r="U102" s="3"/>
      <c r="V102" s="3"/>
      <c r="W102" s="3"/>
      <c r="X102" s="3"/>
      <c r="Y102" s="3"/>
      <c r="Z102" s="3"/>
      <c r="AA102" s="3"/>
      <c r="AB102" s="3"/>
      <c r="AC102" s="3"/>
      <c r="AD102" s="16" t="str">
        <f t="shared" si="104"/>
        <v/>
      </c>
      <c r="AM102" s="16" t="str">
        <f t="shared" si="107"/>
        <v/>
      </c>
      <c r="AR102" s="97" t="str">
        <f t="shared" si="112"/>
        <v/>
      </c>
      <c r="AW102" s="97" t="str">
        <f t="shared" si="113"/>
        <v/>
      </c>
      <c r="AZ102" s="97" t="str">
        <f t="shared" si="100"/>
        <v/>
      </c>
      <c r="BF102" s="97" t="str">
        <f t="shared" si="108"/>
        <v/>
      </c>
      <c r="BK102" s="97" t="str">
        <f t="shared" si="114"/>
        <v/>
      </c>
      <c r="BP102" s="97" t="str">
        <f t="shared" si="109"/>
        <v/>
      </c>
      <c r="BU102" s="97" t="str">
        <f t="shared" si="110"/>
        <v/>
      </c>
      <c r="BZ102" s="97" t="str">
        <f t="shared" si="115"/>
        <v/>
      </c>
      <c r="CE102" s="97" t="str">
        <f t="shared" si="116"/>
        <v/>
      </c>
      <c r="CJ102" s="97" t="str">
        <f t="shared" si="117"/>
        <v/>
      </c>
      <c r="CO102" s="97" t="str">
        <f t="shared" si="118"/>
        <v/>
      </c>
      <c r="CT102" s="97" t="str">
        <f t="shared" si="119"/>
        <v/>
      </c>
      <c r="CY102" s="97" t="str">
        <f t="shared" si="111"/>
        <v/>
      </c>
      <c r="DD102" s="97" t="str">
        <f t="shared" si="120"/>
        <v/>
      </c>
      <c r="DI102" s="97" t="str">
        <f t="shared" si="121"/>
        <v/>
      </c>
      <c r="DN102" s="97" t="str">
        <f t="shared" si="122"/>
        <v/>
      </c>
      <c r="DS102" s="97" t="str">
        <f t="shared" si="123"/>
        <v/>
      </c>
      <c r="DX102" s="97" t="str">
        <f t="shared" si="124"/>
        <v/>
      </c>
      <c r="DY102" t="s">
        <v>44</v>
      </c>
      <c r="DZ102">
        <v>5</v>
      </c>
      <c r="EA102">
        <v>10</v>
      </c>
      <c r="EB102">
        <v>0</v>
      </c>
      <c r="EC102" s="97">
        <f t="shared" si="125"/>
        <v>5.5</v>
      </c>
      <c r="EH102" s="97" t="str">
        <f t="shared" si="126"/>
        <v/>
      </c>
      <c r="EM102" s="97" t="str">
        <f t="shared" si="127"/>
        <v/>
      </c>
      <c r="ER102" s="97" t="str">
        <f t="shared" si="128"/>
        <v/>
      </c>
      <c r="EW102" s="97" t="str">
        <f t="shared" si="97"/>
        <v/>
      </c>
      <c r="FB102" s="97" t="str">
        <f t="shared" si="98"/>
        <v/>
      </c>
      <c r="FG102" s="97" t="str">
        <f t="shared" si="99"/>
        <v/>
      </c>
      <c r="FL102" s="97" t="str">
        <f t="shared" si="129"/>
        <v/>
      </c>
      <c r="FQ102" s="97" t="str">
        <f t="shared" si="130"/>
        <v/>
      </c>
    </row>
    <row r="103" spans="1:173" x14ac:dyDescent="0.3">
      <c r="A103" s="2" t="s">
        <v>608</v>
      </c>
      <c r="B103" s="2" t="s">
        <v>345</v>
      </c>
      <c r="C103" s="19" t="s">
        <v>645</v>
      </c>
      <c r="D103" s="19" t="s">
        <v>629</v>
      </c>
      <c r="K103" s="16" t="str">
        <f t="shared" si="105"/>
        <v/>
      </c>
      <c r="T103" s="16" t="str">
        <f t="shared" si="106"/>
        <v/>
      </c>
      <c r="U103" s="3"/>
      <c r="V103" s="3"/>
      <c r="W103" s="3"/>
      <c r="X103" s="3"/>
      <c r="Y103" s="3"/>
      <c r="Z103" s="3"/>
      <c r="AA103" s="3"/>
      <c r="AB103" s="3"/>
      <c r="AC103" s="3"/>
      <c r="AD103" s="16" t="str">
        <f t="shared" si="104"/>
        <v/>
      </c>
      <c r="AM103" s="16" t="str">
        <f t="shared" si="107"/>
        <v/>
      </c>
      <c r="AR103" s="97" t="str">
        <f t="shared" si="112"/>
        <v/>
      </c>
      <c r="AW103" s="97" t="str">
        <f t="shared" si="113"/>
        <v/>
      </c>
      <c r="AZ103" s="97" t="str">
        <f t="shared" si="100"/>
        <v/>
      </c>
      <c r="BF103" s="97" t="str">
        <f t="shared" si="108"/>
        <v/>
      </c>
      <c r="BK103" s="97" t="str">
        <f t="shared" si="114"/>
        <v/>
      </c>
      <c r="BP103" s="97" t="str">
        <f t="shared" si="109"/>
        <v/>
      </c>
      <c r="BU103" s="97" t="str">
        <f t="shared" si="110"/>
        <v/>
      </c>
      <c r="BZ103" s="97" t="str">
        <f t="shared" si="115"/>
        <v/>
      </c>
      <c r="CE103" s="97" t="str">
        <f t="shared" si="116"/>
        <v/>
      </c>
      <c r="CJ103" s="97" t="str">
        <f t="shared" si="117"/>
        <v/>
      </c>
      <c r="CO103" s="97" t="str">
        <f t="shared" si="118"/>
        <v/>
      </c>
      <c r="CT103" s="97" t="str">
        <f t="shared" si="119"/>
        <v/>
      </c>
      <c r="CY103" s="97" t="str">
        <f t="shared" si="111"/>
        <v/>
      </c>
      <c r="DD103" s="97" t="str">
        <f t="shared" si="120"/>
        <v/>
      </c>
      <c r="DI103" s="97" t="str">
        <f t="shared" si="121"/>
        <v/>
      </c>
      <c r="DN103" s="97" t="str">
        <f t="shared" si="122"/>
        <v/>
      </c>
      <c r="DS103" s="97" t="str">
        <f t="shared" si="123"/>
        <v/>
      </c>
      <c r="DX103" s="97" t="str">
        <f t="shared" si="124"/>
        <v/>
      </c>
      <c r="DY103" t="s">
        <v>44</v>
      </c>
      <c r="DZ103">
        <v>5</v>
      </c>
      <c r="EA103">
        <v>10</v>
      </c>
      <c r="EB103">
        <v>0</v>
      </c>
      <c r="EC103" s="97">
        <f t="shared" si="125"/>
        <v>5.5</v>
      </c>
      <c r="EH103" s="97" t="str">
        <f t="shared" si="126"/>
        <v/>
      </c>
      <c r="EM103" s="97" t="str">
        <f t="shared" si="127"/>
        <v/>
      </c>
      <c r="ER103" s="97" t="str">
        <f t="shared" si="128"/>
        <v/>
      </c>
      <c r="EW103" s="97" t="str">
        <f t="shared" si="97"/>
        <v/>
      </c>
      <c r="FB103" s="97" t="str">
        <f t="shared" si="98"/>
        <v/>
      </c>
      <c r="FG103" s="97" t="str">
        <f t="shared" si="99"/>
        <v/>
      </c>
      <c r="FL103" s="97" t="str">
        <f t="shared" si="129"/>
        <v/>
      </c>
      <c r="FQ103" s="97" t="str">
        <f t="shared" si="130"/>
        <v/>
      </c>
    </row>
    <row r="104" spans="1:173" x14ac:dyDescent="0.3">
      <c r="A104" s="2" t="s">
        <v>609</v>
      </c>
      <c r="B104" s="2" t="s">
        <v>345</v>
      </c>
      <c r="C104" s="3" t="s">
        <v>647</v>
      </c>
      <c r="D104" s="3" t="s">
        <v>630</v>
      </c>
      <c r="K104" s="16" t="str">
        <f t="shared" si="105"/>
        <v/>
      </c>
      <c r="T104" s="16" t="str">
        <f t="shared" si="106"/>
        <v/>
      </c>
      <c r="U104" s="3"/>
      <c r="V104" s="3"/>
      <c r="W104" s="3"/>
      <c r="X104" s="3"/>
      <c r="Y104" s="3"/>
      <c r="Z104" s="3"/>
      <c r="AA104" s="3"/>
      <c r="AB104" s="3"/>
      <c r="AC104" s="3"/>
      <c r="AD104" s="16" t="str">
        <f t="shared" si="104"/>
        <v/>
      </c>
      <c r="AM104" s="16" t="str">
        <f t="shared" si="107"/>
        <v/>
      </c>
      <c r="AR104" s="97" t="str">
        <f t="shared" si="112"/>
        <v/>
      </c>
      <c r="AW104" s="97" t="str">
        <f t="shared" si="113"/>
        <v/>
      </c>
      <c r="AZ104" s="97" t="str">
        <f t="shared" si="100"/>
        <v/>
      </c>
      <c r="BF104" s="97" t="str">
        <f t="shared" si="108"/>
        <v/>
      </c>
      <c r="BK104" s="97" t="str">
        <f t="shared" si="114"/>
        <v/>
      </c>
      <c r="BP104" s="97" t="str">
        <f t="shared" si="109"/>
        <v/>
      </c>
      <c r="BU104" s="97" t="str">
        <f t="shared" si="110"/>
        <v/>
      </c>
      <c r="BZ104" s="97" t="str">
        <f t="shared" si="115"/>
        <v/>
      </c>
      <c r="CE104" s="97" t="str">
        <f t="shared" si="116"/>
        <v/>
      </c>
      <c r="CJ104" s="97" t="str">
        <f t="shared" si="117"/>
        <v/>
      </c>
      <c r="CO104" s="97" t="str">
        <f t="shared" si="118"/>
        <v/>
      </c>
      <c r="CT104" s="97" t="str">
        <f t="shared" si="119"/>
        <v/>
      </c>
      <c r="CY104" s="97" t="str">
        <f t="shared" si="111"/>
        <v/>
      </c>
      <c r="DD104" s="97" t="str">
        <f t="shared" si="120"/>
        <v/>
      </c>
      <c r="DI104" s="97" t="str">
        <f t="shared" si="121"/>
        <v/>
      </c>
      <c r="DN104" s="97" t="str">
        <f t="shared" si="122"/>
        <v/>
      </c>
      <c r="DS104" s="97" t="str">
        <f t="shared" si="123"/>
        <v/>
      </c>
      <c r="DX104" s="97" t="str">
        <f t="shared" si="124"/>
        <v/>
      </c>
      <c r="EC104" s="97" t="str">
        <f t="shared" si="125"/>
        <v/>
      </c>
      <c r="EH104" s="97" t="str">
        <f t="shared" si="126"/>
        <v/>
      </c>
      <c r="EM104" s="97" t="str">
        <f t="shared" si="127"/>
        <v/>
      </c>
      <c r="EN104" t="s">
        <v>59</v>
      </c>
      <c r="EO104">
        <v>6</v>
      </c>
      <c r="EP104">
        <v>15</v>
      </c>
      <c r="EQ104">
        <v>0</v>
      </c>
      <c r="ER104" s="97">
        <f t="shared" si="128"/>
        <v>6.75</v>
      </c>
      <c r="EW104" s="97" t="str">
        <f t="shared" si="97"/>
        <v/>
      </c>
      <c r="FB104" s="97" t="str">
        <f t="shared" si="98"/>
        <v/>
      </c>
      <c r="FG104" s="97" t="str">
        <f t="shared" si="99"/>
        <v/>
      </c>
      <c r="FL104" s="97" t="str">
        <f t="shared" si="129"/>
        <v/>
      </c>
      <c r="FQ104" s="97" t="str">
        <f t="shared" si="130"/>
        <v/>
      </c>
    </row>
    <row r="105" spans="1:173" x14ac:dyDescent="0.3">
      <c r="A105" s="19" t="s">
        <v>610</v>
      </c>
      <c r="B105" s="8"/>
      <c r="C105" s="19" t="s">
        <v>643</v>
      </c>
      <c r="D105" s="19" t="s">
        <v>438</v>
      </c>
      <c r="K105" s="16" t="str">
        <f t="shared" si="105"/>
        <v/>
      </c>
      <c r="T105" s="16" t="str">
        <f t="shared" si="106"/>
        <v/>
      </c>
      <c r="U105" s="3"/>
      <c r="V105" s="3"/>
      <c r="W105" s="3"/>
      <c r="X105" s="3"/>
      <c r="Y105" s="3"/>
      <c r="Z105" s="3"/>
      <c r="AA105" s="3"/>
      <c r="AB105" s="3"/>
      <c r="AC105" s="3"/>
      <c r="AD105" s="16" t="str">
        <f t="shared" si="104"/>
        <v/>
      </c>
      <c r="AE105" s="3"/>
      <c r="AM105" s="16" t="str">
        <f t="shared" si="107"/>
        <v/>
      </c>
      <c r="AR105" s="97" t="str">
        <f t="shared" si="112"/>
        <v/>
      </c>
      <c r="AW105" s="97" t="str">
        <f t="shared" si="113"/>
        <v/>
      </c>
      <c r="AZ105" s="97" t="str">
        <f t="shared" si="100"/>
        <v/>
      </c>
      <c r="BF105" s="97" t="str">
        <f t="shared" si="108"/>
        <v/>
      </c>
      <c r="BK105" s="97" t="str">
        <f t="shared" si="114"/>
        <v/>
      </c>
      <c r="BP105" s="97" t="str">
        <f t="shared" si="109"/>
        <v/>
      </c>
      <c r="BU105" s="97" t="str">
        <f t="shared" si="110"/>
        <v/>
      </c>
      <c r="BZ105" s="97" t="str">
        <f t="shared" si="115"/>
        <v/>
      </c>
      <c r="CE105" s="97" t="str">
        <f t="shared" si="116"/>
        <v/>
      </c>
      <c r="CJ105" s="97" t="str">
        <f t="shared" si="117"/>
        <v/>
      </c>
      <c r="CK105" t="s">
        <v>36</v>
      </c>
      <c r="CL105">
        <v>15</v>
      </c>
      <c r="CM105">
        <v>0</v>
      </c>
      <c r="CN105">
        <v>0</v>
      </c>
      <c r="CO105" s="97">
        <f t="shared" si="118"/>
        <v>15</v>
      </c>
      <c r="CT105" s="97" t="str">
        <f t="shared" si="119"/>
        <v/>
      </c>
      <c r="CY105" s="97" t="str">
        <f t="shared" si="111"/>
        <v/>
      </c>
      <c r="DD105" s="97" t="str">
        <f t="shared" si="120"/>
        <v/>
      </c>
      <c r="DI105" s="97" t="str">
        <f t="shared" si="121"/>
        <v/>
      </c>
      <c r="DN105" s="97" t="str">
        <f t="shared" si="122"/>
        <v/>
      </c>
      <c r="DS105" s="97" t="str">
        <f t="shared" si="123"/>
        <v/>
      </c>
      <c r="DX105" s="97" t="str">
        <f t="shared" si="124"/>
        <v/>
      </c>
      <c r="EC105" s="97" t="str">
        <f t="shared" si="125"/>
        <v/>
      </c>
      <c r="EH105" s="97" t="str">
        <f t="shared" si="126"/>
        <v/>
      </c>
      <c r="EM105" s="97" t="str">
        <f t="shared" si="127"/>
        <v/>
      </c>
      <c r="ER105" s="97" t="str">
        <f t="shared" si="128"/>
        <v/>
      </c>
      <c r="EW105" s="97" t="str">
        <f t="shared" si="97"/>
        <v/>
      </c>
      <c r="FB105" s="97" t="str">
        <f t="shared" si="98"/>
        <v/>
      </c>
      <c r="FG105" s="97" t="str">
        <f t="shared" si="99"/>
        <v/>
      </c>
      <c r="FL105" s="97" t="str">
        <f t="shared" si="129"/>
        <v/>
      </c>
      <c r="FQ105" s="97" t="str">
        <f t="shared" si="130"/>
        <v/>
      </c>
    </row>
    <row r="106" spans="1:173" x14ac:dyDescent="0.3">
      <c r="A106" s="19" t="s">
        <v>611</v>
      </c>
      <c r="B106" s="8"/>
      <c r="C106" s="19" t="s">
        <v>645</v>
      </c>
      <c r="D106" s="19" t="s">
        <v>629</v>
      </c>
      <c r="K106" s="16" t="str">
        <f t="shared" si="105"/>
        <v/>
      </c>
      <c r="T106" s="16" t="str">
        <f t="shared" si="106"/>
        <v/>
      </c>
      <c r="U106" s="3"/>
      <c r="V106" s="3"/>
      <c r="W106" s="3"/>
      <c r="X106" s="3"/>
      <c r="Y106" s="3"/>
      <c r="Z106" s="3"/>
      <c r="AA106" s="3"/>
      <c r="AB106" s="3"/>
      <c r="AC106" s="3"/>
      <c r="AD106" s="16" t="str">
        <f t="shared" si="104"/>
        <v/>
      </c>
      <c r="AE106" s="3"/>
      <c r="AM106" s="16" t="str">
        <f t="shared" si="107"/>
        <v/>
      </c>
      <c r="AR106" s="97" t="str">
        <f t="shared" si="112"/>
        <v/>
      </c>
      <c r="AW106" s="97" t="str">
        <f t="shared" si="113"/>
        <v/>
      </c>
      <c r="AZ106" s="97" t="str">
        <f t="shared" si="100"/>
        <v/>
      </c>
      <c r="BF106" s="97" t="str">
        <f t="shared" si="108"/>
        <v/>
      </c>
      <c r="BK106" s="97" t="str">
        <f t="shared" si="114"/>
        <v/>
      </c>
      <c r="BP106" s="97" t="str">
        <f t="shared" si="109"/>
        <v/>
      </c>
      <c r="BU106" s="97" t="str">
        <f t="shared" si="110"/>
        <v/>
      </c>
      <c r="BZ106" s="97" t="str">
        <f t="shared" si="115"/>
        <v/>
      </c>
      <c r="CE106" s="97" t="str">
        <f t="shared" si="116"/>
        <v/>
      </c>
      <c r="CJ106" s="97" t="str">
        <f t="shared" si="117"/>
        <v/>
      </c>
      <c r="CO106" s="97" t="str">
        <f t="shared" si="118"/>
        <v/>
      </c>
      <c r="CT106" s="97" t="str">
        <f t="shared" si="119"/>
        <v/>
      </c>
      <c r="CY106" s="97" t="str">
        <f t="shared" si="111"/>
        <v/>
      </c>
      <c r="DD106" s="97" t="str">
        <f t="shared" si="120"/>
        <v/>
      </c>
      <c r="DI106" s="97" t="str">
        <f t="shared" si="121"/>
        <v/>
      </c>
      <c r="DN106" s="97" t="str">
        <f t="shared" si="122"/>
        <v/>
      </c>
      <c r="DS106" s="97" t="str">
        <f t="shared" si="123"/>
        <v/>
      </c>
      <c r="DX106" s="97" t="str">
        <f t="shared" si="124"/>
        <v/>
      </c>
      <c r="EC106" s="97" t="str">
        <f t="shared" si="125"/>
        <v/>
      </c>
      <c r="EH106" s="97" t="str">
        <f t="shared" si="126"/>
        <v/>
      </c>
      <c r="EM106" s="97" t="str">
        <f t="shared" si="127"/>
        <v/>
      </c>
      <c r="EN106" t="s">
        <v>44</v>
      </c>
      <c r="EO106">
        <v>4</v>
      </c>
      <c r="EP106">
        <v>10</v>
      </c>
      <c r="EQ106">
        <v>0</v>
      </c>
      <c r="ER106" s="97">
        <f t="shared" si="128"/>
        <v>4.5</v>
      </c>
      <c r="EW106" s="97" t="str">
        <f t="shared" si="97"/>
        <v/>
      </c>
      <c r="FB106" s="97" t="str">
        <f t="shared" si="98"/>
        <v/>
      </c>
      <c r="FG106" s="97" t="str">
        <f t="shared" si="99"/>
        <v/>
      </c>
      <c r="FL106" s="97" t="str">
        <f t="shared" si="129"/>
        <v/>
      </c>
      <c r="FQ106" s="97" t="str">
        <f t="shared" si="130"/>
        <v/>
      </c>
    </row>
    <row r="107" spans="1:173" x14ac:dyDescent="0.3">
      <c r="A107" s="19" t="s">
        <v>611</v>
      </c>
      <c r="B107" s="2" t="s">
        <v>345</v>
      </c>
      <c r="C107" s="19" t="s">
        <v>645</v>
      </c>
      <c r="D107" s="19" t="s">
        <v>629</v>
      </c>
      <c r="K107" s="16" t="str">
        <f t="shared" si="105"/>
        <v/>
      </c>
      <c r="T107" s="16" t="str">
        <f t="shared" si="106"/>
        <v/>
      </c>
      <c r="U107" s="3"/>
      <c r="V107" s="3"/>
      <c r="W107" s="3"/>
      <c r="X107" s="3"/>
      <c r="Y107" s="3"/>
      <c r="Z107" s="3"/>
      <c r="AA107" s="3"/>
      <c r="AB107" s="3"/>
      <c r="AC107" s="3"/>
      <c r="AD107" s="16" t="str">
        <f t="shared" si="104"/>
        <v/>
      </c>
      <c r="AE107" s="3"/>
      <c r="AM107" s="16" t="str">
        <f t="shared" si="107"/>
        <v/>
      </c>
      <c r="AR107" s="97" t="str">
        <f t="shared" si="112"/>
        <v/>
      </c>
      <c r="AW107" s="97" t="str">
        <f t="shared" si="113"/>
        <v/>
      </c>
      <c r="AZ107" s="97" t="str">
        <f t="shared" si="100"/>
        <v/>
      </c>
      <c r="BF107" s="97" t="str">
        <f t="shared" si="108"/>
        <v/>
      </c>
      <c r="BK107" s="97" t="str">
        <f t="shared" si="114"/>
        <v/>
      </c>
      <c r="BP107" s="97" t="str">
        <f t="shared" si="109"/>
        <v/>
      </c>
      <c r="BU107" s="97" t="str">
        <f t="shared" si="110"/>
        <v/>
      </c>
      <c r="BZ107" s="97" t="str">
        <f t="shared" si="115"/>
        <v/>
      </c>
      <c r="CE107" s="97" t="str">
        <f t="shared" si="116"/>
        <v/>
      </c>
      <c r="CJ107" s="97" t="str">
        <f t="shared" si="117"/>
        <v/>
      </c>
      <c r="CO107" s="97" t="str">
        <f t="shared" si="118"/>
        <v/>
      </c>
      <c r="CT107" s="97" t="str">
        <f t="shared" si="119"/>
        <v/>
      </c>
      <c r="CU107" t="s">
        <v>44</v>
      </c>
      <c r="CV107">
        <v>4</v>
      </c>
      <c r="CW107">
        <v>16</v>
      </c>
      <c r="CX107">
        <v>0</v>
      </c>
      <c r="CY107" s="97">
        <f t="shared" si="111"/>
        <v>4.8</v>
      </c>
      <c r="DD107" s="97" t="str">
        <f t="shared" si="120"/>
        <v/>
      </c>
      <c r="DI107" s="97" t="str">
        <f t="shared" si="121"/>
        <v/>
      </c>
      <c r="DN107" s="97" t="str">
        <f t="shared" si="122"/>
        <v/>
      </c>
      <c r="DS107" s="97" t="str">
        <f t="shared" si="123"/>
        <v/>
      </c>
      <c r="DX107" s="97" t="str">
        <f t="shared" si="124"/>
        <v/>
      </c>
      <c r="EC107" s="97" t="str">
        <f t="shared" si="125"/>
        <v/>
      </c>
      <c r="EH107" s="97" t="str">
        <f t="shared" si="126"/>
        <v/>
      </c>
      <c r="EM107" s="97" t="str">
        <f t="shared" si="127"/>
        <v/>
      </c>
      <c r="ER107" s="97" t="str">
        <f t="shared" si="128"/>
        <v/>
      </c>
      <c r="ES107" t="s">
        <v>44</v>
      </c>
      <c r="ET107">
        <v>6</v>
      </c>
      <c r="EU107">
        <v>10</v>
      </c>
      <c r="EV107">
        <v>0</v>
      </c>
      <c r="EW107" s="97">
        <f t="shared" si="97"/>
        <v>6.5</v>
      </c>
      <c r="EX107" t="s">
        <v>44</v>
      </c>
      <c r="EY107">
        <v>6</v>
      </c>
      <c r="EZ107">
        <v>2</v>
      </c>
      <c r="FA107">
        <v>6</v>
      </c>
      <c r="FB107" s="97">
        <f t="shared" si="98"/>
        <v>6.125</v>
      </c>
      <c r="FC107" t="s">
        <v>44</v>
      </c>
      <c r="FD107">
        <v>6</v>
      </c>
      <c r="FE107">
        <v>0</v>
      </c>
      <c r="FF107">
        <v>0</v>
      </c>
      <c r="FG107" s="97">
        <f t="shared" si="99"/>
        <v>6</v>
      </c>
      <c r="FH107" t="s">
        <v>44</v>
      </c>
      <c r="FI107">
        <v>7</v>
      </c>
      <c r="FJ107">
        <v>0</v>
      </c>
      <c r="FK107">
        <v>0</v>
      </c>
      <c r="FL107" s="97">
        <f t="shared" si="129"/>
        <v>7</v>
      </c>
      <c r="FM107" t="s">
        <v>44</v>
      </c>
      <c r="FN107">
        <v>6</v>
      </c>
      <c r="FO107">
        <v>5</v>
      </c>
      <c r="FP107">
        <v>0</v>
      </c>
      <c r="FQ107" s="97">
        <f t="shared" si="130"/>
        <v>6.25</v>
      </c>
    </row>
    <row r="108" spans="1:173" x14ac:dyDescent="0.3">
      <c r="A108" s="19" t="s">
        <v>611</v>
      </c>
      <c r="B108" s="19" t="s">
        <v>560</v>
      </c>
      <c r="C108" s="19" t="s">
        <v>645</v>
      </c>
      <c r="D108" s="19" t="s">
        <v>629</v>
      </c>
      <c r="K108" s="16" t="str">
        <f t="shared" si="105"/>
        <v/>
      </c>
      <c r="T108" s="16" t="str">
        <f t="shared" si="106"/>
        <v/>
      </c>
      <c r="U108" s="3"/>
      <c r="V108" s="3"/>
      <c r="W108" s="3"/>
      <c r="X108" s="3"/>
      <c r="Y108" s="3"/>
      <c r="Z108" s="3"/>
      <c r="AA108" s="3"/>
      <c r="AB108" s="3"/>
      <c r="AC108" s="3"/>
      <c r="AD108" s="16" t="str">
        <f t="shared" si="104"/>
        <v/>
      </c>
      <c r="AE108" s="3"/>
      <c r="AM108" s="16" t="str">
        <f t="shared" si="107"/>
        <v/>
      </c>
      <c r="AR108" s="97" t="str">
        <f t="shared" si="112"/>
        <v/>
      </c>
      <c r="AW108" s="97" t="str">
        <f t="shared" si="113"/>
        <v/>
      </c>
      <c r="AZ108" s="97" t="str">
        <f t="shared" si="100"/>
        <v/>
      </c>
      <c r="BF108" s="97" t="str">
        <f t="shared" si="108"/>
        <v/>
      </c>
      <c r="BK108" s="97" t="str">
        <f t="shared" si="114"/>
        <v/>
      </c>
      <c r="BP108" s="97" t="str">
        <f t="shared" si="109"/>
        <v/>
      </c>
      <c r="BU108" s="97" t="str">
        <f t="shared" si="110"/>
        <v/>
      </c>
      <c r="BZ108" s="97" t="str">
        <f t="shared" si="115"/>
        <v/>
      </c>
      <c r="CE108" s="97" t="str">
        <f t="shared" si="116"/>
        <v/>
      </c>
      <c r="CJ108" s="97" t="str">
        <f t="shared" si="117"/>
        <v/>
      </c>
      <c r="CO108" s="97" t="str">
        <f t="shared" si="118"/>
        <v/>
      </c>
      <c r="CT108" s="97" t="str">
        <f t="shared" si="119"/>
        <v/>
      </c>
      <c r="CY108" s="97" t="str">
        <f t="shared" si="111"/>
        <v/>
      </c>
      <c r="DD108" s="97" t="str">
        <f t="shared" si="120"/>
        <v/>
      </c>
      <c r="DI108" s="97" t="str">
        <f t="shared" si="121"/>
        <v/>
      </c>
      <c r="DN108" s="97" t="str">
        <f t="shared" si="122"/>
        <v/>
      </c>
      <c r="DS108" s="97" t="str">
        <f t="shared" si="123"/>
        <v/>
      </c>
      <c r="DX108" s="97" t="str">
        <f t="shared" si="124"/>
        <v/>
      </c>
      <c r="DY108" t="s">
        <v>44</v>
      </c>
      <c r="DZ108">
        <v>5</v>
      </c>
      <c r="EA108">
        <v>0</v>
      </c>
      <c r="EB108">
        <v>0</v>
      </c>
      <c r="EC108" s="97">
        <f t="shared" si="125"/>
        <v>5</v>
      </c>
      <c r="EH108" s="97" t="str">
        <f t="shared" si="126"/>
        <v/>
      </c>
      <c r="EM108" s="97" t="str">
        <f t="shared" si="127"/>
        <v/>
      </c>
      <c r="ER108" s="97" t="str">
        <f t="shared" si="128"/>
        <v/>
      </c>
      <c r="EW108" s="97" t="str">
        <f t="shared" ref="EW108:EW123" si="131">IF(ET108+(EU108/$D$200)+(EV108/$F$200)=0,"",ET108+(EU108/$D$200)+(EV108/$F$200))</f>
        <v/>
      </c>
      <c r="FB108" s="97" t="str">
        <f t="shared" ref="FB108:FB123" si="132">IF(EY108+(EZ108/$D$200)+(FA108/$F$200)=0,"",EY108+(EZ108/$D$200)+(FA108/$F$200))</f>
        <v/>
      </c>
      <c r="FC108" t="s">
        <v>44</v>
      </c>
      <c r="FD108">
        <v>5</v>
      </c>
      <c r="FE108">
        <v>15</v>
      </c>
      <c r="FF108">
        <v>0</v>
      </c>
      <c r="FG108" s="97">
        <f t="shared" ref="FG108:FG128" si="133">IF(FD108+(FE108/$D$200)+(FF108/$F$200)=0,"",FD108+(FE108/$D$200)+(FF108/$F$200))</f>
        <v>5.75</v>
      </c>
      <c r="FH108" t="s">
        <v>44</v>
      </c>
      <c r="FI108">
        <v>7</v>
      </c>
      <c r="FJ108">
        <v>5</v>
      </c>
      <c r="FK108">
        <v>0</v>
      </c>
      <c r="FL108" s="97">
        <f t="shared" si="129"/>
        <v>7.25</v>
      </c>
      <c r="FM108" t="s">
        <v>44</v>
      </c>
      <c r="FN108">
        <v>6</v>
      </c>
      <c r="FO108">
        <v>10</v>
      </c>
      <c r="FP108">
        <v>0</v>
      </c>
      <c r="FQ108" s="97">
        <f t="shared" si="130"/>
        <v>6.5</v>
      </c>
    </row>
    <row r="109" spans="1:173" x14ac:dyDescent="0.3">
      <c r="A109" s="19" t="s">
        <v>611</v>
      </c>
      <c r="B109" s="19" t="s">
        <v>561</v>
      </c>
      <c r="C109" s="19" t="s">
        <v>645</v>
      </c>
      <c r="D109" s="19" t="s">
        <v>629</v>
      </c>
      <c r="K109" s="16" t="str">
        <f t="shared" si="105"/>
        <v/>
      </c>
      <c r="T109" s="16" t="str">
        <f t="shared" si="106"/>
        <v/>
      </c>
      <c r="U109" s="3"/>
      <c r="V109" s="3"/>
      <c r="W109" s="3"/>
      <c r="X109" s="3"/>
      <c r="Y109" s="3"/>
      <c r="Z109" s="3"/>
      <c r="AA109" s="3"/>
      <c r="AB109" s="3"/>
      <c r="AC109" s="3"/>
      <c r="AD109" s="16" t="str">
        <f t="shared" si="104"/>
        <v/>
      </c>
      <c r="AE109" s="3"/>
      <c r="AM109" s="16" t="str">
        <f t="shared" si="107"/>
        <v/>
      </c>
      <c r="AR109" s="97" t="str">
        <f t="shared" si="112"/>
        <v/>
      </c>
      <c r="AW109" s="97" t="str">
        <f t="shared" si="113"/>
        <v/>
      </c>
      <c r="AZ109" s="97" t="str">
        <f t="shared" si="100"/>
        <v/>
      </c>
      <c r="BF109" s="97" t="str">
        <f t="shared" si="108"/>
        <v/>
      </c>
      <c r="BK109" s="97" t="str">
        <f t="shared" si="114"/>
        <v/>
      </c>
      <c r="BP109" s="97" t="str">
        <f t="shared" si="109"/>
        <v/>
      </c>
      <c r="BU109" s="97" t="str">
        <f t="shared" si="110"/>
        <v/>
      </c>
      <c r="BZ109" s="97" t="str">
        <f t="shared" si="115"/>
        <v/>
      </c>
      <c r="CE109" s="97" t="str">
        <f t="shared" si="116"/>
        <v/>
      </c>
      <c r="CJ109" s="97" t="str">
        <f t="shared" si="117"/>
        <v/>
      </c>
      <c r="CO109" s="97" t="str">
        <f t="shared" si="118"/>
        <v/>
      </c>
      <c r="CT109" s="97" t="str">
        <f t="shared" si="119"/>
        <v/>
      </c>
      <c r="CY109" s="97" t="str">
        <f t="shared" si="111"/>
        <v/>
      </c>
      <c r="DD109" s="97" t="str">
        <f t="shared" si="120"/>
        <v/>
      </c>
      <c r="DI109" s="97" t="str">
        <f t="shared" si="121"/>
        <v/>
      </c>
      <c r="DN109" s="97" t="str">
        <f t="shared" si="122"/>
        <v/>
      </c>
      <c r="DS109" s="97" t="str">
        <f t="shared" si="123"/>
        <v/>
      </c>
      <c r="DX109" s="97" t="str">
        <f t="shared" si="124"/>
        <v/>
      </c>
      <c r="EC109" s="97" t="str">
        <f t="shared" si="125"/>
        <v/>
      </c>
      <c r="EH109" s="97" t="str">
        <f t="shared" si="126"/>
        <v/>
      </c>
      <c r="EM109" s="97" t="str">
        <f t="shared" si="127"/>
        <v/>
      </c>
      <c r="ER109" s="97" t="str">
        <f t="shared" si="128"/>
        <v/>
      </c>
      <c r="EW109" s="97" t="str">
        <f t="shared" si="131"/>
        <v/>
      </c>
      <c r="FB109" s="97" t="str">
        <f t="shared" si="132"/>
        <v/>
      </c>
      <c r="FG109" s="97" t="str">
        <f t="shared" si="133"/>
        <v/>
      </c>
      <c r="FH109" t="s">
        <v>44</v>
      </c>
      <c r="FI109">
        <v>7</v>
      </c>
      <c r="FJ109">
        <v>10</v>
      </c>
      <c r="FK109">
        <v>0</v>
      </c>
      <c r="FL109" s="97">
        <f t="shared" si="129"/>
        <v>7.5</v>
      </c>
      <c r="FM109" t="s">
        <v>44</v>
      </c>
      <c r="FN109">
        <v>6</v>
      </c>
      <c r="FO109">
        <v>16</v>
      </c>
      <c r="FP109">
        <v>0</v>
      </c>
      <c r="FQ109" s="97">
        <f t="shared" si="130"/>
        <v>6.8</v>
      </c>
    </row>
    <row r="110" spans="1:173" x14ac:dyDescent="0.3">
      <c r="A110" s="19" t="s">
        <v>611</v>
      </c>
      <c r="B110" s="19" t="s">
        <v>585</v>
      </c>
      <c r="C110" s="19" t="s">
        <v>645</v>
      </c>
      <c r="D110" s="19" t="s">
        <v>629</v>
      </c>
      <c r="K110" s="16" t="str">
        <f t="shared" si="105"/>
        <v/>
      </c>
      <c r="T110" s="16" t="str">
        <f t="shared" si="106"/>
        <v/>
      </c>
      <c r="U110" s="3"/>
      <c r="V110" s="3"/>
      <c r="W110" s="3"/>
      <c r="X110" s="3"/>
      <c r="Y110" s="3"/>
      <c r="Z110" s="3"/>
      <c r="AA110" s="3"/>
      <c r="AB110" s="3"/>
      <c r="AC110" s="3"/>
      <c r="AD110" s="16" t="str">
        <f t="shared" si="104"/>
        <v/>
      </c>
      <c r="AE110" s="3"/>
      <c r="AM110" s="16" t="str">
        <f t="shared" si="107"/>
        <v/>
      </c>
      <c r="AR110" s="97" t="str">
        <f t="shared" si="112"/>
        <v/>
      </c>
      <c r="AW110" s="97" t="str">
        <f t="shared" si="113"/>
        <v/>
      </c>
      <c r="AZ110" s="97" t="str">
        <f t="shared" si="100"/>
        <v/>
      </c>
      <c r="BF110" s="97" t="str">
        <f t="shared" si="108"/>
        <v/>
      </c>
      <c r="BK110" s="97" t="str">
        <f t="shared" si="114"/>
        <v/>
      </c>
      <c r="BP110" s="97" t="str">
        <f t="shared" si="109"/>
        <v/>
      </c>
      <c r="BU110" s="97" t="str">
        <f t="shared" si="110"/>
        <v/>
      </c>
      <c r="BZ110" s="97" t="str">
        <f t="shared" si="115"/>
        <v/>
      </c>
      <c r="CE110" s="97" t="str">
        <f t="shared" si="116"/>
        <v/>
      </c>
      <c r="CJ110" s="97" t="str">
        <f t="shared" si="117"/>
        <v/>
      </c>
      <c r="CO110" s="97" t="str">
        <f t="shared" si="118"/>
        <v/>
      </c>
      <c r="CT110" s="97" t="str">
        <f t="shared" si="119"/>
        <v/>
      </c>
      <c r="CY110" s="97" t="str">
        <f t="shared" si="111"/>
        <v/>
      </c>
      <c r="DD110" s="97" t="str">
        <f t="shared" si="120"/>
        <v/>
      </c>
      <c r="DI110" s="97" t="str">
        <f t="shared" si="121"/>
        <v/>
      </c>
      <c r="DN110" s="97" t="str">
        <f t="shared" si="122"/>
        <v/>
      </c>
      <c r="DS110" s="97" t="str">
        <f t="shared" si="123"/>
        <v/>
      </c>
      <c r="DX110" s="97" t="str">
        <f t="shared" si="124"/>
        <v/>
      </c>
      <c r="EC110" s="97" t="str">
        <f t="shared" si="125"/>
        <v/>
      </c>
      <c r="EH110" s="97" t="str">
        <f t="shared" si="126"/>
        <v/>
      </c>
      <c r="EM110" s="97" t="str">
        <f t="shared" si="127"/>
        <v/>
      </c>
      <c r="ER110" s="97" t="str">
        <f t="shared" si="128"/>
        <v/>
      </c>
      <c r="EW110" s="97" t="str">
        <f t="shared" si="131"/>
        <v/>
      </c>
      <c r="EX110" t="s">
        <v>44</v>
      </c>
      <c r="EY110">
        <v>11</v>
      </c>
      <c r="EZ110">
        <v>0</v>
      </c>
      <c r="FA110">
        <v>0</v>
      </c>
      <c r="FB110" s="97">
        <f t="shared" si="132"/>
        <v>11</v>
      </c>
      <c r="FG110" s="97" t="str">
        <f t="shared" si="133"/>
        <v/>
      </c>
      <c r="FL110" s="97" t="str">
        <f t="shared" si="129"/>
        <v/>
      </c>
      <c r="FQ110" s="97" t="str">
        <f t="shared" si="130"/>
        <v/>
      </c>
    </row>
    <row r="111" spans="1:173" x14ac:dyDescent="0.3">
      <c r="A111" s="19" t="s">
        <v>152</v>
      </c>
      <c r="B111" s="19" t="s">
        <v>345</v>
      </c>
      <c r="C111" s="19" t="s">
        <v>645</v>
      </c>
      <c r="D111" s="19" t="s">
        <v>629</v>
      </c>
      <c r="K111" s="16" t="str">
        <f t="shared" si="105"/>
        <v/>
      </c>
      <c r="T111" s="16" t="str">
        <f t="shared" si="106"/>
        <v/>
      </c>
      <c r="U111" s="3"/>
      <c r="V111" s="3"/>
      <c r="W111" s="3"/>
      <c r="X111" s="3"/>
      <c r="Y111" s="3"/>
      <c r="Z111" s="3"/>
      <c r="AA111" s="3"/>
      <c r="AB111" s="3"/>
      <c r="AC111" s="3"/>
      <c r="AD111" s="16" t="str">
        <f t="shared" si="104"/>
        <v/>
      </c>
      <c r="AE111" s="3"/>
      <c r="AM111" s="16" t="str">
        <f t="shared" si="107"/>
        <v/>
      </c>
      <c r="AR111" s="97" t="str">
        <f t="shared" si="112"/>
        <v/>
      </c>
      <c r="AW111" s="97" t="str">
        <f t="shared" si="113"/>
        <v/>
      </c>
      <c r="AZ111" s="97" t="str">
        <f t="shared" si="100"/>
        <v/>
      </c>
      <c r="BF111" s="97" t="str">
        <f t="shared" si="108"/>
        <v/>
      </c>
      <c r="BK111" s="97" t="str">
        <f t="shared" si="114"/>
        <v/>
      </c>
      <c r="BP111" s="97" t="str">
        <f t="shared" si="109"/>
        <v/>
      </c>
      <c r="BU111" s="97" t="str">
        <f t="shared" si="110"/>
        <v/>
      </c>
      <c r="BZ111" s="97" t="str">
        <f t="shared" si="115"/>
        <v/>
      </c>
      <c r="CE111" s="97" t="str">
        <f t="shared" si="116"/>
        <v/>
      </c>
      <c r="CJ111" s="97" t="str">
        <f t="shared" si="117"/>
        <v/>
      </c>
      <c r="CO111" s="97" t="str">
        <f t="shared" si="118"/>
        <v/>
      </c>
      <c r="CT111" s="97" t="str">
        <f t="shared" si="119"/>
        <v/>
      </c>
      <c r="CY111" s="97" t="str">
        <f t="shared" si="111"/>
        <v/>
      </c>
      <c r="DD111" s="97" t="str">
        <f t="shared" si="120"/>
        <v/>
      </c>
      <c r="DI111" s="97" t="str">
        <f t="shared" si="121"/>
        <v/>
      </c>
      <c r="DN111" s="97" t="str">
        <f t="shared" si="122"/>
        <v/>
      </c>
      <c r="DS111" s="97" t="str">
        <f t="shared" si="123"/>
        <v/>
      </c>
      <c r="DT111" t="s">
        <v>44</v>
      </c>
      <c r="DU111">
        <v>6</v>
      </c>
      <c r="DV111">
        <v>5</v>
      </c>
      <c r="DW111">
        <v>0</v>
      </c>
      <c r="DX111" s="97">
        <f t="shared" si="124"/>
        <v>6.25</v>
      </c>
      <c r="EC111" s="97" t="str">
        <f t="shared" si="125"/>
        <v/>
      </c>
      <c r="EH111" s="97" t="str">
        <f t="shared" si="126"/>
        <v/>
      </c>
      <c r="EM111" s="97" t="str">
        <f t="shared" si="127"/>
        <v/>
      </c>
      <c r="ER111" s="97" t="str">
        <f t="shared" si="128"/>
        <v/>
      </c>
      <c r="EW111" s="97" t="str">
        <f t="shared" si="131"/>
        <v/>
      </c>
      <c r="FB111" s="97" t="str">
        <f t="shared" si="132"/>
        <v/>
      </c>
      <c r="FG111" s="97" t="str">
        <f t="shared" si="133"/>
        <v/>
      </c>
      <c r="FL111" s="97" t="str">
        <f t="shared" si="129"/>
        <v/>
      </c>
      <c r="FQ111" s="97" t="str">
        <f t="shared" si="130"/>
        <v/>
      </c>
    </row>
    <row r="112" spans="1:173" x14ac:dyDescent="0.3">
      <c r="A112" s="19" t="s">
        <v>612</v>
      </c>
      <c r="B112" s="19" t="s">
        <v>345</v>
      </c>
      <c r="C112" s="19" t="s">
        <v>645</v>
      </c>
      <c r="D112" s="19" t="s">
        <v>629</v>
      </c>
      <c r="K112" s="16" t="str">
        <f t="shared" si="105"/>
        <v/>
      </c>
      <c r="T112" s="16" t="str">
        <f t="shared" si="106"/>
        <v/>
      </c>
      <c r="U112" s="3"/>
      <c r="V112" s="3"/>
      <c r="W112" s="3"/>
      <c r="X112" s="3"/>
      <c r="Y112" s="3"/>
      <c r="Z112" s="3"/>
      <c r="AA112" s="3"/>
      <c r="AB112" s="3"/>
      <c r="AC112" s="3"/>
      <c r="AD112" s="16" t="str">
        <f t="shared" si="104"/>
        <v/>
      </c>
      <c r="AE112" s="3"/>
      <c r="AM112" s="16" t="str">
        <f t="shared" si="107"/>
        <v/>
      </c>
      <c r="AR112" s="97" t="str">
        <f t="shared" si="112"/>
        <v/>
      </c>
      <c r="AW112" s="97" t="str">
        <f t="shared" si="113"/>
        <v/>
      </c>
      <c r="AZ112" s="97" t="str">
        <f t="shared" si="100"/>
        <v/>
      </c>
      <c r="BF112" s="97" t="str">
        <f t="shared" si="108"/>
        <v/>
      </c>
      <c r="BK112" s="97" t="str">
        <f t="shared" si="114"/>
        <v/>
      </c>
      <c r="BP112" s="97" t="str">
        <f t="shared" si="109"/>
        <v/>
      </c>
      <c r="BU112" s="97" t="str">
        <f t="shared" si="110"/>
        <v/>
      </c>
      <c r="BZ112" s="97" t="str">
        <f t="shared" si="115"/>
        <v/>
      </c>
      <c r="CE112" s="97" t="str">
        <f t="shared" si="116"/>
        <v/>
      </c>
      <c r="CJ112" s="97" t="str">
        <f t="shared" si="117"/>
        <v/>
      </c>
      <c r="CO112" s="97" t="str">
        <f t="shared" si="118"/>
        <v/>
      </c>
      <c r="CT112" s="97" t="str">
        <f t="shared" si="119"/>
        <v/>
      </c>
      <c r="CY112" s="97" t="str">
        <f t="shared" si="111"/>
        <v/>
      </c>
      <c r="DD112" s="97" t="str">
        <f t="shared" si="120"/>
        <v/>
      </c>
      <c r="DI112" s="97" t="str">
        <f t="shared" si="121"/>
        <v/>
      </c>
      <c r="DN112" s="97" t="str">
        <f t="shared" si="122"/>
        <v/>
      </c>
      <c r="DS112" s="97" t="str">
        <f t="shared" si="123"/>
        <v/>
      </c>
      <c r="DT112" t="s">
        <v>44</v>
      </c>
      <c r="DU112">
        <v>6</v>
      </c>
      <c r="DV112">
        <v>10</v>
      </c>
      <c r="DW112">
        <v>0</v>
      </c>
      <c r="DX112" s="97">
        <f t="shared" si="124"/>
        <v>6.5</v>
      </c>
      <c r="EC112" s="97" t="str">
        <f t="shared" si="125"/>
        <v/>
      </c>
      <c r="EH112" s="97" t="str">
        <f t="shared" si="126"/>
        <v/>
      </c>
      <c r="EM112" s="97" t="str">
        <f t="shared" si="127"/>
        <v/>
      </c>
      <c r="ER112" s="97" t="str">
        <f t="shared" si="128"/>
        <v/>
      </c>
      <c r="EW112" s="97" t="str">
        <f t="shared" si="131"/>
        <v/>
      </c>
      <c r="FB112" s="97" t="str">
        <f t="shared" si="132"/>
        <v/>
      </c>
      <c r="FG112" s="97" t="str">
        <f t="shared" si="133"/>
        <v/>
      </c>
      <c r="FL112" s="97" t="str">
        <f t="shared" si="129"/>
        <v/>
      </c>
      <c r="FQ112" s="97" t="str">
        <f t="shared" si="130"/>
        <v/>
      </c>
    </row>
    <row r="113" spans="1:173" x14ac:dyDescent="0.3">
      <c r="A113" s="19" t="s">
        <v>612</v>
      </c>
      <c r="B113" s="19" t="s">
        <v>560</v>
      </c>
      <c r="C113" s="19" t="s">
        <v>645</v>
      </c>
      <c r="D113" s="19" t="s">
        <v>629</v>
      </c>
      <c r="K113" s="16" t="str">
        <f t="shared" si="105"/>
        <v/>
      </c>
      <c r="T113" s="16" t="str">
        <f t="shared" si="106"/>
        <v/>
      </c>
      <c r="U113" s="3"/>
      <c r="V113" s="3"/>
      <c r="W113" s="3"/>
      <c r="X113" s="3"/>
      <c r="Y113" s="3"/>
      <c r="Z113" s="3"/>
      <c r="AA113" s="3"/>
      <c r="AB113" s="3"/>
      <c r="AC113" s="3"/>
      <c r="AD113" s="16" t="str">
        <f t="shared" si="104"/>
        <v/>
      </c>
      <c r="AE113" s="3"/>
      <c r="AM113" s="16" t="str">
        <f t="shared" si="107"/>
        <v/>
      </c>
      <c r="AR113" s="97" t="str">
        <f t="shared" si="112"/>
        <v/>
      </c>
      <c r="AW113" s="97" t="str">
        <f t="shared" si="113"/>
        <v/>
      </c>
      <c r="AZ113" s="97" t="str">
        <f t="shared" si="100"/>
        <v/>
      </c>
      <c r="BF113" s="97" t="str">
        <f t="shared" si="108"/>
        <v/>
      </c>
      <c r="BK113" s="97" t="str">
        <f t="shared" si="114"/>
        <v/>
      </c>
      <c r="BP113" s="97" t="str">
        <f t="shared" si="109"/>
        <v/>
      </c>
      <c r="BU113" s="97" t="str">
        <f t="shared" si="110"/>
        <v/>
      </c>
      <c r="BZ113" s="97" t="str">
        <f t="shared" si="115"/>
        <v/>
      </c>
      <c r="CE113" s="97" t="str">
        <f t="shared" si="116"/>
        <v/>
      </c>
      <c r="CJ113" s="97" t="str">
        <f t="shared" si="117"/>
        <v/>
      </c>
      <c r="CO113" s="97" t="str">
        <f t="shared" si="118"/>
        <v/>
      </c>
      <c r="CT113" s="97" t="str">
        <f t="shared" si="119"/>
        <v/>
      </c>
      <c r="CY113" s="97" t="str">
        <f t="shared" si="111"/>
        <v/>
      </c>
      <c r="DD113" s="97" t="str">
        <f t="shared" si="120"/>
        <v/>
      </c>
      <c r="DI113" s="97" t="str">
        <f t="shared" si="121"/>
        <v/>
      </c>
      <c r="DN113" s="97" t="str">
        <f t="shared" si="122"/>
        <v/>
      </c>
      <c r="DS113" s="97" t="str">
        <f t="shared" si="123"/>
        <v/>
      </c>
      <c r="DT113" t="s">
        <v>44</v>
      </c>
      <c r="DU113">
        <v>6</v>
      </c>
      <c r="DV113">
        <v>12</v>
      </c>
      <c r="DW113">
        <v>0</v>
      </c>
      <c r="DX113" s="97">
        <f t="shared" si="124"/>
        <v>6.6</v>
      </c>
      <c r="EC113" s="97" t="str">
        <f t="shared" si="125"/>
        <v/>
      </c>
      <c r="EH113" s="97" t="str">
        <f t="shared" si="126"/>
        <v/>
      </c>
      <c r="EM113" s="97" t="str">
        <f t="shared" si="127"/>
        <v/>
      </c>
      <c r="ER113" s="97" t="str">
        <f t="shared" si="128"/>
        <v/>
      </c>
      <c r="EW113" s="97" t="str">
        <f t="shared" si="131"/>
        <v/>
      </c>
      <c r="FB113" s="97" t="str">
        <f t="shared" si="132"/>
        <v/>
      </c>
      <c r="FG113" s="97" t="str">
        <f t="shared" si="133"/>
        <v/>
      </c>
      <c r="FL113" s="97" t="str">
        <f t="shared" si="129"/>
        <v/>
      </c>
      <c r="FQ113" s="97" t="str">
        <f t="shared" si="130"/>
        <v/>
      </c>
    </row>
    <row r="114" spans="1:173" x14ac:dyDescent="0.3">
      <c r="A114" s="19" t="s">
        <v>613</v>
      </c>
      <c r="B114" s="8"/>
      <c r="C114" s="3" t="s">
        <v>647</v>
      </c>
      <c r="D114" s="3" t="s">
        <v>630</v>
      </c>
      <c r="K114" s="16" t="str">
        <f t="shared" si="105"/>
        <v/>
      </c>
      <c r="T114" s="16" t="str">
        <f t="shared" si="106"/>
        <v/>
      </c>
      <c r="U114" s="3"/>
      <c r="V114" s="3"/>
      <c r="W114" s="3"/>
      <c r="X114" s="3"/>
      <c r="Y114" s="3"/>
      <c r="Z114" s="3"/>
      <c r="AA114" s="3"/>
      <c r="AB114" s="3"/>
      <c r="AC114" s="3"/>
      <c r="AD114" s="16" t="str">
        <f t="shared" si="104"/>
        <v/>
      </c>
      <c r="AE114" s="3"/>
      <c r="AM114" s="16" t="str">
        <f t="shared" si="107"/>
        <v/>
      </c>
      <c r="AR114" s="97" t="str">
        <f t="shared" si="112"/>
        <v/>
      </c>
      <c r="AW114" s="97" t="str">
        <f t="shared" si="113"/>
        <v/>
      </c>
      <c r="AZ114" s="97" t="str">
        <f t="shared" si="100"/>
        <v/>
      </c>
      <c r="BF114" s="97" t="str">
        <f t="shared" si="108"/>
        <v/>
      </c>
      <c r="BK114" s="97" t="str">
        <f t="shared" si="114"/>
        <v/>
      </c>
      <c r="BP114" s="97" t="str">
        <f t="shared" si="109"/>
        <v/>
      </c>
      <c r="BU114" s="97" t="str">
        <f t="shared" si="110"/>
        <v/>
      </c>
      <c r="BZ114" s="97" t="str">
        <f t="shared" si="115"/>
        <v/>
      </c>
      <c r="CE114" s="97" t="str">
        <f t="shared" si="116"/>
        <v/>
      </c>
      <c r="CJ114" s="97" t="str">
        <f t="shared" si="117"/>
        <v/>
      </c>
      <c r="CO114" s="97" t="str">
        <f t="shared" si="118"/>
        <v/>
      </c>
      <c r="CT114" s="97" t="str">
        <f t="shared" si="119"/>
        <v/>
      </c>
      <c r="CY114" s="97" t="str">
        <f t="shared" si="111"/>
        <v/>
      </c>
      <c r="DD114" s="97" t="str">
        <f t="shared" si="120"/>
        <v/>
      </c>
      <c r="DI114" s="97" t="str">
        <f t="shared" si="121"/>
        <v/>
      </c>
      <c r="DN114" s="97" t="str">
        <f t="shared" si="122"/>
        <v/>
      </c>
      <c r="DS114" s="97" t="str">
        <f t="shared" si="123"/>
        <v/>
      </c>
      <c r="DX114" s="97" t="str">
        <f t="shared" si="124"/>
        <v/>
      </c>
      <c r="EC114" s="97" t="str">
        <f t="shared" si="125"/>
        <v/>
      </c>
      <c r="EH114" s="97" t="str">
        <f t="shared" si="126"/>
        <v/>
      </c>
      <c r="EM114" s="97" t="str">
        <f t="shared" si="127"/>
        <v/>
      </c>
      <c r="EN114" t="s">
        <v>59</v>
      </c>
      <c r="EO114">
        <v>0</v>
      </c>
      <c r="EP114">
        <v>1</v>
      </c>
      <c r="EQ114">
        <v>3</v>
      </c>
      <c r="ER114" s="97">
        <f t="shared" si="128"/>
        <v>6.25E-2</v>
      </c>
      <c r="EW114" s="97" t="str">
        <f t="shared" si="131"/>
        <v/>
      </c>
      <c r="FB114" s="97" t="str">
        <f t="shared" si="132"/>
        <v/>
      </c>
      <c r="FG114" s="97" t="str">
        <f t="shared" si="133"/>
        <v/>
      </c>
      <c r="FL114" s="97" t="str">
        <f t="shared" si="129"/>
        <v/>
      </c>
      <c r="FQ114" s="97" t="str">
        <f t="shared" si="130"/>
        <v/>
      </c>
    </row>
    <row r="115" spans="1:173" x14ac:dyDescent="0.3">
      <c r="A115" s="19" t="s">
        <v>613</v>
      </c>
      <c r="B115" s="19" t="s">
        <v>345</v>
      </c>
      <c r="C115" s="19" t="s">
        <v>645</v>
      </c>
      <c r="D115" s="19" t="s">
        <v>629</v>
      </c>
      <c r="K115" s="16" t="str">
        <f t="shared" si="105"/>
        <v/>
      </c>
      <c r="T115" s="16" t="str">
        <f t="shared" si="106"/>
        <v/>
      </c>
      <c r="U115" s="3"/>
      <c r="V115" s="3"/>
      <c r="W115" s="3"/>
      <c r="X115" s="3"/>
      <c r="Y115" s="3"/>
      <c r="Z115" s="3"/>
      <c r="AA115" s="3"/>
      <c r="AB115" s="3"/>
      <c r="AC115" s="3"/>
      <c r="AD115" s="16" t="str">
        <f t="shared" si="104"/>
        <v/>
      </c>
      <c r="AE115" s="3"/>
      <c r="AM115" s="16" t="str">
        <f t="shared" si="107"/>
        <v/>
      </c>
      <c r="AR115" s="97" t="str">
        <f t="shared" si="112"/>
        <v/>
      </c>
      <c r="AW115" s="97" t="str">
        <f t="shared" si="113"/>
        <v/>
      </c>
      <c r="AZ115" s="97" t="str">
        <f t="shared" si="100"/>
        <v/>
      </c>
      <c r="BF115" s="97" t="str">
        <f t="shared" si="108"/>
        <v/>
      </c>
      <c r="BK115" s="97" t="str">
        <f t="shared" si="114"/>
        <v/>
      </c>
      <c r="BP115" s="97" t="str">
        <f t="shared" si="109"/>
        <v/>
      </c>
      <c r="BU115" s="97" t="str">
        <f t="shared" si="110"/>
        <v/>
      </c>
      <c r="BZ115" s="97" t="str">
        <f t="shared" si="115"/>
        <v/>
      </c>
      <c r="CE115" s="97" t="str">
        <f t="shared" si="116"/>
        <v/>
      </c>
      <c r="CJ115" s="97" t="str">
        <f t="shared" si="117"/>
        <v/>
      </c>
      <c r="CO115" s="97" t="str">
        <f t="shared" si="118"/>
        <v/>
      </c>
      <c r="CT115" s="97" t="str">
        <f t="shared" si="119"/>
        <v/>
      </c>
      <c r="CY115" s="97" t="str">
        <f t="shared" si="111"/>
        <v/>
      </c>
      <c r="DD115" s="97" t="str">
        <f t="shared" si="120"/>
        <v/>
      </c>
      <c r="DI115" s="97" t="str">
        <f t="shared" si="121"/>
        <v/>
      </c>
      <c r="DN115" s="97" t="str">
        <f t="shared" si="122"/>
        <v/>
      </c>
      <c r="DS115" s="97" t="str">
        <f t="shared" si="123"/>
        <v/>
      </c>
      <c r="DT115" t="s">
        <v>44</v>
      </c>
      <c r="DU115">
        <v>10</v>
      </c>
      <c r="DV115">
        <v>0</v>
      </c>
      <c r="DW115">
        <v>0</v>
      </c>
      <c r="DX115" s="97">
        <f t="shared" si="124"/>
        <v>10</v>
      </c>
      <c r="EC115" s="97" t="str">
        <f t="shared" si="125"/>
        <v/>
      </c>
      <c r="EH115" s="97" t="str">
        <f t="shared" si="126"/>
        <v/>
      </c>
      <c r="EM115" s="97" t="str">
        <f t="shared" si="127"/>
        <v/>
      </c>
      <c r="ER115" s="97" t="str">
        <f t="shared" si="128"/>
        <v/>
      </c>
      <c r="EW115" s="97" t="str">
        <f t="shared" si="131"/>
        <v/>
      </c>
      <c r="FB115" s="97" t="str">
        <f t="shared" si="132"/>
        <v/>
      </c>
      <c r="FG115" s="97" t="str">
        <f t="shared" si="133"/>
        <v/>
      </c>
      <c r="FL115" s="97" t="str">
        <f t="shared" si="129"/>
        <v/>
      </c>
      <c r="FQ115" s="97" t="str">
        <f t="shared" si="130"/>
        <v/>
      </c>
    </row>
    <row r="116" spans="1:173" x14ac:dyDescent="0.3">
      <c r="A116" s="19" t="s">
        <v>613</v>
      </c>
      <c r="B116" s="19" t="s">
        <v>581</v>
      </c>
      <c r="C116" s="19" t="s">
        <v>645</v>
      </c>
      <c r="D116" s="19" t="s">
        <v>629</v>
      </c>
      <c r="K116" s="16" t="str">
        <f t="shared" si="105"/>
        <v/>
      </c>
      <c r="T116" s="16" t="str">
        <f t="shared" si="106"/>
        <v/>
      </c>
      <c r="U116" s="3"/>
      <c r="V116" s="3"/>
      <c r="W116" s="3"/>
      <c r="X116" s="3"/>
      <c r="Y116" s="3"/>
      <c r="Z116" s="3"/>
      <c r="AA116" s="3"/>
      <c r="AB116" s="3"/>
      <c r="AC116" s="3"/>
      <c r="AD116" s="16" t="str">
        <f t="shared" si="104"/>
        <v/>
      </c>
      <c r="AE116" s="3"/>
      <c r="AM116" s="16" t="str">
        <f t="shared" si="107"/>
        <v/>
      </c>
      <c r="AR116" s="97" t="str">
        <f t="shared" si="112"/>
        <v/>
      </c>
      <c r="AW116" s="97" t="str">
        <f t="shared" si="113"/>
        <v/>
      </c>
      <c r="AZ116" s="97" t="str">
        <f t="shared" si="100"/>
        <v/>
      </c>
      <c r="BF116" s="97" t="str">
        <f t="shared" si="108"/>
        <v/>
      </c>
      <c r="BK116" s="97" t="str">
        <f t="shared" si="114"/>
        <v/>
      </c>
      <c r="BP116" s="97" t="str">
        <f t="shared" si="109"/>
        <v/>
      </c>
      <c r="BU116" s="97" t="str">
        <f t="shared" si="110"/>
        <v/>
      </c>
      <c r="BZ116" s="97" t="str">
        <f t="shared" si="115"/>
        <v/>
      </c>
      <c r="CE116" s="97" t="str">
        <f t="shared" si="116"/>
        <v/>
      </c>
      <c r="CJ116" s="97" t="str">
        <f t="shared" si="117"/>
        <v/>
      </c>
      <c r="CO116" s="97" t="str">
        <f t="shared" si="118"/>
        <v/>
      </c>
      <c r="CT116" s="97" t="str">
        <f t="shared" si="119"/>
        <v/>
      </c>
      <c r="CY116" s="97" t="str">
        <f t="shared" si="111"/>
        <v/>
      </c>
      <c r="DD116" s="97" t="str">
        <f t="shared" si="120"/>
        <v/>
      </c>
      <c r="DI116" s="97" t="str">
        <f t="shared" si="121"/>
        <v/>
      </c>
      <c r="DN116" s="97" t="str">
        <f t="shared" si="122"/>
        <v/>
      </c>
      <c r="DS116" s="97" t="str">
        <f t="shared" si="123"/>
        <v/>
      </c>
      <c r="DT116" t="s">
        <v>44</v>
      </c>
      <c r="DU116">
        <v>9</v>
      </c>
      <c r="DV116">
        <v>0</v>
      </c>
      <c r="DW116">
        <v>0</v>
      </c>
      <c r="DX116" s="97">
        <f t="shared" si="124"/>
        <v>9</v>
      </c>
      <c r="DY116" t="s">
        <v>466</v>
      </c>
      <c r="DZ116">
        <v>0</v>
      </c>
      <c r="EA116">
        <v>0</v>
      </c>
      <c r="EB116">
        <v>11</v>
      </c>
      <c r="EC116" s="97">
        <f>(IF(DZ116+(EA116/$D$200)+(EB116/$F$200)=0,"",DZ116+(EA116/$D$200)+(EB116/$F$200)))/3*$F$214</f>
        <v>34.222222222222221</v>
      </c>
      <c r="EH116" s="97" t="str">
        <f t="shared" si="126"/>
        <v/>
      </c>
      <c r="EM116" s="97" t="str">
        <f t="shared" si="127"/>
        <v/>
      </c>
      <c r="ER116" s="97" t="str">
        <f t="shared" si="128"/>
        <v/>
      </c>
      <c r="EW116" s="97" t="str">
        <f t="shared" si="131"/>
        <v/>
      </c>
      <c r="FB116" s="97" t="str">
        <f t="shared" si="132"/>
        <v/>
      </c>
      <c r="FG116" s="97" t="str">
        <f t="shared" si="133"/>
        <v/>
      </c>
      <c r="FL116" s="97" t="str">
        <f t="shared" si="129"/>
        <v/>
      </c>
      <c r="FQ116" s="97" t="str">
        <f t="shared" si="130"/>
        <v/>
      </c>
    </row>
    <row r="117" spans="1:173" x14ac:dyDescent="0.3">
      <c r="A117" s="19" t="s">
        <v>152</v>
      </c>
      <c r="B117" s="19" t="s">
        <v>581</v>
      </c>
      <c r="C117" s="19" t="s">
        <v>645</v>
      </c>
      <c r="D117" s="19" t="s">
        <v>629</v>
      </c>
      <c r="K117" s="16" t="str">
        <f t="shared" si="105"/>
        <v/>
      </c>
      <c r="T117" s="16" t="str">
        <f t="shared" si="106"/>
        <v/>
      </c>
      <c r="U117" s="3"/>
      <c r="V117" s="3"/>
      <c r="W117" s="3"/>
      <c r="X117" s="3"/>
      <c r="Y117" s="3"/>
      <c r="Z117" s="3"/>
      <c r="AA117" s="3"/>
      <c r="AB117" s="3"/>
      <c r="AC117" s="3"/>
      <c r="AD117" s="16" t="str">
        <f t="shared" si="104"/>
        <v/>
      </c>
      <c r="AE117" s="3"/>
      <c r="AM117" s="16" t="str">
        <f t="shared" si="107"/>
        <v/>
      </c>
      <c r="AR117" s="97" t="str">
        <f t="shared" si="112"/>
        <v/>
      </c>
      <c r="AW117" s="97" t="str">
        <f t="shared" si="113"/>
        <v/>
      </c>
      <c r="AZ117" s="97" t="str">
        <f t="shared" si="100"/>
        <v/>
      </c>
      <c r="BF117" s="97" t="str">
        <f t="shared" si="108"/>
        <v/>
      </c>
      <c r="BK117" s="97" t="str">
        <f t="shared" si="114"/>
        <v/>
      </c>
      <c r="BP117" s="97" t="str">
        <f t="shared" si="109"/>
        <v/>
      </c>
      <c r="BU117" s="97" t="str">
        <f t="shared" si="110"/>
        <v/>
      </c>
      <c r="BZ117" s="97" t="str">
        <f t="shared" si="115"/>
        <v/>
      </c>
      <c r="CE117" s="97" t="str">
        <f t="shared" si="116"/>
        <v/>
      </c>
      <c r="CJ117" s="97" t="str">
        <f t="shared" si="117"/>
        <v/>
      </c>
      <c r="CO117" s="97" t="str">
        <f t="shared" si="118"/>
        <v/>
      </c>
      <c r="CT117" s="97" t="str">
        <f t="shared" si="119"/>
        <v/>
      </c>
      <c r="CY117" s="97" t="str">
        <f t="shared" si="111"/>
        <v/>
      </c>
      <c r="DD117" s="97" t="str">
        <f t="shared" si="120"/>
        <v/>
      </c>
      <c r="DI117" s="97" t="str">
        <f t="shared" si="121"/>
        <v/>
      </c>
      <c r="DN117" s="97" t="str">
        <f t="shared" si="122"/>
        <v/>
      </c>
      <c r="DS117" s="97" t="str">
        <f t="shared" si="123"/>
        <v/>
      </c>
      <c r="DT117" t="s">
        <v>44</v>
      </c>
      <c r="DU117">
        <v>8</v>
      </c>
      <c r="DV117">
        <v>0</v>
      </c>
      <c r="DW117">
        <v>0</v>
      </c>
      <c r="DX117" s="97">
        <f t="shared" si="124"/>
        <v>8</v>
      </c>
      <c r="EC117" s="97" t="str">
        <f t="shared" ref="EC117:EC148" si="134">IF(DZ117+(EA117/$D$200)+(EB117/$F$200)=0,"",DZ117+(EA117/$D$200)+(EB117/$F$200))</f>
        <v/>
      </c>
      <c r="EH117" s="97" t="str">
        <f t="shared" si="126"/>
        <v/>
      </c>
      <c r="EM117" s="97" t="str">
        <f t="shared" si="127"/>
        <v/>
      </c>
      <c r="ER117" s="97" t="str">
        <f t="shared" si="128"/>
        <v/>
      </c>
      <c r="EW117" s="97" t="str">
        <f t="shared" si="131"/>
        <v/>
      </c>
      <c r="FB117" s="97" t="str">
        <f t="shared" si="132"/>
        <v/>
      </c>
      <c r="FG117" s="97" t="str">
        <f t="shared" si="133"/>
        <v/>
      </c>
      <c r="FL117" s="97" t="str">
        <f t="shared" si="129"/>
        <v/>
      </c>
      <c r="FQ117" s="97" t="str">
        <f t="shared" si="130"/>
        <v/>
      </c>
    </row>
    <row r="118" spans="1:173" x14ac:dyDescent="0.3">
      <c r="A118" s="19" t="s">
        <v>614</v>
      </c>
      <c r="B118" s="19" t="s">
        <v>560</v>
      </c>
      <c r="C118" s="19" t="s">
        <v>645</v>
      </c>
      <c r="D118" s="19" t="s">
        <v>629</v>
      </c>
      <c r="K118" s="16" t="str">
        <f t="shared" si="105"/>
        <v/>
      </c>
      <c r="T118" s="16" t="str">
        <f t="shared" si="106"/>
        <v/>
      </c>
      <c r="U118" s="3"/>
      <c r="V118" s="3"/>
      <c r="W118" s="3"/>
      <c r="X118" s="3"/>
      <c r="Y118" s="3"/>
      <c r="Z118" s="3"/>
      <c r="AA118" s="3"/>
      <c r="AB118" s="3"/>
      <c r="AC118" s="3"/>
      <c r="AD118" s="16" t="str">
        <f t="shared" si="104"/>
        <v/>
      </c>
      <c r="AE118" s="3"/>
      <c r="AM118" s="16" t="str">
        <f t="shared" si="107"/>
        <v/>
      </c>
      <c r="AR118" s="97" t="str">
        <f t="shared" si="112"/>
        <v/>
      </c>
      <c r="AW118" s="97" t="str">
        <f t="shared" si="113"/>
        <v/>
      </c>
      <c r="AZ118" s="97" t="str">
        <f t="shared" si="100"/>
        <v/>
      </c>
      <c r="BF118" s="97" t="str">
        <f t="shared" si="108"/>
        <v/>
      </c>
      <c r="BK118" s="97" t="str">
        <f t="shared" si="114"/>
        <v/>
      </c>
      <c r="BP118" s="97" t="str">
        <f t="shared" si="109"/>
        <v/>
      </c>
      <c r="BU118" s="97" t="str">
        <f t="shared" si="110"/>
        <v/>
      </c>
      <c r="BZ118" s="97" t="str">
        <f t="shared" si="115"/>
        <v/>
      </c>
      <c r="CE118" s="97" t="str">
        <f t="shared" si="116"/>
        <v/>
      </c>
      <c r="CJ118" s="97" t="str">
        <f t="shared" si="117"/>
        <v/>
      </c>
      <c r="CO118" s="97" t="str">
        <f t="shared" si="118"/>
        <v/>
      </c>
      <c r="CT118" s="97" t="str">
        <f t="shared" si="119"/>
        <v/>
      </c>
      <c r="CY118" s="97" t="str">
        <f t="shared" si="111"/>
        <v/>
      </c>
      <c r="DD118" s="97" t="str">
        <f t="shared" si="120"/>
        <v/>
      </c>
      <c r="DI118" s="97" t="str">
        <f t="shared" si="121"/>
        <v/>
      </c>
      <c r="DN118" s="97" t="str">
        <f t="shared" si="122"/>
        <v/>
      </c>
      <c r="DS118" s="97" t="str">
        <f t="shared" si="123"/>
        <v/>
      </c>
      <c r="DX118" s="97" t="str">
        <f t="shared" si="124"/>
        <v/>
      </c>
      <c r="EC118" s="97" t="str">
        <f t="shared" si="134"/>
        <v/>
      </c>
      <c r="EH118" s="97" t="str">
        <f t="shared" si="126"/>
        <v/>
      </c>
      <c r="EM118" s="97" t="str">
        <f t="shared" si="127"/>
        <v/>
      </c>
      <c r="ER118" s="97" t="str">
        <f t="shared" si="128"/>
        <v/>
      </c>
      <c r="EW118" s="97" t="str">
        <f t="shared" si="131"/>
        <v/>
      </c>
      <c r="FB118" s="97" t="str">
        <f t="shared" si="132"/>
        <v/>
      </c>
      <c r="FG118" s="97" t="str">
        <f t="shared" si="133"/>
        <v/>
      </c>
      <c r="FL118" s="97" t="str">
        <f t="shared" si="129"/>
        <v/>
      </c>
      <c r="FM118" t="s">
        <v>44</v>
      </c>
      <c r="FN118">
        <v>7</v>
      </c>
      <c r="FO118">
        <v>0</v>
      </c>
      <c r="FP118">
        <v>0</v>
      </c>
      <c r="FQ118" s="97">
        <f t="shared" si="130"/>
        <v>7</v>
      </c>
    </row>
    <row r="119" spans="1:173" x14ac:dyDescent="0.3">
      <c r="A119" s="19" t="s">
        <v>614</v>
      </c>
      <c r="B119" s="19" t="s">
        <v>560</v>
      </c>
      <c r="C119" s="19" t="s">
        <v>645</v>
      </c>
      <c r="D119" s="19" t="s">
        <v>629</v>
      </c>
      <c r="K119" s="16" t="str">
        <f t="shared" si="105"/>
        <v/>
      </c>
      <c r="T119" s="16" t="str">
        <f t="shared" si="106"/>
        <v/>
      </c>
      <c r="U119" s="3"/>
      <c r="V119" s="3"/>
      <c r="W119" s="3"/>
      <c r="X119" s="3"/>
      <c r="Y119" s="3"/>
      <c r="Z119" s="3"/>
      <c r="AA119" s="3"/>
      <c r="AB119" s="3"/>
      <c r="AC119" s="3"/>
      <c r="AD119" s="16" t="str">
        <f t="shared" si="104"/>
        <v/>
      </c>
      <c r="AE119" s="3"/>
      <c r="AM119" s="16" t="str">
        <f t="shared" si="107"/>
        <v/>
      </c>
      <c r="AR119" s="97" t="str">
        <f t="shared" si="112"/>
        <v/>
      </c>
      <c r="AW119" s="97" t="str">
        <f t="shared" si="113"/>
        <v/>
      </c>
      <c r="AZ119" s="97" t="str">
        <f t="shared" si="100"/>
        <v/>
      </c>
      <c r="BF119" s="97" t="str">
        <f t="shared" si="108"/>
        <v/>
      </c>
      <c r="BK119" s="97" t="str">
        <f t="shared" si="114"/>
        <v/>
      </c>
      <c r="BP119" s="97" t="str">
        <f t="shared" si="109"/>
        <v/>
      </c>
      <c r="BU119" s="97" t="str">
        <f t="shared" si="110"/>
        <v/>
      </c>
      <c r="BZ119" s="97" t="str">
        <f t="shared" si="115"/>
        <v/>
      </c>
      <c r="CE119" s="97" t="str">
        <f t="shared" si="116"/>
        <v/>
      </c>
      <c r="CJ119" s="97" t="str">
        <f t="shared" si="117"/>
        <v/>
      </c>
      <c r="CO119" s="97" t="str">
        <f t="shared" si="118"/>
        <v/>
      </c>
      <c r="CT119" s="97" t="str">
        <f t="shared" si="119"/>
        <v/>
      </c>
      <c r="CY119" s="97" t="str">
        <f t="shared" si="111"/>
        <v/>
      </c>
      <c r="DD119" s="97" t="str">
        <f t="shared" si="120"/>
        <v/>
      </c>
      <c r="DI119" s="97" t="str">
        <f t="shared" si="121"/>
        <v/>
      </c>
      <c r="DN119" s="97" t="str">
        <f t="shared" si="122"/>
        <v/>
      </c>
      <c r="DS119" s="97" t="str">
        <f t="shared" si="123"/>
        <v/>
      </c>
      <c r="DX119" s="97" t="str">
        <f t="shared" si="124"/>
        <v/>
      </c>
      <c r="EC119" s="97" t="str">
        <f t="shared" si="134"/>
        <v/>
      </c>
      <c r="EH119" s="97" t="str">
        <f t="shared" si="126"/>
        <v/>
      </c>
      <c r="EM119" s="97" t="str">
        <f t="shared" si="127"/>
        <v/>
      </c>
      <c r="ER119" s="97" t="str">
        <f t="shared" si="128"/>
        <v/>
      </c>
      <c r="EW119" s="97" t="str">
        <f t="shared" si="131"/>
        <v/>
      </c>
      <c r="FB119" s="97" t="str">
        <f t="shared" si="132"/>
        <v/>
      </c>
      <c r="FG119" s="97" t="str">
        <f t="shared" si="133"/>
        <v/>
      </c>
      <c r="FL119" s="97" t="str">
        <f t="shared" si="129"/>
        <v/>
      </c>
      <c r="FM119" t="s">
        <v>44</v>
      </c>
      <c r="FN119">
        <v>7</v>
      </c>
      <c r="FO119">
        <v>0</v>
      </c>
      <c r="FP119">
        <v>0</v>
      </c>
      <c r="FQ119" s="97">
        <f t="shared" si="130"/>
        <v>7</v>
      </c>
    </row>
    <row r="120" spans="1:173" x14ac:dyDescent="0.3">
      <c r="A120" s="19" t="s">
        <v>615</v>
      </c>
      <c r="B120" s="8"/>
      <c r="C120" s="19" t="s">
        <v>645</v>
      </c>
      <c r="D120" s="19" t="s">
        <v>629</v>
      </c>
      <c r="K120" s="16" t="str">
        <f t="shared" si="105"/>
        <v/>
      </c>
      <c r="T120" s="16" t="str">
        <f t="shared" si="106"/>
        <v/>
      </c>
      <c r="U120" s="3"/>
      <c r="V120" s="3"/>
      <c r="W120" s="3"/>
      <c r="X120" s="3"/>
      <c r="Y120" s="3"/>
      <c r="Z120" s="3"/>
      <c r="AA120" s="3"/>
      <c r="AB120" s="3"/>
      <c r="AC120" s="3"/>
      <c r="AD120" s="16" t="str">
        <f t="shared" si="104"/>
        <v/>
      </c>
      <c r="AE120" s="3"/>
      <c r="AM120" s="16" t="str">
        <f t="shared" si="107"/>
        <v/>
      </c>
      <c r="AR120" s="97" t="str">
        <f t="shared" si="112"/>
        <v/>
      </c>
      <c r="AW120" s="97" t="str">
        <f t="shared" si="113"/>
        <v/>
      </c>
      <c r="AZ120" s="97" t="str">
        <f t="shared" si="100"/>
        <v/>
      </c>
      <c r="BF120" s="97" t="str">
        <f t="shared" si="108"/>
        <v/>
      </c>
      <c r="BK120" s="97" t="str">
        <f t="shared" si="114"/>
        <v/>
      </c>
      <c r="BP120" s="97" t="str">
        <f t="shared" si="109"/>
        <v/>
      </c>
      <c r="BU120" s="97" t="str">
        <f t="shared" si="110"/>
        <v/>
      </c>
      <c r="BZ120" s="97" t="str">
        <f t="shared" si="115"/>
        <v/>
      </c>
      <c r="CE120" s="97" t="str">
        <f t="shared" si="116"/>
        <v/>
      </c>
      <c r="CJ120" s="97" t="str">
        <f t="shared" si="117"/>
        <v/>
      </c>
      <c r="CO120" s="97" t="str">
        <f t="shared" si="118"/>
        <v/>
      </c>
      <c r="CT120" s="97" t="str">
        <f t="shared" si="119"/>
        <v/>
      </c>
      <c r="CY120" s="97" t="str">
        <f t="shared" si="111"/>
        <v/>
      </c>
      <c r="DD120" s="97" t="str">
        <f t="shared" si="120"/>
        <v/>
      </c>
      <c r="DI120" s="97" t="str">
        <f t="shared" si="121"/>
        <v/>
      </c>
      <c r="DN120" s="97" t="str">
        <f t="shared" si="122"/>
        <v/>
      </c>
      <c r="DS120" s="97" t="str">
        <f t="shared" si="123"/>
        <v/>
      </c>
      <c r="DX120" s="97" t="str">
        <f t="shared" si="124"/>
        <v/>
      </c>
      <c r="EC120" s="97" t="str">
        <f t="shared" si="134"/>
        <v/>
      </c>
      <c r="EH120" s="97" t="str">
        <f t="shared" si="126"/>
        <v/>
      </c>
      <c r="EM120" s="97" t="str">
        <f t="shared" si="127"/>
        <v/>
      </c>
      <c r="EN120" t="s">
        <v>44</v>
      </c>
      <c r="EO120">
        <v>17</v>
      </c>
      <c r="EP120">
        <v>10</v>
      </c>
      <c r="EQ120">
        <v>0</v>
      </c>
      <c r="ER120" s="97">
        <f t="shared" si="128"/>
        <v>17.5</v>
      </c>
      <c r="EW120" s="97" t="str">
        <f t="shared" si="131"/>
        <v/>
      </c>
      <c r="FB120" s="97" t="str">
        <f t="shared" si="132"/>
        <v/>
      </c>
      <c r="FG120" s="97" t="str">
        <f t="shared" si="133"/>
        <v/>
      </c>
      <c r="FL120" s="97" t="str">
        <f t="shared" si="129"/>
        <v/>
      </c>
      <c r="FQ120" s="97" t="str">
        <f t="shared" si="130"/>
        <v/>
      </c>
    </row>
    <row r="121" spans="1:173" x14ac:dyDescent="0.3">
      <c r="A121" s="19" t="s">
        <v>152</v>
      </c>
      <c r="B121" s="19" t="s">
        <v>585</v>
      </c>
      <c r="C121" s="19" t="s">
        <v>645</v>
      </c>
      <c r="D121" s="19" t="s">
        <v>629</v>
      </c>
      <c r="K121" s="16" t="str">
        <f t="shared" si="105"/>
        <v/>
      </c>
      <c r="T121" s="16" t="str">
        <f t="shared" si="106"/>
        <v/>
      </c>
      <c r="U121" s="3"/>
      <c r="V121" s="3"/>
      <c r="W121" s="3"/>
      <c r="X121" s="3"/>
      <c r="Y121" s="3"/>
      <c r="Z121" s="3"/>
      <c r="AA121" s="3"/>
      <c r="AB121" s="3"/>
      <c r="AC121" s="3"/>
      <c r="AD121" s="16" t="str">
        <f t="shared" si="104"/>
        <v/>
      </c>
      <c r="AE121" s="3"/>
      <c r="AM121" s="16" t="str">
        <f t="shared" si="107"/>
        <v/>
      </c>
      <c r="AR121" s="97" t="str">
        <f t="shared" si="112"/>
        <v/>
      </c>
      <c r="AW121" s="97" t="str">
        <f t="shared" si="113"/>
        <v/>
      </c>
      <c r="AZ121" s="97" t="str">
        <f t="shared" si="100"/>
        <v/>
      </c>
      <c r="BF121" s="97" t="str">
        <f t="shared" si="108"/>
        <v/>
      </c>
      <c r="BK121" s="97" t="str">
        <f t="shared" si="114"/>
        <v/>
      </c>
      <c r="BP121" s="97" t="str">
        <f t="shared" si="109"/>
        <v/>
      </c>
      <c r="BU121" s="97" t="str">
        <f t="shared" si="110"/>
        <v/>
      </c>
      <c r="BZ121" s="97" t="str">
        <f t="shared" si="115"/>
        <v/>
      </c>
      <c r="CE121" s="97" t="str">
        <f t="shared" si="116"/>
        <v/>
      </c>
      <c r="CJ121" s="97" t="str">
        <f t="shared" si="117"/>
        <v/>
      </c>
      <c r="CO121" s="97" t="str">
        <f t="shared" si="118"/>
        <v/>
      </c>
      <c r="CT121" s="97" t="str">
        <f t="shared" si="119"/>
        <v/>
      </c>
      <c r="CY121" s="97" t="str">
        <f t="shared" si="111"/>
        <v/>
      </c>
      <c r="DD121" s="97" t="str">
        <f t="shared" si="120"/>
        <v/>
      </c>
      <c r="DI121" s="97" t="str">
        <f t="shared" si="121"/>
        <v/>
      </c>
      <c r="DN121" s="97" t="str">
        <f t="shared" si="122"/>
        <v/>
      </c>
      <c r="DS121" s="97" t="str">
        <f t="shared" si="123"/>
        <v/>
      </c>
      <c r="DT121" t="s">
        <v>44</v>
      </c>
      <c r="DU121">
        <v>10</v>
      </c>
      <c r="DV121">
        <v>10</v>
      </c>
      <c r="DW121">
        <v>0</v>
      </c>
      <c r="DX121" s="97">
        <f t="shared" si="124"/>
        <v>10.5</v>
      </c>
      <c r="EC121" s="97" t="str">
        <f t="shared" si="134"/>
        <v/>
      </c>
      <c r="EH121" s="97" t="str">
        <f t="shared" si="126"/>
        <v/>
      </c>
      <c r="EM121" s="97" t="str">
        <f t="shared" si="127"/>
        <v/>
      </c>
      <c r="ER121" s="97" t="str">
        <f t="shared" si="128"/>
        <v/>
      </c>
      <c r="EW121" s="97" t="str">
        <f t="shared" si="131"/>
        <v/>
      </c>
      <c r="FB121" s="97" t="str">
        <f t="shared" si="132"/>
        <v/>
      </c>
      <c r="FG121" s="97" t="str">
        <f t="shared" si="133"/>
        <v/>
      </c>
      <c r="FL121" s="97" t="str">
        <f t="shared" si="129"/>
        <v/>
      </c>
      <c r="FQ121" s="97" t="str">
        <f t="shared" si="130"/>
        <v/>
      </c>
    </row>
    <row r="122" spans="1:173" x14ac:dyDescent="0.3">
      <c r="A122" s="8" t="s">
        <v>61</v>
      </c>
      <c r="B122" s="8"/>
      <c r="C122" s="19" t="s">
        <v>645</v>
      </c>
      <c r="D122" s="19" t="s">
        <v>629</v>
      </c>
      <c r="K122" s="16" t="str">
        <f t="shared" si="105"/>
        <v/>
      </c>
      <c r="T122" s="16" t="str">
        <f t="shared" si="106"/>
        <v/>
      </c>
      <c r="U122" s="3"/>
      <c r="V122" s="3"/>
      <c r="W122" s="3"/>
      <c r="X122" s="3"/>
      <c r="Y122" s="3"/>
      <c r="Z122" s="3"/>
      <c r="AA122" s="3"/>
      <c r="AB122" s="3"/>
      <c r="AC122" s="3"/>
      <c r="AD122" s="16" t="str">
        <f t="shared" si="104"/>
        <v/>
      </c>
      <c r="AM122" s="16" t="str">
        <f t="shared" si="107"/>
        <v/>
      </c>
      <c r="AR122" s="97" t="str">
        <f t="shared" si="112"/>
        <v/>
      </c>
      <c r="AW122" s="97" t="str">
        <f t="shared" si="113"/>
        <v/>
      </c>
      <c r="AX122" t="s">
        <v>466</v>
      </c>
      <c r="AY122">
        <v>13.75</v>
      </c>
      <c r="AZ122" s="97">
        <f>(IF((((AY122))/$D$202)=0,"",(((AY122))/$D$202)))/$F$228</f>
        <v>80.993687357266708</v>
      </c>
      <c r="BF122" s="97" t="str">
        <f t="shared" si="108"/>
        <v/>
      </c>
      <c r="BK122" s="97" t="str">
        <f t="shared" si="114"/>
        <v/>
      </c>
      <c r="BP122" s="97" t="str">
        <f t="shared" si="109"/>
        <v/>
      </c>
      <c r="BU122" s="97" t="str">
        <f t="shared" si="110"/>
        <v/>
      </c>
      <c r="BZ122" s="97" t="str">
        <f t="shared" si="115"/>
        <v/>
      </c>
      <c r="CE122" s="97" t="str">
        <f t="shared" si="116"/>
        <v/>
      </c>
      <c r="CJ122" s="97" t="str">
        <f t="shared" si="117"/>
        <v/>
      </c>
      <c r="CO122" s="97" t="str">
        <f t="shared" si="118"/>
        <v/>
      </c>
      <c r="CT122" s="97" t="str">
        <f t="shared" si="119"/>
        <v/>
      </c>
      <c r="CY122" s="97" t="str">
        <f t="shared" si="111"/>
        <v/>
      </c>
      <c r="DD122" s="97" t="str">
        <f t="shared" si="120"/>
        <v/>
      </c>
      <c r="DI122" s="97" t="str">
        <f t="shared" si="121"/>
        <v/>
      </c>
      <c r="DN122" s="97" t="str">
        <f t="shared" si="122"/>
        <v/>
      </c>
      <c r="DS122" s="97" t="str">
        <f t="shared" si="123"/>
        <v/>
      </c>
      <c r="DX122" s="97" t="str">
        <f t="shared" si="124"/>
        <v/>
      </c>
      <c r="DY122" t="s">
        <v>62</v>
      </c>
      <c r="DZ122">
        <v>0</v>
      </c>
      <c r="EA122">
        <v>14</v>
      </c>
      <c r="EB122">
        <v>0</v>
      </c>
      <c r="EC122" s="97">
        <f t="shared" si="134"/>
        <v>0.7</v>
      </c>
      <c r="EH122" s="97" t="str">
        <f t="shared" si="126"/>
        <v/>
      </c>
      <c r="EM122" s="97" t="str">
        <f t="shared" si="127"/>
        <v/>
      </c>
      <c r="EN122" t="s">
        <v>466</v>
      </c>
      <c r="EO122">
        <v>0</v>
      </c>
      <c r="EP122">
        <v>16</v>
      </c>
      <c r="EQ122">
        <v>0</v>
      </c>
      <c r="ER122" s="97">
        <f>(IF(EO122+(EP122/$D$200)+(EQ122/$F$200)=0,"",EO122+(EP122/$D$200)+(EQ122/$F$200)))/110*$F$214</f>
        <v>16.290909090909089</v>
      </c>
      <c r="EW122" s="97" t="str">
        <f t="shared" si="131"/>
        <v/>
      </c>
      <c r="FB122" s="97" t="str">
        <f t="shared" si="132"/>
        <v/>
      </c>
      <c r="FG122" s="97" t="str">
        <f t="shared" si="133"/>
        <v/>
      </c>
      <c r="FL122" s="97" t="str">
        <f t="shared" si="129"/>
        <v/>
      </c>
      <c r="FQ122" s="97" t="str">
        <f t="shared" si="130"/>
        <v/>
      </c>
    </row>
    <row r="123" spans="1:173" x14ac:dyDescent="0.3">
      <c r="A123" s="19" t="s">
        <v>333</v>
      </c>
      <c r="B123" s="8"/>
      <c r="C123" s="19" t="s">
        <v>645</v>
      </c>
      <c r="D123" s="19" t="s">
        <v>629</v>
      </c>
      <c r="E123" s="20" t="s">
        <v>466</v>
      </c>
      <c r="F123">
        <v>150</v>
      </c>
      <c r="G123">
        <v>2</v>
      </c>
      <c r="I123">
        <v>181</v>
      </c>
      <c r="J123" s="5">
        <v>1.25</v>
      </c>
      <c r="K123" s="16">
        <f>(IF((((F123+I123)/2)/$D$200)+(((G123+J123)/2)/$F$200)=0,"",((((F123+I123)/2)/$D$200)+(((G123+J123)/2)/$F$200))))*$D$214</f>
        <v>165.63541666666666</v>
      </c>
      <c r="L123" s="20" t="s">
        <v>466</v>
      </c>
      <c r="M123">
        <v>8</v>
      </c>
      <c r="N123">
        <v>5</v>
      </c>
      <c r="O123">
        <v>5</v>
      </c>
      <c r="Q123">
        <v>8</v>
      </c>
      <c r="R123">
        <v>7</v>
      </c>
      <c r="S123">
        <v>0</v>
      </c>
      <c r="T123" s="16">
        <f>(IF(((M123+Q123)/2)+(((N123+R123)/2)/$D$200)+(((O123+S123)/2)/$F$200)=0,"",((M123+Q123)/2)+(((N123+R123)/2)/$D$200)+(((O123+S123)/2)/$F$200)))*$D$214</f>
        <v>166.20833333333334</v>
      </c>
      <c r="U123" s="3" t="s">
        <v>27</v>
      </c>
      <c r="V123" s="20" t="s">
        <v>466</v>
      </c>
      <c r="W123" s="3">
        <v>8</v>
      </c>
      <c r="X123" s="3">
        <v>5</v>
      </c>
      <c r="Y123" s="3">
        <v>10</v>
      </c>
      <c r="Z123" s="3"/>
      <c r="AA123" s="3">
        <v>8</v>
      </c>
      <c r="AB123" s="3">
        <v>10</v>
      </c>
      <c r="AC123" s="3">
        <v>0</v>
      </c>
      <c r="AD123" s="16">
        <f>(IF(((W123+AA123)/2)+(((X123+AB123)/2)/$D$200)+(((Y123+AC123)/2)/$F$200)=0,"",((W123+AA123)/2)+(((X123+AB123)/2)/$D$200)+(((Y123+AC123)/2)/$F$200)))*$D$214</f>
        <v>167.91666666666669</v>
      </c>
      <c r="AM123" s="16" t="str">
        <f t="shared" si="107"/>
        <v/>
      </c>
      <c r="AR123" s="97" t="str">
        <f t="shared" si="112"/>
        <v/>
      </c>
      <c r="AW123" s="97" t="str">
        <f t="shared" si="113"/>
        <v/>
      </c>
      <c r="AZ123" s="97" t="str">
        <f t="shared" ref="AZ123:AZ152" si="135">IF((((AY123))/$D$202)=0,"",(((AY123))/$D$202))</f>
        <v/>
      </c>
      <c r="BF123" s="97" t="str">
        <f t="shared" si="108"/>
        <v/>
      </c>
      <c r="BK123" s="97" t="str">
        <f t="shared" si="114"/>
        <v/>
      </c>
      <c r="BP123" s="97" t="str">
        <f t="shared" si="109"/>
        <v/>
      </c>
      <c r="BU123" s="97" t="str">
        <f t="shared" si="110"/>
        <v/>
      </c>
      <c r="BZ123" s="97" t="str">
        <f t="shared" si="115"/>
        <v/>
      </c>
      <c r="CE123" s="97" t="str">
        <f t="shared" si="116"/>
        <v/>
      </c>
      <c r="CJ123" s="97" t="str">
        <f t="shared" si="117"/>
        <v/>
      </c>
      <c r="CO123" s="97" t="str">
        <f t="shared" si="118"/>
        <v/>
      </c>
      <c r="CT123" s="97" t="str">
        <f t="shared" si="119"/>
        <v/>
      </c>
      <c r="CU123" t="s">
        <v>44</v>
      </c>
      <c r="CV123">
        <v>70</v>
      </c>
      <c r="CW123">
        <v>0</v>
      </c>
      <c r="CX123">
        <v>0</v>
      </c>
      <c r="CY123" s="97">
        <f t="shared" si="111"/>
        <v>70</v>
      </c>
      <c r="CZ123" t="s">
        <v>466</v>
      </c>
      <c r="DA123">
        <v>12</v>
      </c>
      <c r="DB123">
        <v>10</v>
      </c>
      <c r="DC123">
        <v>0</v>
      </c>
      <c r="DD123" s="97">
        <f>(IF(DA123+(DB123/$D$200)+(DC123/$F$200)=0,"",DA123+(DB123/$D$200)+(DC123/$F$200)))/2*$D$214</f>
        <v>125</v>
      </c>
      <c r="DE123" t="s">
        <v>466</v>
      </c>
      <c r="DF123">
        <v>4</v>
      </c>
      <c r="DG123">
        <v>8</v>
      </c>
      <c r="DH123">
        <v>6</v>
      </c>
      <c r="DI123" s="97">
        <f>(IF(DF123+(DG123/$D$200)+(DH123/$F$200)=0,"",DF123+(DG123/$D$200)+(DH123/$F$200)))/2*$D$214</f>
        <v>44.250000000000007</v>
      </c>
      <c r="DO123" t="s">
        <v>44</v>
      </c>
      <c r="DP123">
        <v>121</v>
      </c>
      <c r="DQ123">
        <v>0</v>
      </c>
      <c r="DR123">
        <v>0</v>
      </c>
      <c r="DS123" s="97">
        <f t="shared" si="123"/>
        <v>121</v>
      </c>
      <c r="DT123" t="s">
        <v>44</v>
      </c>
      <c r="DU123">
        <v>15</v>
      </c>
      <c r="DV123">
        <v>0</v>
      </c>
      <c r="DW123">
        <v>0</v>
      </c>
      <c r="DX123" s="97">
        <f t="shared" si="124"/>
        <v>15</v>
      </c>
      <c r="EC123" s="97" t="str">
        <f t="shared" si="134"/>
        <v/>
      </c>
      <c r="EH123" s="97" t="str">
        <f t="shared" si="126"/>
        <v/>
      </c>
      <c r="EM123" s="97" t="str">
        <f t="shared" si="127"/>
        <v/>
      </c>
      <c r="ER123" s="97" t="str">
        <f>IF(EO123+(EP123/$D$200)+(EQ123/$F$200)=0,"",EO123+(EP123/$D$200)+(EQ123/$F$200))</f>
        <v/>
      </c>
      <c r="EW123" s="97" t="str">
        <f t="shared" si="131"/>
        <v/>
      </c>
      <c r="FB123" s="97" t="str">
        <f t="shared" si="132"/>
        <v/>
      </c>
      <c r="FD123" s="3"/>
      <c r="FE123" s="3"/>
      <c r="FF123" s="3"/>
      <c r="FG123" s="97" t="str">
        <f t="shared" si="133"/>
        <v/>
      </c>
      <c r="FH123" s="3"/>
      <c r="FL123" s="97" t="str">
        <f t="shared" si="129"/>
        <v/>
      </c>
      <c r="FQ123" s="97" t="str">
        <f t="shared" si="130"/>
        <v/>
      </c>
    </row>
    <row r="124" spans="1:173" x14ac:dyDescent="0.3">
      <c r="A124" s="19" t="s">
        <v>335</v>
      </c>
      <c r="B124" s="19" t="s">
        <v>581</v>
      </c>
      <c r="C124" s="19" t="s">
        <v>645</v>
      </c>
      <c r="D124" s="19" t="s">
        <v>629</v>
      </c>
      <c r="E124" t="s">
        <v>65</v>
      </c>
      <c r="F124">
        <v>25</v>
      </c>
      <c r="G124">
        <v>10.5</v>
      </c>
      <c r="I124">
        <v>26</v>
      </c>
      <c r="J124">
        <v>2.25</v>
      </c>
      <c r="K124" s="16">
        <f t="shared" ref="K124:K155" si="136">IF((((F124+I124)/2)/$D$200)+(((G124+J124)/2)/$F$200)=0,"",((((F124+I124)/2)/$D$200)+(((G124+J124)/2)/$F$200)))</f>
        <v>1.3015625</v>
      </c>
      <c r="L124" t="s">
        <v>65</v>
      </c>
      <c r="M124">
        <v>1</v>
      </c>
      <c r="N124">
        <v>5</v>
      </c>
      <c r="O124">
        <v>4.5</v>
      </c>
      <c r="Q124">
        <v>1</v>
      </c>
      <c r="R124">
        <v>6</v>
      </c>
      <c r="S124">
        <v>2.25</v>
      </c>
      <c r="T124" s="16">
        <f t="shared" ref="T124:T155" si="137">IF(((M124+Q124)/2)+(((N124+R124)/2)/$D$200)+(((O124+S124)/2)/$F$200)=0,"",((M124+Q124)/2)+(((N124+R124)/2)/$D$200)+(((O124+S124)/2)/$F$200))</f>
        <v>1.2890625</v>
      </c>
      <c r="U124" s="3" t="s">
        <v>27</v>
      </c>
      <c r="V124" s="3" t="s">
        <v>65</v>
      </c>
      <c r="W124" s="3">
        <v>1</v>
      </c>
      <c r="X124" s="3">
        <v>5</v>
      </c>
      <c r="Y124" s="3">
        <v>10.5</v>
      </c>
      <c r="Z124" s="3"/>
      <c r="AA124" s="3">
        <v>1</v>
      </c>
      <c r="AB124" s="3">
        <v>6</v>
      </c>
      <c r="AC124" s="3">
        <v>9</v>
      </c>
      <c r="AD124" s="16">
        <f t="shared" ref="AD124:AD155" si="138">IF(((W124+AA124)/2)+(((X124+AB124)/2)/$D$200)+(((Y124+AC124)/2)/$F$200)=0,"",((W124+AA124)/2)+(((X124+AB124)/2)/$D$200)+(((Y124+AC124)/2)/$F$200))</f>
        <v>1.3156249999999998</v>
      </c>
      <c r="AM124" s="16" t="str">
        <f t="shared" si="107"/>
        <v/>
      </c>
      <c r="AR124" s="97" t="str">
        <f t="shared" si="112"/>
        <v/>
      </c>
      <c r="AW124" s="97" t="str">
        <f t="shared" si="113"/>
        <v/>
      </c>
      <c r="AZ124" s="97" t="str">
        <f t="shared" si="135"/>
        <v/>
      </c>
      <c r="BF124" s="97" t="str">
        <f t="shared" si="108"/>
        <v/>
      </c>
      <c r="BK124" s="97" t="str">
        <f t="shared" si="114"/>
        <v/>
      </c>
      <c r="BP124" s="97" t="str">
        <f t="shared" si="109"/>
        <v/>
      </c>
      <c r="BU124" s="97" t="str">
        <f t="shared" si="110"/>
        <v/>
      </c>
      <c r="BZ124" s="97" t="str">
        <f t="shared" si="115"/>
        <v/>
      </c>
      <c r="CA124" t="s">
        <v>466</v>
      </c>
      <c r="CB124">
        <v>0</v>
      </c>
      <c r="CC124">
        <v>15</v>
      </c>
      <c r="CD124">
        <v>0</v>
      </c>
      <c r="CE124" s="97">
        <f>(IF(CB124+(CC124/$D$200)+(CD124/$F$200)=0,"",CB124+(CC124/$D$200)+(CD124/$F$200)))/110*$F$214</f>
        <v>15.272727272727272</v>
      </c>
      <c r="CJ124" s="97" t="str">
        <f t="shared" si="117"/>
        <v/>
      </c>
      <c r="CO124" s="97" t="str">
        <f t="shared" si="118"/>
        <v/>
      </c>
      <c r="CT124" s="97" t="str">
        <f t="shared" si="119"/>
        <v/>
      </c>
      <c r="CU124" t="s">
        <v>466</v>
      </c>
      <c r="CV124">
        <v>0</v>
      </c>
      <c r="CW124">
        <v>11</v>
      </c>
      <c r="CX124">
        <v>0</v>
      </c>
      <c r="CY124" s="97">
        <f>(IF(CV124+(CW124/$D$200)+(CX124/$F$200)=0,"",CV124+(CW124/$D$200)+(CX124/$F$200)))/110*$F$214</f>
        <v>11.200000000000001</v>
      </c>
      <c r="DD124" s="97" t="str">
        <f t="shared" ref="DD124:DD150" si="139">IF(DA124+(DB124/$D$200)+(DC124/$F$200)=0,"",DA124+(DB124/$D$200)+(DC124/$F$200))</f>
        <v/>
      </c>
      <c r="DI124" s="97" t="str">
        <f t="shared" ref="DI124:DI139" si="140">IF(DF124+(DG124/$D$200)+(DH124/$F$200)=0,"",DF124+(DG124/$D$200)+(DH124/$F$200))</f>
        <v/>
      </c>
      <c r="DJ124" t="s">
        <v>36</v>
      </c>
      <c r="DK124">
        <v>2</v>
      </c>
      <c r="DL124">
        <v>0</v>
      </c>
      <c r="DM124">
        <v>0</v>
      </c>
      <c r="DN124" s="97">
        <f>(IF(DK124+(DL124/$D$200)+(DM124/$F$200)=0,"",DK124+(DL124/$D$200)+(DM124/$F$200)))</f>
        <v>2</v>
      </c>
      <c r="DO124" t="s">
        <v>36</v>
      </c>
      <c r="DP124">
        <v>1</v>
      </c>
      <c r="DQ124">
        <v>12</v>
      </c>
      <c r="DR124">
        <v>0</v>
      </c>
      <c r="DS124" s="97">
        <f>(IF(DP124+(DQ124/$D$200)+(DR124/$F$200)=0,"",DP124+(DQ124/$D$200)+(DR124/$F$200)))</f>
        <v>1.6</v>
      </c>
      <c r="DT124" t="s">
        <v>466</v>
      </c>
      <c r="DU124">
        <v>0</v>
      </c>
      <c r="DV124">
        <v>15</v>
      </c>
      <c r="DW124">
        <v>0</v>
      </c>
      <c r="DX124" s="97">
        <f>(IF(DU124+(DV124/$D$200)+(DW124/$F$200)=0,"",DU124+(DV124/$D$200)+(DW124/$F$200)))/110*$F$214</f>
        <v>15.272727272727272</v>
      </c>
      <c r="EC124" s="97" t="str">
        <f t="shared" si="134"/>
        <v/>
      </c>
      <c r="EH124" s="97" t="str">
        <f t="shared" si="126"/>
        <v/>
      </c>
      <c r="EM124" s="97" t="str">
        <f t="shared" si="127"/>
        <v/>
      </c>
      <c r="ER124" s="97" t="str">
        <f>IF(EO124+(EP124/$D$200)+(EQ124/$F$200)=0,"",EO124+(EP124/$D$200)+(EQ124/$F$200))</f>
        <v/>
      </c>
      <c r="ES124" t="s">
        <v>466</v>
      </c>
      <c r="ET124">
        <v>0</v>
      </c>
      <c r="EU124">
        <v>17</v>
      </c>
      <c r="EV124">
        <v>6</v>
      </c>
      <c r="EW124" s="97">
        <f>(IF(ET124+(EU124/$D$200)+(EV124/$F$200)=0,"",ET124+(EU124/$D$200)+(EV124/$F$200)))/110*$F$214</f>
        <v>17.818181818181817</v>
      </c>
      <c r="EX124" t="s">
        <v>466</v>
      </c>
      <c r="EY124">
        <v>0</v>
      </c>
      <c r="EZ124">
        <v>18</v>
      </c>
      <c r="FA124">
        <v>0</v>
      </c>
      <c r="FB124" s="97">
        <f>(IF(EY124+(EZ124/$D$200)+(FA124/$F$200)=0,"",EY124+(EZ124/$D$200)+(FA124/$F$200)))/110*$F$214</f>
        <v>18.327272727272728</v>
      </c>
      <c r="FC124" s="104" t="s">
        <v>44</v>
      </c>
      <c r="FD124" s="3">
        <v>18</v>
      </c>
      <c r="FE124" s="3">
        <v>0</v>
      </c>
      <c r="FF124" s="3">
        <v>0</v>
      </c>
      <c r="FG124" s="97">
        <f t="shared" si="133"/>
        <v>18</v>
      </c>
      <c r="FH124" s="3" t="s">
        <v>44</v>
      </c>
      <c r="FI124" s="3">
        <v>18</v>
      </c>
      <c r="FJ124" s="3">
        <v>15</v>
      </c>
      <c r="FK124" s="3">
        <v>0</v>
      </c>
      <c r="FL124" s="97">
        <f t="shared" si="129"/>
        <v>18.75</v>
      </c>
      <c r="FM124" t="s">
        <v>44</v>
      </c>
      <c r="FN124">
        <v>16</v>
      </c>
      <c r="FO124">
        <v>0</v>
      </c>
      <c r="FP124">
        <v>0</v>
      </c>
      <c r="FQ124" s="97">
        <f t="shared" si="130"/>
        <v>16</v>
      </c>
    </row>
    <row r="125" spans="1:173" x14ac:dyDescent="0.3">
      <c r="A125" s="19" t="s">
        <v>616</v>
      </c>
      <c r="B125" s="8"/>
      <c r="C125" s="19" t="s">
        <v>648</v>
      </c>
      <c r="D125" s="19" t="s">
        <v>473</v>
      </c>
      <c r="K125" s="16" t="str">
        <f t="shared" si="136"/>
        <v/>
      </c>
      <c r="T125" s="16" t="str">
        <f t="shared" si="137"/>
        <v/>
      </c>
      <c r="U125" s="3"/>
      <c r="V125" s="3"/>
      <c r="W125" s="3"/>
      <c r="X125" s="3"/>
      <c r="Y125" s="3"/>
      <c r="Z125" s="3"/>
      <c r="AA125" s="3"/>
      <c r="AB125" s="3"/>
      <c r="AC125" s="3"/>
      <c r="AD125" s="16" t="str">
        <f t="shared" si="138"/>
        <v/>
      </c>
      <c r="AE125" s="3"/>
      <c r="AM125" s="16" t="str">
        <f t="shared" si="107"/>
        <v/>
      </c>
      <c r="AR125" s="97" t="str">
        <f t="shared" si="112"/>
        <v/>
      </c>
      <c r="AW125" s="97" t="str">
        <f t="shared" si="113"/>
        <v/>
      </c>
      <c r="AZ125" s="97" t="str">
        <f t="shared" si="135"/>
        <v/>
      </c>
      <c r="BF125" s="97" t="str">
        <f t="shared" si="108"/>
        <v/>
      </c>
      <c r="BK125" s="97" t="str">
        <f t="shared" si="114"/>
        <v/>
      </c>
      <c r="BP125" s="97" t="str">
        <f t="shared" si="109"/>
        <v/>
      </c>
      <c r="BU125" s="97" t="str">
        <f t="shared" si="110"/>
        <v/>
      </c>
      <c r="BZ125" s="97" t="str">
        <f t="shared" si="115"/>
        <v/>
      </c>
      <c r="CE125" s="97" t="str">
        <f t="shared" ref="CE125:CE164" si="141">IF(CB125+(CC125/$D$200)+(CD125/$F$200)=0,"",CB125+(CC125/$D$200)+(CD125/$F$200))</f>
        <v/>
      </c>
      <c r="CJ125" s="97" t="str">
        <f t="shared" si="117"/>
        <v/>
      </c>
      <c r="CK125" t="s">
        <v>66</v>
      </c>
      <c r="CL125">
        <v>18</v>
      </c>
      <c r="CM125">
        <v>0</v>
      </c>
      <c r="CN125">
        <v>0</v>
      </c>
      <c r="CO125" s="97">
        <f t="shared" si="118"/>
        <v>18</v>
      </c>
      <c r="CT125" s="97" t="str">
        <f t="shared" si="119"/>
        <v/>
      </c>
      <c r="CY125" s="97" t="str">
        <f>IF(CV125+(CW125/$D$200)+(CX125/$F$200)=0,"",CV125+(CW125/$D$200)+(CX125/$F$200))</f>
        <v/>
      </c>
      <c r="DD125" s="97" t="str">
        <f t="shared" si="139"/>
        <v/>
      </c>
      <c r="DI125" s="97" t="str">
        <f t="shared" si="140"/>
        <v/>
      </c>
      <c r="DN125" s="97" t="str">
        <f>IF(DK125+(DL125/$D$200)+(DM125/$F$200)=0,"",DK125+(DL125/$D$200)+(DM125/$F$200))</f>
        <v/>
      </c>
      <c r="DS125" s="97" t="str">
        <f>IF(DP125+(DQ125/$D$200)+(DR125/$F$200)=0,"",DP125+(DQ125/$D$200)+(DR125/$F$200))</f>
        <v/>
      </c>
      <c r="DX125" s="97" t="str">
        <f t="shared" ref="DX125:DX149" si="142">IF(DU125+(DV125/$D$200)+(DW125/$F$200)=0,"",DU125+(DV125/$D$200)+(DW125/$F$200))</f>
        <v/>
      </c>
      <c r="EC125" s="97" t="str">
        <f t="shared" si="134"/>
        <v/>
      </c>
      <c r="EH125" s="97" t="str">
        <f t="shared" si="126"/>
        <v/>
      </c>
      <c r="EM125" s="97" t="str">
        <f t="shared" si="127"/>
        <v/>
      </c>
      <c r="ER125" s="97" t="str">
        <f>IF(EO125+(EP125/$D$200)+(EQ125/$F$200)=0,"",EO125+(EP125/$D$200)+(EQ125/$F$200))</f>
        <v/>
      </c>
      <c r="EW125" s="97" t="str">
        <f>IF(ET125+(EU125/$D$200)+(EV125/$F$200)=0,"",ET125+(EU125/$D$200)+(EV125/$F$200))</f>
        <v/>
      </c>
      <c r="FB125" s="97" t="str">
        <f t="shared" ref="FB125:FB132" si="143">IF(EY125+(EZ125/$D$200)+(FA125/$F$200)=0,"",EY125+(EZ125/$D$200)+(FA125/$F$200))</f>
        <v/>
      </c>
      <c r="FD125" s="3"/>
      <c r="FE125" s="3"/>
      <c r="FF125" s="3"/>
      <c r="FG125" s="97" t="str">
        <f t="shared" si="133"/>
        <v/>
      </c>
      <c r="FH125" s="3"/>
      <c r="FL125" s="97" t="str">
        <f t="shared" si="129"/>
        <v/>
      </c>
      <c r="FQ125" s="97" t="str">
        <f t="shared" si="130"/>
        <v/>
      </c>
    </row>
    <row r="126" spans="1:173" x14ac:dyDescent="0.3">
      <c r="A126" s="8" t="s">
        <v>67</v>
      </c>
      <c r="B126" s="8"/>
      <c r="C126" s="19" t="s">
        <v>645</v>
      </c>
      <c r="D126" s="19" t="s">
        <v>629</v>
      </c>
      <c r="K126" s="16" t="str">
        <f t="shared" si="136"/>
        <v/>
      </c>
      <c r="T126" s="16" t="str">
        <f t="shared" si="137"/>
        <v/>
      </c>
      <c r="U126" s="3"/>
      <c r="V126" s="3"/>
      <c r="W126" s="3"/>
      <c r="X126" s="3"/>
      <c r="Y126" s="3"/>
      <c r="Z126" s="3"/>
      <c r="AA126" s="3"/>
      <c r="AB126" s="3"/>
      <c r="AC126" s="3"/>
      <c r="AD126" s="16" t="str">
        <f t="shared" si="138"/>
        <v/>
      </c>
      <c r="AE126" s="3"/>
      <c r="AM126" s="16" t="str">
        <f t="shared" si="107"/>
        <v/>
      </c>
      <c r="AR126" s="97" t="str">
        <f t="shared" si="112"/>
        <v/>
      </c>
      <c r="AW126" s="97" t="str">
        <f t="shared" si="113"/>
        <v/>
      </c>
      <c r="AZ126" s="97" t="str">
        <f t="shared" si="135"/>
        <v/>
      </c>
      <c r="BF126" s="97" t="str">
        <f t="shared" si="108"/>
        <v/>
      </c>
      <c r="BK126" s="97" t="str">
        <f t="shared" si="114"/>
        <v/>
      </c>
      <c r="BP126" s="97" t="str">
        <f t="shared" si="109"/>
        <v/>
      </c>
      <c r="BU126" s="97" t="str">
        <f t="shared" si="110"/>
        <v/>
      </c>
      <c r="BZ126" s="97" t="str">
        <f t="shared" si="115"/>
        <v/>
      </c>
      <c r="CE126" s="97" t="str">
        <f t="shared" si="141"/>
        <v/>
      </c>
      <c r="CJ126" s="97" t="str">
        <f t="shared" si="117"/>
        <v/>
      </c>
      <c r="CO126" s="97" t="str">
        <f t="shared" si="118"/>
        <v/>
      </c>
      <c r="CT126" s="97" t="str">
        <f t="shared" si="119"/>
        <v/>
      </c>
      <c r="CU126" t="s">
        <v>466</v>
      </c>
      <c r="CV126">
        <v>5</v>
      </c>
      <c r="CW126">
        <v>0</v>
      </c>
      <c r="CX126">
        <v>0</v>
      </c>
      <c r="CY126" s="97">
        <f>(IF(CV126+(CW126/$D$200)+(CX126/$F$200)=0,"",CV126+(CW126/$D$200)+(CX126/$F$200)))/5*$D$214</f>
        <v>20</v>
      </c>
      <c r="DD126" s="97" t="str">
        <f t="shared" si="139"/>
        <v/>
      </c>
      <c r="DI126" s="97" t="str">
        <f t="shared" si="140"/>
        <v/>
      </c>
      <c r="DJ126" t="s">
        <v>466</v>
      </c>
      <c r="DK126">
        <v>3</v>
      </c>
      <c r="DL126">
        <v>5</v>
      </c>
      <c r="DM126">
        <v>0</v>
      </c>
      <c r="DN126" s="97">
        <f>(IF(DK126+(DL126/$D$200)+(DM126/$F$200)=0,"",DK126+(DL126/$D$200)+(DM126/$F$200)))/100*$J$214</f>
        <v>33.021563806914571</v>
      </c>
      <c r="DO126" t="s">
        <v>466</v>
      </c>
      <c r="DP126">
        <v>0</v>
      </c>
      <c r="DQ126">
        <v>0</v>
      </c>
      <c r="DR126">
        <v>5</v>
      </c>
      <c r="DS126" s="97">
        <f>(IF(DP126+(DQ126/$D$200)+(DR126/$F$200)=0,"",DP126+(DQ126/$D$200)+(DR126/$F$200)))*$F$214</f>
        <v>46.666666666666664</v>
      </c>
      <c r="DX126" s="97" t="str">
        <f t="shared" si="142"/>
        <v/>
      </c>
      <c r="EC126" s="97" t="str">
        <f t="shared" si="134"/>
        <v/>
      </c>
      <c r="EH126" s="97" t="str">
        <f t="shared" si="126"/>
        <v/>
      </c>
      <c r="EM126" s="97" t="str">
        <f t="shared" si="127"/>
        <v/>
      </c>
      <c r="EN126" t="s">
        <v>466</v>
      </c>
      <c r="EO126">
        <v>3</v>
      </c>
      <c r="EP126">
        <v>0</v>
      </c>
      <c r="EQ126">
        <v>0</v>
      </c>
      <c r="ER126" s="97">
        <f>(IF(EO126+(EP126/$D$200)+(EQ126/$F$200)=0,"",EO126+(EP126/$D$200)+(EQ126/$F$200)))/5*$D$214</f>
        <v>12</v>
      </c>
      <c r="EW126" s="97" t="str">
        <f>IF(ET126+(EU126/$D$200)+(EV126/$F$200)=0,"",ET126+(EU126/$D$200)+(EV126/$F$200))</f>
        <v/>
      </c>
      <c r="FB126" s="97" t="str">
        <f t="shared" si="143"/>
        <v/>
      </c>
      <c r="FD126" s="3"/>
      <c r="FE126" s="3"/>
      <c r="FF126" s="3"/>
      <c r="FG126" s="97" t="str">
        <f t="shared" si="133"/>
        <v/>
      </c>
      <c r="FH126" s="3"/>
      <c r="FL126" s="97" t="str">
        <f t="shared" si="129"/>
        <v/>
      </c>
      <c r="FQ126" s="97" t="str">
        <f t="shared" si="130"/>
        <v/>
      </c>
    </row>
    <row r="127" spans="1:173" x14ac:dyDescent="0.3">
      <c r="A127" s="19" t="s">
        <v>617</v>
      </c>
      <c r="B127" s="19" t="s">
        <v>345</v>
      </c>
      <c r="C127" s="19" t="s">
        <v>645</v>
      </c>
      <c r="D127" s="19" t="s">
        <v>629</v>
      </c>
      <c r="K127" s="16" t="str">
        <f t="shared" si="136"/>
        <v/>
      </c>
      <c r="T127" s="16" t="str">
        <f t="shared" si="137"/>
        <v/>
      </c>
      <c r="U127" s="3"/>
      <c r="V127" s="3"/>
      <c r="W127" s="3"/>
      <c r="X127" s="3"/>
      <c r="Y127" s="3"/>
      <c r="Z127" s="3"/>
      <c r="AA127" s="3"/>
      <c r="AB127" s="3"/>
      <c r="AC127" s="3"/>
      <c r="AD127" s="16" t="str">
        <f t="shared" si="138"/>
        <v/>
      </c>
      <c r="AE127" s="3"/>
      <c r="AM127" s="16" t="str">
        <f t="shared" si="107"/>
        <v/>
      </c>
      <c r="AR127" s="97" t="str">
        <f t="shared" si="112"/>
        <v/>
      </c>
      <c r="AW127" s="97" t="str">
        <f t="shared" si="113"/>
        <v/>
      </c>
      <c r="AZ127" s="97" t="str">
        <f t="shared" si="135"/>
        <v/>
      </c>
      <c r="BF127" s="97" t="str">
        <f t="shared" si="108"/>
        <v/>
      </c>
      <c r="BK127" s="97" t="str">
        <f t="shared" si="114"/>
        <v/>
      </c>
      <c r="BP127" s="97" t="str">
        <f t="shared" si="109"/>
        <v/>
      </c>
      <c r="BU127" s="97" t="str">
        <f t="shared" si="110"/>
        <v/>
      </c>
      <c r="BZ127" s="97" t="str">
        <f t="shared" si="115"/>
        <v/>
      </c>
      <c r="CE127" s="97" t="str">
        <f t="shared" si="141"/>
        <v/>
      </c>
      <c r="CJ127" s="97" t="str">
        <f t="shared" si="117"/>
        <v/>
      </c>
      <c r="CO127" s="97" t="str">
        <f t="shared" si="118"/>
        <v/>
      </c>
      <c r="CT127" s="97" t="str">
        <f t="shared" si="119"/>
        <v/>
      </c>
      <c r="CY127" s="97" t="str">
        <f t="shared" ref="CY127:CY148" si="144">IF(CV127+(CW127/$D$200)+(CX127/$F$200)=0,"",CV127+(CW127/$D$200)+(CX127/$F$200))</f>
        <v/>
      </c>
      <c r="DD127" s="97" t="str">
        <f t="shared" si="139"/>
        <v/>
      </c>
      <c r="DI127" s="97" t="str">
        <f t="shared" si="140"/>
        <v/>
      </c>
      <c r="DN127" s="97" t="str">
        <f>IF(DK127+(DL127/$D$200)+(DM127/$F$200)=0,"",DK127+(DL127/$D$200)+(DM127/$F$200))</f>
        <v/>
      </c>
      <c r="DS127" s="97" t="str">
        <f>IF(DP127+(DQ127/$D$200)+(DR127/$F$200)=0,"",DP127+(DQ127/$D$200)+(DR127/$F$200))</f>
        <v/>
      </c>
      <c r="DX127" s="97" t="str">
        <f t="shared" si="142"/>
        <v/>
      </c>
      <c r="EC127" s="97" t="str">
        <f t="shared" si="134"/>
        <v/>
      </c>
      <c r="EH127" s="97" t="str">
        <f t="shared" si="126"/>
        <v/>
      </c>
      <c r="EM127" s="97" t="str">
        <f t="shared" si="127"/>
        <v/>
      </c>
      <c r="ER127" s="97" t="str">
        <f t="shared" ref="ER127:ER134" si="145">IF(EO127+(EP127/$D$200)+(EQ127/$F$200)=0,"",EO127+(EP127/$D$200)+(EQ127/$F$200))</f>
        <v/>
      </c>
      <c r="ES127" t="s">
        <v>466</v>
      </c>
      <c r="ET127">
        <v>2</v>
      </c>
      <c r="EU127">
        <v>15</v>
      </c>
      <c r="EV127">
        <v>0</v>
      </c>
      <c r="EW127" s="97">
        <f>(IF(ET127+(EU127/$D$200)+(EV127/$F$200)=0,"",ET127+(EU127/$D$200)+(EV127/$F$200)))/220*$F$214</f>
        <v>28</v>
      </c>
      <c r="FB127" s="97" t="str">
        <f t="shared" si="143"/>
        <v/>
      </c>
      <c r="FG127" s="97" t="str">
        <f t="shared" si="133"/>
        <v/>
      </c>
      <c r="FL127" s="97" t="str">
        <f t="shared" si="129"/>
        <v/>
      </c>
      <c r="FQ127" s="97" t="str">
        <f t="shared" si="130"/>
        <v/>
      </c>
    </row>
    <row r="128" spans="1:173" x14ac:dyDescent="0.3">
      <c r="A128" s="19" t="s">
        <v>617</v>
      </c>
      <c r="B128" s="19" t="s">
        <v>586</v>
      </c>
      <c r="C128" s="19" t="s">
        <v>645</v>
      </c>
      <c r="D128" s="19" t="s">
        <v>629</v>
      </c>
      <c r="K128" s="16" t="str">
        <f t="shared" si="136"/>
        <v/>
      </c>
      <c r="T128" s="16" t="str">
        <f t="shared" si="137"/>
        <v/>
      </c>
      <c r="U128" s="3"/>
      <c r="V128" s="3"/>
      <c r="W128" s="3"/>
      <c r="X128" s="3"/>
      <c r="Y128" s="3"/>
      <c r="Z128" s="3"/>
      <c r="AA128" s="3"/>
      <c r="AB128" s="3"/>
      <c r="AC128" s="3"/>
      <c r="AD128" s="16" t="str">
        <f t="shared" si="138"/>
        <v/>
      </c>
      <c r="AE128" s="3"/>
      <c r="AM128" s="16" t="str">
        <f t="shared" si="107"/>
        <v/>
      </c>
      <c r="AR128" s="97" t="str">
        <f t="shared" si="112"/>
        <v/>
      </c>
      <c r="AW128" s="97" t="str">
        <f t="shared" si="113"/>
        <v/>
      </c>
      <c r="AZ128" s="97" t="str">
        <f t="shared" si="135"/>
        <v/>
      </c>
      <c r="BF128" s="97" t="str">
        <f t="shared" si="108"/>
        <v/>
      </c>
      <c r="BK128" s="97" t="str">
        <f t="shared" si="114"/>
        <v/>
      </c>
      <c r="BP128" s="97" t="str">
        <f t="shared" si="109"/>
        <v/>
      </c>
      <c r="BU128" s="97" t="str">
        <f t="shared" si="110"/>
        <v/>
      </c>
      <c r="BZ128" s="97" t="str">
        <f t="shared" si="115"/>
        <v/>
      </c>
      <c r="CE128" s="97" t="str">
        <f t="shared" si="141"/>
        <v/>
      </c>
      <c r="CJ128" s="97" t="str">
        <f t="shared" si="117"/>
        <v/>
      </c>
      <c r="CO128" s="97" t="str">
        <f t="shared" si="118"/>
        <v/>
      </c>
      <c r="CT128" s="97" t="str">
        <f t="shared" si="119"/>
        <v/>
      </c>
      <c r="CY128" s="97" t="str">
        <f t="shared" si="144"/>
        <v/>
      </c>
      <c r="DD128" s="97" t="str">
        <f t="shared" si="139"/>
        <v/>
      </c>
      <c r="DI128" s="97" t="str">
        <f t="shared" si="140"/>
        <v/>
      </c>
      <c r="DN128" s="97" t="str">
        <f>IF(DK128+(DL128/$D$200)+(DM128/$F$200)=0,"",DK128+(DL128/$D$200)+(DM128/$F$200))</f>
        <v/>
      </c>
      <c r="DS128" s="97" t="str">
        <f>IF(DP128+(DQ128/$D$200)+(DR128/$F$200)=0,"",DP128+(DQ128/$D$200)+(DR128/$F$200))</f>
        <v/>
      </c>
      <c r="DX128" s="97" t="str">
        <f t="shared" si="142"/>
        <v/>
      </c>
      <c r="EC128" s="97" t="str">
        <f t="shared" si="134"/>
        <v/>
      </c>
      <c r="EH128" s="97" t="str">
        <f t="shared" si="126"/>
        <v/>
      </c>
      <c r="EM128" s="97" t="str">
        <f t="shared" si="127"/>
        <v/>
      </c>
      <c r="ER128" s="97" t="str">
        <f t="shared" si="145"/>
        <v/>
      </c>
      <c r="EW128" s="97" t="str">
        <f>IF(ET128+(EU128/$D$200)+(EV128/$F$200)=0,"",ET128+(EU128/$D$200)+(EV128/$F$200))</f>
        <v/>
      </c>
      <c r="EX128" t="s">
        <v>66</v>
      </c>
      <c r="EY128">
        <v>6</v>
      </c>
      <c r="EZ128">
        <v>0</v>
      </c>
      <c r="FA128">
        <v>0</v>
      </c>
      <c r="FB128" s="97">
        <f t="shared" si="143"/>
        <v>6</v>
      </c>
      <c r="FG128" s="97" t="str">
        <f t="shared" si="133"/>
        <v/>
      </c>
      <c r="FL128" s="97" t="str">
        <f t="shared" si="129"/>
        <v/>
      </c>
      <c r="FM128" t="s">
        <v>44</v>
      </c>
      <c r="FN128">
        <v>31</v>
      </c>
      <c r="FO128">
        <v>0</v>
      </c>
      <c r="FP128">
        <v>0</v>
      </c>
      <c r="FQ128" s="97">
        <f t="shared" si="130"/>
        <v>31</v>
      </c>
    </row>
    <row r="129" spans="1:173" x14ac:dyDescent="0.3">
      <c r="A129" s="19" t="s">
        <v>617</v>
      </c>
      <c r="B129" s="19" t="s">
        <v>560</v>
      </c>
      <c r="C129" s="19" t="s">
        <v>645</v>
      </c>
      <c r="D129" s="19" t="s">
        <v>629</v>
      </c>
      <c r="K129" s="16" t="str">
        <f t="shared" si="136"/>
        <v/>
      </c>
      <c r="T129" s="16" t="str">
        <f t="shared" si="137"/>
        <v/>
      </c>
      <c r="U129" s="3"/>
      <c r="V129" s="3"/>
      <c r="W129" s="3"/>
      <c r="X129" s="3"/>
      <c r="Y129" s="3"/>
      <c r="Z129" s="3"/>
      <c r="AA129" s="3"/>
      <c r="AB129" s="3"/>
      <c r="AC129" s="3"/>
      <c r="AD129" s="16" t="str">
        <f t="shared" si="138"/>
        <v/>
      </c>
      <c r="AE129" s="3"/>
      <c r="AM129" s="16" t="str">
        <f t="shared" si="107"/>
        <v/>
      </c>
      <c r="AR129" s="97" t="str">
        <f t="shared" si="112"/>
        <v/>
      </c>
      <c r="AW129" s="97" t="str">
        <f t="shared" si="113"/>
        <v/>
      </c>
      <c r="AZ129" s="97" t="str">
        <f t="shared" si="135"/>
        <v/>
      </c>
      <c r="BF129" s="97" t="str">
        <f t="shared" si="108"/>
        <v/>
      </c>
      <c r="BK129" s="97" t="str">
        <f t="shared" si="114"/>
        <v/>
      </c>
      <c r="BP129" s="97" t="str">
        <f t="shared" si="109"/>
        <v/>
      </c>
      <c r="BU129" s="97" t="str">
        <f t="shared" si="110"/>
        <v/>
      </c>
      <c r="BZ129" s="97" t="str">
        <f t="shared" si="115"/>
        <v/>
      </c>
      <c r="CE129" s="97" t="str">
        <f t="shared" si="141"/>
        <v/>
      </c>
      <c r="CJ129" s="97" t="str">
        <f t="shared" si="117"/>
        <v/>
      </c>
      <c r="CO129" s="97" t="str">
        <f t="shared" si="118"/>
        <v/>
      </c>
      <c r="CT129" s="97" t="str">
        <f t="shared" si="119"/>
        <v/>
      </c>
      <c r="CY129" s="97" t="str">
        <f t="shared" si="144"/>
        <v/>
      </c>
      <c r="DD129" s="97" t="str">
        <f t="shared" si="139"/>
        <v/>
      </c>
      <c r="DI129" s="97" t="str">
        <f t="shared" si="140"/>
        <v/>
      </c>
      <c r="DN129" s="97" t="str">
        <f>IF(DK129+(DL129/$D$200)+(DM129/$F$200)=0,"",DK129+(DL129/$D$200)+(DM129/$F$200))</f>
        <v/>
      </c>
      <c r="DS129" s="97" t="str">
        <f>IF(DP129+(DQ129/$D$200)+(DR129/$F$200)=0,"",DP129+(DQ129/$D$200)+(DR129/$F$200))</f>
        <v/>
      </c>
      <c r="DX129" s="97" t="str">
        <f t="shared" si="142"/>
        <v/>
      </c>
      <c r="EC129" s="97" t="str">
        <f t="shared" si="134"/>
        <v/>
      </c>
      <c r="EH129" s="97" t="str">
        <f t="shared" si="126"/>
        <v/>
      </c>
      <c r="EM129" s="97" t="str">
        <f t="shared" si="127"/>
        <v/>
      </c>
      <c r="ER129" s="97" t="str">
        <f t="shared" si="145"/>
        <v/>
      </c>
      <c r="EW129" s="97" t="str">
        <f>IF(ET129+(EU129/$D$200)+(EV129/$F$200)=0,"",ET129+(EU129/$D$200)+(EV129/$F$200))</f>
        <v/>
      </c>
      <c r="FB129" s="97" t="str">
        <f t="shared" si="143"/>
        <v/>
      </c>
      <c r="FC129" t="s">
        <v>466</v>
      </c>
      <c r="FD129">
        <v>7</v>
      </c>
      <c r="FE129">
        <v>10</v>
      </c>
      <c r="FF129">
        <v>0</v>
      </c>
      <c r="FG129" s="97">
        <f>(IF(FD129+(FE129/$D$200)+(FF129/$F$200)=0,"",FD129+(FE129/$D$200)+(FF129/$F$200)))/250*$J$214</f>
        <v>30.481443514074989</v>
      </c>
      <c r="FH129" t="s">
        <v>44</v>
      </c>
      <c r="FI129">
        <v>30</v>
      </c>
      <c r="FJ129">
        <v>0</v>
      </c>
      <c r="FK129">
        <v>0</v>
      </c>
      <c r="FL129" s="97">
        <f t="shared" si="129"/>
        <v>30</v>
      </c>
      <c r="FQ129" s="97" t="str">
        <f t="shared" si="130"/>
        <v/>
      </c>
    </row>
    <row r="130" spans="1:173" x14ac:dyDescent="0.3">
      <c r="A130" s="19" t="s">
        <v>617</v>
      </c>
      <c r="B130" s="19" t="s">
        <v>562</v>
      </c>
      <c r="C130" s="19" t="s">
        <v>645</v>
      </c>
      <c r="D130" s="19" t="s">
        <v>629</v>
      </c>
      <c r="K130" s="16" t="str">
        <f t="shared" si="136"/>
        <v/>
      </c>
      <c r="T130" s="16" t="str">
        <f t="shared" si="137"/>
        <v/>
      </c>
      <c r="U130" s="3"/>
      <c r="V130" s="3"/>
      <c r="W130" s="3"/>
      <c r="X130" s="3"/>
      <c r="Y130" s="3"/>
      <c r="Z130" s="3"/>
      <c r="AA130" s="3"/>
      <c r="AB130" s="3"/>
      <c r="AC130" s="3"/>
      <c r="AD130" s="16" t="str">
        <f t="shared" si="138"/>
        <v/>
      </c>
      <c r="AE130" s="3"/>
      <c r="AM130" s="16" t="str">
        <f t="shared" ref="AM130:AM161" si="146">IF(((AF130+AJ130)/2)+(((AG130+AK130)/2)/$D$200)+(((AH130+AL130)/2)/$F$200)=0,"",((AF130+AJ130)/2)+(((AG130+AK130)/2)/$D$200)+(((AH130+AL130)/2)/$F$200))</f>
        <v/>
      </c>
      <c r="AR130" s="97" t="str">
        <f t="shared" si="112"/>
        <v/>
      </c>
      <c r="AW130" s="97" t="str">
        <f t="shared" si="113"/>
        <v/>
      </c>
      <c r="AZ130" s="97" t="str">
        <f t="shared" si="135"/>
        <v/>
      </c>
      <c r="BF130" s="97" t="str">
        <f t="shared" ref="BF130:BF137" si="147">IF((((BC130+BE130)/2)/$D$204)=0,"",(((BC130+BE130)/2)/$D$204))</f>
        <v/>
      </c>
      <c r="BK130" s="97" t="str">
        <f t="shared" si="114"/>
        <v/>
      </c>
      <c r="BP130" s="97" t="str">
        <f t="shared" si="109"/>
        <v/>
      </c>
      <c r="BU130" s="97" t="str">
        <f t="shared" si="110"/>
        <v/>
      </c>
      <c r="BZ130" s="97" t="str">
        <f t="shared" si="115"/>
        <v/>
      </c>
      <c r="CE130" s="97" t="str">
        <f t="shared" si="141"/>
        <v/>
      </c>
      <c r="CJ130" s="97" t="str">
        <f t="shared" si="117"/>
        <v/>
      </c>
      <c r="CO130" s="97" t="str">
        <f t="shared" si="118"/>
        <v/>
      </c>
      <c r="CT130" s="97" t="str">
        <f t="shared" si="119"/>
        <v/>
      </c>
      <c r="CY130" s="97" t="str">
        <f t="shared" si="144"/>
        <v/>
      </c>
      <c r="DD130" s="97" t="str">
        <f t="shared" si="139"/>
        <v/>
      </c>
      <c r="DI130" s="97" t="str">
        <f t="shared" si="140"/>
        <v/>
      </c>
      <c r="DN130" s="97" t="str">
        <f>IF(DK130+(DL130/$D$200)+(DM130/$F$200)=0,"",DK130+(DL130/$D$200)+(DM130/$F$200))</f>
        <v/>
      </c>
      <c r="DS130" s="97" t="str">
        <f>IF(DP130+(DQ130/$D$200)+(DR130/$F$200)=0,"",DP130+(DQ130/$D$200)+(DR130/$F$200))</f>
        <v/>
      </c>
      <c r="DX130" s="97" t="str">
        <f t="shared" si="142"/>
        <v/>
      </c>
      <c r="EC130" s="97" t="str">
        <f t="shared" si="134"/>
        <v/>
      </c>
      <c r="EH130" s="97" t="str">
        <f t="shared" si="126"/>
        <v/>
      </c>
      <c r="EM130" s="97" t="str">
        <f t="shared" si="127"/>
        <v/>
      </c>
      <c r="ER130" s="97" t="str">
        <f t="shared" si="145"/>
        <v/>
      </c>
      <c r="ES130" t="s">
        <v>466</v>
      </c>
      <c r="ET130">
        <v>3</v>
      </c>
      <c r="EU130">
        <v>0</v>
      </c>
      <c r="EV130">
        <v>0</v>
      </c>
      <c r="EW130" s="97">
        <f>(IF(ET130+(EU130/$D$200)+(EV130/$F$200)=0,"",ET130+(EU130/$D$200)+(EV130/$F$200)))/250*$J$214</f>
        <v>12.192577405629995</v>
      </c>
      <c r="FB130" s="97" t="str">
        <f t="shared" si="143"/>
        <v/>
      </c>
      <c r="FG130" s="97" t="str">
        <f t="shared" ref="FG130:FG161" si="148">IF(FD130+(FE130/$D$200)+(FF130/$F$200)=0,"",FD130+(FE130/$D$200)+(FF130/$F$200))</f>
        <v/>
      </c>
      <c r="FL130" s="97" t="str">
        <f t="shared" si="129"/>
        <v/>
      </c>
      <c r="FQ130" s="97" t="str">
        <f t="shared" si="130"/>
        <v/>
      </c>
    </row>
    <row r="131" spans="1:173" x14ac:dyDescent="0.3">
      <c r="A131" s="8" t="s">
        <v>73</v>
      </c>
      <c r="B131" s="8"/>
      <c r="C131" s="19" t="s">
        <v>645</v>
      </c>
      <c r="D131" s="19" t="s">
        <v>629</v>
      </c>
      <c r="K131" s="16" t="str">
        <f t="shared" si="136"/>
        <v/>
      </c>
      <c r="T131" s="16" t="str">
        <f t="shared" si="137"/>
        <v/>
      </c>
      <c r="U131" s="3"/>
      <c r="V131" s="3"/>
      <c r="W131" s="3"/>
      <c r="X131" s="3"/>
      <c r="Y131" s="3"/>
      <c r="Z131" s="3"/>
      <c r="AA131" s="3"/>
      <c r="AB131" s="3"/>
      <c r="AC131" s="3"/>
      <c r="AD131" s="16" t="str">
        <f t="shared" si="138"/>
        <v/>
      </c>
      <c r="AE131" s="3"/>
      <c r="AM131" s="16" t="str">
        <f t="shared" si="146"/>
        <v/>
      </c>
      <c r="AR131" s="97" t="str">
        <f t="shared" si="112"/>
        <v/>
      </c>
      <c r="AW131" s="97" t="str">
        <f t="shared" si="113"/>
        <v/>
      </c>
      <c r="AZ131" s="97" t="str">
        <f t="shared" si="135"/>
        <v/>
      </c>
      <c r="BF131" s="97" t="str">
        <f t="shared" si="147"/>
        <v/>
      </c>
      <c r="BK131" s="97" t="str">
        <f t="shared" si="114"/>
        <v/>
      </c>
      <c r="BP131" s="97" t="str">
        <f t="shared" ref="BP131:BP162" si="149">IF(BM131+(BN131/$D$200)+(BO131/$F$200)=0,"",BM131+(BN131/$D$200)+(BO131/$F$200))</f>
        <v/>
      </c>
      <c r="BU131" s="97" t="str">
        <f t="shared" ref="BU131:BU162" si="150">IF(BR131+(BS131/$D$200)+(BT131/$F$200)=0,"",BR131+(BS131/$D$200)+(BT131/$F$200))</f>
        <v/>
      </c>
      <c r="BZ131" s="97" t="str">
        <f t="shared" si="115"/>
        <v/>
      </c>
      <c r="CE131" s="97" t="str">
        <f t="shared" si="141"/>
        <v/>
      </c>
      <c r="CJ131" s="97" t="str">
        <f t="shared" si="117"/>
        <v/>
      </c>
      <c r="CO131" s="97" t="str">
        <f t="shared" si="118"/>
        <v/>
      </c>
      <c r="CT131" s="97" t="str">
        <f t="shared" si="119"/>
        <v/>
      </c>
      <c r="CY131" s="97" t="str">
        <f t="shared" si="144"/>
        <v/>
      </c>
      <c r="DD131" s="97" t="str">
        <f t="shared" si="139"/>
        <v/>
      </c>
      <c r="DI131" s="97" t="str">
        <f t="shared" si="140"/>
        <v/>
      </c>
      <c r="DN131" s="97" t="str">
        <f>IF(DK131+(DL131/$D$200)+(DM131/$F$200)=0,"",DK131+(DL131/$D$200)+(DM131/$F$200))</f>
        <v/>
      </c>
      <c r="DO131" t="s">
        <v>466</v>
      </c>
      <c r="DP131">
        <v>0</v>
      </c>
      <c r="DQ131">
        <v>0</v>
      </c>
      <c r="DR131">
        <v>2</v>
      </c>
      <c r="DS131" s="97">
        <f>(IF(DP131+(DQ131/$D$200)+(DR131/$F$200)=0,"",DP131+(DQ131/$D$200)+(DR131/$F$200)))*$F$214</f>
        <v>18.666666666666668</v>
      </c>
      <c r="DX131" s="97" t="str">
        <f t="shared" si="142"/>
        <v/>
      </c>
      <c r="EC131" s="97" t="str">
        <f t="shared" si="134"/>
        <v/>
      </c>
      <c r="EH131" s="97" t="str">
        <f t="shared" si="126"/>
        <v/>
      </c>
      <c r="EM131" s="97" t="str">
        <f t="shared" si="127"/>
        <v/>
      </c>
      <c r="ER131" s="97" t="str">
        <f t="shared" si="145"/>
        <v/>
      </c>
      <c r="EW131" s="97" t="str">
        <f>IF(ET131+(EU131/$D$200)+(EV131/$F$200)=0,"",ET131+(EU131/$D$200)+(EV131/$F$200))</f>
        <v/>
      </c>
      <c r="FB131" s="97" t="str">
        <f t="shared" si="143"/>
        <v/>
      </c>
      <c r="FG131" s="97" t="str">
        <f t="shared" si="148"/>
        <v/>
      </c>
      <c r="FL131" s="97" t="str">
        <f t="shared" si="129"/>
        <v/>
      </c>
      <c r="FQ131" s="97" t="str">
        <f t="shared" si="130"/>
        <v/>
      </c>
    </row>
    <row r="132" spans="1:173" x14ac:dyDescent="0.3">
      <c r="A132" s="8" t="s">
        <v>73</v>
      </c>
      <c r="B132" s="19" t="s">
        <v>345</v>
      </c>
      <c r="C132" s="19" t="s">
        <v>645</v>
      </c>
      <c r="D132" s="19" t="s">
        <v>629</v>
      </c>
      <c r="K132" s="16" t="str">
        <f t="shared" si="136"/>
        <v/>
      </c>
      <c r="T132" s="16" t="str">
        <f t="shared" si="137"/>
        <v/>
      </c>
      <c r="U132" s="3"/>
      <c r="V132" s="3"/>
      <c r="W132" s="3"/>
      <c r="X132" s="3"/>
      <c r="Y132" s="3"/>
      <c r="Z132" s="3"/>
      <c r="AA132" s="3"/>
      <c r="AB132" s="3"/>
      <c r="AC132" s="3"/>
      <c r="AD132" s="16" t="str">
        <f t="shared" si="138"/>
        <v/>
      </c>
      <c r="AE132" s="3"/>
      <c r="AM132" s="16" t="str">
        <f t="shared" si="146"/>
        <v/>
      </c>
      <c r="AR132" s="97" t="str">
        <f t="shared" ref="AR132:AR163" si="151">IF((((AO132+AQ132)/2)/$D$201)=0,"",(((AO132+AQ132)/2)/$D$201))</f>
        <v/>
      </c>
      <c r="AW132" s="97" t="str">
        <f t="shared" ref="AW132:AW163" si="152">IF((((AT132+AV132)/2)/$D$201)=0,"",(((AT132+AV132)/2)/$D$201))</f>
        <v/>
      </c>
      <c r="AZ132" s="97" t="str">
        <f t="shared" si="135"/>
        <v/>
      </c>
      <c r="BF132" s="97" t="str">
        <f t="shared" si="147"/>
        <v/>
      </c>
      <c r="BK132" s="97" t="str">
        <f t="shared" ref="BK132:BK163" si="153">IF(BH132+(BI132/$D$200)+(BJ132/$F$200)=0,"",BH132+(BI132/$D$200)+(BJ132/$F$200))</f>
        <v/>
      </c>
      <c r="BP132" s="97" t="str">
        <f t="shared" si="149"/>
        <v/>
      </c>
      <c r="BU132" s="97" t="str">
        <f t="shared" si="150"/>
        <v/>
      </c>
      <c r="BZ132" s="97" t="str">
        <f t="shared" ref="BZ132:BZ163" si="154">IF(BW132+(BX132/$D$200)+(BY132/$F$200)=0,"",BW132+(BX132/$D$200)+(BY132/$F$200))</f>
        <v/>
      </c>
      <c r="CE132" s="97" t="str">
        <f t="shared" si="141"/>
        <v/>
      </c>
      <c r="CJ132" s="97" t="str">
        <f t="shared" ref="CJ132:CJ163" si="155">IF(CG132+(CH132/$D$200)+(CI132/$F$200)=0,"",CG132+(CH132/$D$200)+(CI132/$F$200))</f>
        <v/>
      </c>
      <c r="CO132" s="97" t="str">
        <f t="shared" ref="CO132:CO163" si="156">IF(CL132+(CM132/$D$200)+(CN132/$F$200)=0,"",CL132+(CM132/$D$200)+(CN132/$F$200))</f>
        <v/>
      </c>
      <c r="CT132" s="97" t="str">
        <f t="shared" ref="CT132:CT149" si="157">IF(CQ132+(CR132/$D$200)+(CS132/$F$200)=0,"",CQ132+(CR132/$D$200)+(CS132/$F$200))</f>
        <v/>
      </c>
      <c r="CY132" s="97" t="str">
        <f t="shared" si="144"/>
        <v/>
      </c>
      <c r="DD132" s="97" t="str">
        <f t="shared" si="139"/>
        <v/>
      </c>
      <c r="DE132" t="s">
        <v>66</v>
      </c>
      <c r="DF132">
        <v>4</v>
      </c>
      <c r="DG132">
        <v>10</v>
      </c>
      <c r="DH132">
        <v>0</v>
      </c>
      <c r="DI132" s="97">
        <f t="shared" si="140"/>
        <v>4.5</v>
      </c>
      <c r="DJ132" t="s">
        <v>466</v>
      </c>
      <c r="DK132">
        <v>2</v>
      </c>
      <c r="DL132">
        <v>16</v>
      </c>
      <c r="DM132">
        <v>9.6</v>
      </c>
      <c r="DN132" s="97">
        <f>(IF(DK132+(DL132/$D$200)+(DM132/$F$200)=0,"",DK132+(DL132/$D$200)+(DM132/$F$200)))/200*$J$214</f>
        <v>14.427883263328827</v>
      </c>
      <c r="DS132" s="97" t="str">
        <f t="shared" ref="DS132:DS149" si="158">IF(DP132+(DQ132/$D$200)+(DR132/$F$200)=0,"",DP132+(DQ132/$D$200)+(DR132/$F$200))</f>
        <v/>
      </c>
      <c r="DX132" s="97" t="str">
        <f t="shared" si="142"/>
        <v/>
      </c>
      <c r="EC132" s="97" t="str">
        <f t="shared" si="134"/>
        <v/>
      </c>
      <c r="EH132" s="97" t="str">
        <f t="shared" ref="EH132:EH163" si="159">IF(EE132+(EF132/$D$200)+(EG132/$F$200)=0,"",EE132+(EF132/$D$200)+(EG132/$F$200))</f>
        <v/>
      </c>
      <c r="EM132" s="97" t="str">
        <f t="shared" ref="EM132:EM163" si="160">IF(EJ132+(EK132/$D$200)+(EL132/$F$200)=0,"",EJ132+(EK132/$D$200)+(EL132/$F$200))</f>
        <v/>
      </c>
      <c r="ER132" s="97" t="str">
        <f t="shared" si="145"/>
        <v/>
      </c>
      <c r="ES132" t="s">
        <v>466</v>
      </c>
      <c r="ET132">
        <v>0</v>
      </c>
      <c r="EU132">
        <v>13</v>
      </c>
      <c r="EV132">
        <v>0</v>
      </c>
      <c r="EW132" s="97">
        <f>(IF(ET132+(EU132/$D$200)+(EV132/$F$200)=0,"",ET132+(EU132/$D$200)+(EV132/$F$200)))/110*$F$214</f>
        <v>13.236363636363636</v>
      </c>
      <c r="FB132" s="97" t="str">
        <f t="shared" si="143"/>
        <v/>
      </c>
      <c r="FC132" t="s">
        <v>44</v>
      </c>
      <c r="FD132">
        <v>10</v>
      </c>
      <c r="FE132">
        <v>0</v>
      </c>
      <c r="FF132">
        <v>0</v>
      </c>
      <c r="FG132" s="97">
        <f t="shared" si="148"/>
        <v>10</v>
      </c>
      <c r="FL132" s="97" t="str">
        <f t="shared" ref="FL132:FL163" si="161">IF(FI132+(FJ132/$D$200)+(FK132/$F$200)=0,"",FI132+(FJ132/$D$200)+(FK132/$F$200))</f>
        <v/>
      </c>
      <c r="FQ132" s="97" t="str">
        <f t="shared" ref="FQ132:FQ163" si="162">IF(FN132+(FO132/$D$200)+(FP132/$F$200)=0,"",FN132+(FO132/$D$200)+(FP132/$F$200))</f>
        <v/>
      </c>
    </row>
    <row r="133" spans="1:173" x14ac:dyDescent="0.3">
      <c r="A133" s="8" t="s">
        <v>73</v>
      </c>
      <c r="B133" s="19" t="s">
        <v>575</v>
      </c>
      <c r="C133" s="19" t="s">
        <v>645</v>
      </c>
      <c r="D133" s="19" t="s">
        <v>629</v>
      </c>
      <c r="K133" s="16" t="str">
        <f t="shared" si="136"/>
        <v/>
      </c>
      <c r="T133" s="16" t="str">
        <f t="shared" si="137"/>
        <v/>
      </c>
      <c r="U133" s="3"/>
      <c r="V133" s="3"/>
      <c r="W133" s="3"/>
      <c r="X133" s="3"/>
      <c r="Y133" s="3"/>
      <c r="Z133" s="3"/>
      <c r="AA133" s="3"/>
      <c r="AB133" s="3"/>
      <c r="AC133" s="3"/>
      <c r="AD133" s="16" t="str">
        <f t="shared" si="138"/>
        <v/>
      </c>
      <c r="AE133" s="3"/>
      <c r="AM133" s="16" t="str">
        <f t="shared" si="146"/>
        <v/>
      </c>
      <c r="AR133" s="97" t="str">
        <f t="shared" si="151"/>
        <v/>
      </c>
      <c r="AW133" s="97" t="str">
        <f t="shared" si="152"/>
        <v/>
      </c>
      <c r="AZ133" s="97" t="str">
        <f t="shared" si="135"/>
        <v/>
      </c>
      <c r="BF133" s="97" t="str">
        <f t="shared" si="147"/>
        <v/>
      </c>
      <c r="BK133" s="97" t="str">
        <f t="shared" si="153"/>
        <v/>
      </c>
      <c r="BP133" s="97" t="str">
        <f t="shared" si="149"/>
        <v/>
      </c>
      <c r="BU133" s="97" t="str">
        <f t="shared" si="150"/>
        <v/>
      </c>
      <c r="BZ133" s="97" t="str">
        <f t="shared" si="154"/>
        <v/>
      </c>
      <c r="CE133" s="97" t="str">
        <f t="shared" si="141"/>
        <v/>
      </c>
      <c r="CJ133" s="97" t="str">
        <f t="shared" si="155"/>
        <v/>
      </c>
      <c r="CO133" s="97" t="str">
        <f t="shared" si="156"/>
        <v/>
      </c>
      <c r="CT133" s="97" t="str">
        <f t="shared" si="157"/>
        <v/>
      </c>
      <c r="CY133" s="97" t="str">
        <f t="shared" si="144"/>
        <v/>
      </c>
      <c r="DD133" s="97" t="str">
        <f t="shared" si="139"/>
        <v/>
      </c>
      <c r="DI133" s="97" t="str">
        <f t="shared" si="140"/>
        <v/>
      </c>
      <c r="DN133" s="97" t="str">
        <f t="shared" ref="DN133:DN139" si="163">IF(DK133+(DL133/$D$200)+(DM133/$F$200)=0,"",DK133+(DL133/$D$200)+(DM133/$F$200))</f>
        <v/>
      </c>
      <c r="DS133" s="97" t="str">
        <f t="shared" si="158"/>
        <v/>
      </c>
      <c r="DX133" s="97" t="str">
        <f t="shared" si="142"/>
        <v/>
      </c>
      <c r="EC133" s="97" t="str">
        <f t="shared" si="134"/>
        <v/>
      </c>
      <c r="EH133" s="97" t="str">
        <f t="shared" si="159"/>
        <v/>
      </c>
      <c r="EM133" s="97" t="str">
        <f t="shared" si="160"/>
        <v/>
      </c>
      <c r="ER133" s="97" t="str">
        <f t="shared" si="145"/>
        <v/>
      </c>
      <c r="ES133" t="s">
        <v>466</v>
      </c>
      <c r="ET133">
        <v>0</v>
      </c>
      <c r="EU133">
        <v>13</v>
      </c>
      <c r="EV133">
        <v>6</v>
      </c>
      <c r="EW133" s="97">
        <f>(IF(ET133+(EU133/$D$200)+(EV133/$F$200)=0,"",ET133+(EU133/$D$200)+(EV133/$F$200)))/110*$F$214</f>
        <v>13.745454545454546</v>
      </c>
      <c r="EX133" t="s">
        <v>466</v>
      </c>
      <c r="EY133">
        <v>0</v>
      </c>
      <c r="EZ133">
        <v>18</v>
      </c>
      <c r="FA133">
        <v>0</v>
      </c>
      <c r="FB133" s="97">
        <f>(IF(EY133+(EZ133/$D$200)+(FA133/$F$200)=0,"",EY133+(EZ133/$D$200)+(FA133/$F$200)))/110*$F$214</f>
        <v>18.327272727272728</v>
      </c>
      <c r="FG133" s="97" t="str">
        <f t="shared" si="148"/>
        <v/>
      </c>
      <c r="FL133" s="97" t="str">
        <f t="shared" si="161"/>
        <v/>
      </c>
      <c r="FQ133" s="97" t="str">
        <f t="shared" si="162"/>
        <v/>
      </c>
    </row>
    <row r="134" spans="1:173" x14ac:dyDescent="0.3">
      <c r="A134" s="8" t="s">
        <v>73</v>
      </c>
      <c r="B134" s="19" t="s">
        <v>347</v>
      </c>
      <c r="C134" s="19" t="s">
        <v>645</v>
      </c>
      <c r="D134" s="19" t="s">
        <v>629</v>
      </c>
      <c r="K134" s="16" t="str">
        <f t="shared" si="136"/>
        <v/>
      </c>
      <c r="T134" s="16" t="str">
        <f t="shared" si="137"/>
        <v/>
      </c>
      <c r="U134" s="3"/>
      <c r="V134" s="3"/>
      <c r="W134" s="3"/>
      <c r="X134" s="3"/>
      <c r="Y134" s="3"/>
      <c r="Z134" s="3"/>
      <c r="AA134" s="3"/>
      <c r="AB134" s="3"/>
      <c r="AC134" s="3"/>
      <c r="AD134" s="16" t="str">
        <f t="shared" si="138"/>
        <v/>
      </c>
      <c r="AE134" s="3"/>
      <c r="AM134" s="16" t="str">
        <f t="shared" si="146"/>
        <v/>
      </c>
      <c r="AR134" s="97" t="str">
        <f t="shared" si="151"/>
        <v/>
      </c>
      <c r="AW134" s="97" t="str">
        <f t="shared" si="152"/>
        <v/>
      </c>
      <c r="AZ134" s="97" t="str">
        <f t="shared" si="135"/>
        <v/>
      </c>
      <c r="BF134" s="97" t="str">
        <f t="shared" si="147"/>
        <v/>
      </c>
      <c r="BK134" s="97" t="str">
        <f t="shared" si="153"/>
        <v/>
      </c>
      <c r="BP134" s="97" t="str">
        <f t="shared" si="149"/>
        <v/>
      </c>
      <c r="BU134" s="97" t="str">
        <f t="shared" si="150"/>
        <v/>
      </c>
      <c r="BZ134" s="97" t="str">
        <f t="shared" si="154"/>
        <v/>
      </c>
      <c r="CE134" s="97" t="str">
        <f t="shared" si="141"/>
        <v/>
      </c>
      <c r="CJ134" s="97" t="str">
        <f t="shared" si="155"/>
        <v/>
      </c>
      <c r="CO134" s="97" t="str">
        <f t="shared" si="156"/>
        <v/>
      </c>
      <c r="CT134" s="97" t="str">
        <f t="shared" si="157"/>
        <v/>
      </c>
      <c r="CY134" s="97" t="str">
        <f t="shared" si="144"/>
        <v/>
      </c>
      <c r="DD134" s="97" t="str">
        <f t="shared" si="139"/>
        <v/>
      </c>
      <c r="DI134" s="97" t="str">
        <f t="shared" si="140"/>
        <v/>
      </c>
      <c r="DN134" s="97" t="str">
        <f t="shared" si="163"/>
        <v/>
      </c>
      <c r="DS134" s="97" t="str">
        <f t="shared" si="158"/>
        <v/>
      </c>
      <c r="DX134" s="97" t="str">
        <f t="shared" si="142"/>
        <v/>
      </c>
      <c r="EC134" s="97" t="str">
        <f t="shared" si="134"/>
        <v/>
      </c>
      <c r="EH134" s="97" t="str">
        <f t="shared" si="159"/>
        <v/>
      </c>
      <c r="EM134" s="97" t="str">
        <f t="shared" si="160"/>
        <v/>
      </c>
      <c r="ER134" s="97" t="str">
        <f t="shared" si="145"/>
        <v/>
      </c>
      <c r="ES134" t="s">
        <v>466</v>
      </c>
      <c r="ET134">
        <v>0</v>
      </c>
      <c r="EU134">
        <v>10</v>
      </c>
      <c r="EV134">
        <v>6</v>
      </c>
      <c r="EW134" s="97">
        <f>(IF(ET134+(EU134/$D$200)+(EV134/$F$200)=0,"",ET134+(EU134/$D$200)+(EV134/$F$200)))/110*$F$214</f>
        <v>10.690909090909091</v>
      </c>
      <c r="FB134" s="97" t="str">
        <f>IF(EY134+(EZ134/$D$200)+(FA134/$F$200)=0,"",EY134+(EZ134/$D$200)+(FA134/$F$200))</f>
        <v/>
      </c>
      <c r="FG134" s="97" t="str">
        <f t="shared" si="148"/>
        <v/>
      </c>
      <c r="FL134" s="97" t="str">
        <f t="shared" si="161"/>
        <v/>
      </c>
      <c r="FQ134" s="97" t="str">
        <f t="shared" si="162"/>
        <v/>
      </c>
    </row>
    <row r="135" spans="1:173" x14ac:dyDescent="0.3">
      <c r="A135" s="19" t="s">
        <v>618</v>
      </c>
      <c r="B135" s="19" t="s">
        <v>347</v>
      </c>
      <c r="C135" s="19" t="s">
        <v>645</v>
      </c>
      <c r="D135" s="19" t="s">
        <v>629</v>
      </c>
      <c r="K135" s="16" t="str">
        <f t="shared" si="136"/>
        <v/>
      </c>
      <c r="T135" s="16" t="str">
        <f t="shared" si="137"/>
        <v/>
      </c>
      <c r="U135" s="3"/>
      <c r="V135" s="3"/>
      <c r="W135" s="3"/>
      <c r="X135" s="3"/>
      <c r="Y135" s="3"/>
      <c r="Z135" s="3"/>
      <c r="AA135" s="3"/>
      <c r="AB135" s="3"/>
      <c r="AC135" s="3"/>
      <c r="AD135" s="16" t="str">
        <f t="shared" si="138"/>
        <v/>
      </c>
      <c r="AE135" s="3"/>
      <c r="AM135" s="16" t="str">
        <f t="shared" si="146"/>
        <v/>
      </c>
      <c r="AR135" s="97" t="str">
        <f t="shared" si="151"/>
        <v/>
      </c>
      <c r="AW135" s="97" t="str">
        <f t="shared" si="152"/>
        <v/>
      </c>
      <c r="AZ135" s="97" t="str">
        <f t="shared" si="135"/>
        <v/>
      </c>
      <c r="BF135" s="97" t="str">
        <f t="shared" si="147"/>
        <v/>
      </c>
      <c r="BK135" s="97" t="str">
        <f t="shared" si="153"/>
        <v/>
      </c>
      <c r="BP135" s="97" t="str">
        <f t="shared" si="149"/>
        <v/>
      </c>
      <c r="BU135" s="97" t="str">
        <f t="shared" si="150"/>
        <v/>
      </c>
      <c r="BZ135" s="97" t="str">
        <f t="shared" si="154"/>
        <v/>
      </c>
      <c r="CE135" s="97" t="str">
        <f t="shared" si="141"/>
        <v/>
      </c>
      <c r="CJ135" s="97" t="str">
        <f t="shared" si="155"/>
        <v/>
      </c>
      <c r="CO135" s="97" t="str">
        <f t="shared" si="156"/>
        <v/>
      </c>
      <c r="CT135" s="97" t="str">
        <f t="shared" si="157"/>
        <v/>
      </c>
      <c r="CY135" s="97" t="str">
        <f t="shared" si="144"/>
        <v/>
      </c>
      <c r="DD135" s="97" t="str">
        <f t="shared" si="139"/>
        <v/>
      </c>
      <c r="DI135" s="97" t="str">
        <f t="shared" si="140"/>
        <v/>
      </c>
      <c r="DN135" s="97" t="str">
        <f t="shared" si="163"/>
        <v/>
      </c>
      <c r="DS135" s="97" t="str">
        <f t="shared" si="158"/>
        <v/>
      </c>
      <c r="DX135" s="97" t="str">
        <f t="shared" si="142"/>
        <v/>
      </c>
      <c r="EC135" s="97" t="str">
        <f t="shared" si="134"/>
        <v/>
      </c>
      <c r="EH135" s="97" t="str">
        <f t="shared" si="159"/>
        <v/>
      </c>
      <c r="EM135" s="97" t="str">
        <f t="shared" si="160"/>
        <v/>
      </c>
      <c r="EN135" t="s">
        <v>466</v>
      </c>
      <c r="EO135">
        <v>2</v>
      </c>
      <c r="EP135">
        <v>4</v>
      </c>
      <c r="EQ135">
        <v>0</v>
      </c>
      <c r="ER135" s="97">
        <f>(IF(EO135+(EP135/$D$200)+(EQ135/$F$200)=0,"",EO135+(EP135/$D$200)+(EQ135/$F$200))/2*$D$214)</f>
        <v>22</v>
      </c>
      <c r="ES135" t="s">
        <v>466</v>
      </c>
      <c r="ET135">
        <v>2</v>
      </c>
      <c r="EU135">
        <v>13</v>
      </c>
      <c r="EV135">
        <v>9</v>
      </c>
      <c r="EW135" s="97">
        <f>(IF(ET135+(EU135/$D$200)+(EV135/$F$200)=0,"",ET135+(EU135/$D$200)+(EV135/$F$200))/220*$F$214)</f>
        <v>27.363636363636363</v>
      </c>
      <c r="EX135" t="s">
        <v>466</v>
      </c>
      <c r="EY135">
        <v>1</v>
      </c>
      <c r="EZ135">
        <v>0</v>
      </c>
      <c r="FA135">
        <v>10</v>
      </c>
      <c r="FB135" s="97">
        <f>(IF(EY135+(EZ135/$D$200)+(FA135/$F$200)=0,"",EY135+(EZ135/$D$200)+(FA135/$F$200)))/110*$F$214</f>
        <v>21.212121212121211</v>
      </c>
      <c r="FG135" s="97" t="str">
        <f t="shared" si="148"/>
        <v/>
      </c>
      <c r="FL135" s="97" t="str">
        <f t="shared" si="161"/>
        <v/>
      </c>
      <c r="FQ135" s="97" t="str">
        <f t="shared" si="162"/>
        <v/>
      </c>
    </row>
    <row r="136" spans="1:173" x14ac:dyDescent="0.3">
      <c r="A136" s="19" t="s">
        <v>618</v>
      </c>
      <c r="B136" s="19" t="s">
        <v>581</v>
      </c>
      <c r="C136" s="19" t="s">
        <v>645</v>
      </c>
      <c r="D136" s="19" t="s">
        <v>629</v>
      </c>
      <c r="K136" s="16" t="str">
        <f t="shared" si="136"/>
        <v/>
      </c>
      <c r="T136" s="16" t="str">
        <f t="shared" si="137"/>
        <v/>
      </c>
      <c r="U136" s="3"/>
      <c r="V136" s="3"/>
      <c r="W136" s="3"/>
      <c r="X136" s="3"/>
      <c r="Y136" s="3"/>
      <c r="Z136" s="3"/>
      <c r="AA136" s="3"/>
      <c r="AB136" s="3"/>
      <c r="AC136" s="3"/>
      <c r="AD136" s="16" t="str">
        <f t="shared" si="138"/>
        <v/>
      </c>
      <c r="AE136" s="3"/>
      <c r="AM136" s="16" t="str">
        <f t="shared" si="146"/>
        <v/>
      </c>
      <c r="AR136" s="97" t="str">
        <f t="shared" si="151"/>
        <v/>
      </c>
      <c r="AW136" s="97" t="str">
        <f t="shared" si="152"/>
        <v/>
      </c>
      <c r="AZ136" s="97" t="str">
        <f t="shared" si="135"/>
        <v/>
      </c>
      <c r="BF136" s="97" t="str">
        <f t="shared" si="147"/>
        <v/>
      </c>
      <c r="BK136" s="97" t="str">
        <f t="shared" si="153"/>
        <v/>
      </c>
      <c r="BP136" s="97" t="str">
        <f t="shared" si="149"/>
        <v/>
      </c>
      <c r="BU136" s="97" t="str">
        <f t="shared" si="150"/>
        <v/>
      </c>
      <c r="BZ136" s="97" t="str">
        <f t="shared" si="154"/>
        <v/>
      </c>
      <c r="CE136" s="97" t="str">
        <f t="shared" si="141"/>
        <v/>
      </c>
      <c r="CJ136" s="97" t="str">
        <f t="shared" si="155"/>
        <v/>
      </c>
      <c r="CO136" s="97" t="str">
        <f t="shared" si="156"/>
        <v/>
      </c>
      <c r="CT136" s="97" t="str">
        <f t="shared" si="157"/>
        <v/>
      </c>
      <c r="CY136" s="97" t="str">
        <f t="shared" si="144"/>
        <v/>
      </c>
      <c r="DD136" s="97" t="str">
        <f t="shared" si="139"/>
        <v/>
      </c>
      <c r="DI136" s="97" t="str">
        <f t="shared" si="140"/>
        <v/>
      </c>
      <c r="DN136" s="97" t="str">
        <f t="shared" si="163"/>
        <v/>
      </c>
      <c r="DS136" s="97" t="str">
        <f t="shared" si="158"/>
        <v/>
      </c>
      <c r="DX136" s="97" t="str">
        <f t="shared" si="142"/>
        <v/>
      </c>
      <c r="EC136" s="97" t="str">
        <f t="shared" si="134"/>
        <v/>
      </c>
      <c r="EH136" s="97" t="str">
        <f t="shared" si="159"/>
        <v/>
      </c>
      <c r="EM136" s="97" t="str">
        <f t="shared" si="160"/>
        <v/>
      </c>
      <c r="ER136" s="97" t="str">
        <f t="shared" ref="ER136:ER167" si="164">IF(EO136+(EP136/$D$200)+(EQ136/$F$200)=0,"",EO136+(EP136/$D$200)+(EQ136/$F$200))</f>
        <v/>
      </c>
      <c r="EW136" s="97" t="str">
        <f t="shared" ref="EW136:EW167" si="165">IF(ET136+(EU136/$D$200)+(EV136/$F$200)=0,"",ET136+(EU136/$D$200)+(EV136/$F$200))</f>
        <v/>
      </c>
      <c r="EX136" t="s">
        <v>466</v>
      </c>
      <c r="EY136">
        <v>1</v>
      </c>
      <c r="EZ136">
        <v>4</v>
      </c>
      <c r="FA136">
        <v>6</v>
      </c>
      <c r="FB136" s="97">
        <f>(IF(EY136+(EZ136/$D$200)+(FA136/$F$200)=0,"",EY136+(EZ136/$D$200)+(FA136/$F$200)))/110*$F$214</f>
        <v>24.945454545454542</v>
      </c>
      <c r="FG136" s="97" t="str">
        <f t="shared" si="148"/>
        <v/>
      </c>
      <c r="FL136" s="97" t="str">
        <f t="shared" si="161"/>
        <v/>
      </c>
      <c r="FQ136" s="97" t="str">
        <f t="shared" si="162"/>
        <v/>
      </c>
    </row>
    <row r="137" spans="1:173" x14ac:dyDescent="0.3">
      <c r="A137" s="19" t="s">
        <v>619</v>
      </c>
      <c r="B137" s="8"/>
      <c r="C137" s="19" t="s">
        <v>649</v>
      </c>
      <c r="D137" s="19" t="s">
        <v>631</v>
      </c>
      <c r="K137" s="16" t="str">
        <f t="shared" si="136"/>
        <v/>
      </c>
      <c r="T137" s="16" t="str">
        <f t="shared" si="137"/>
        <v/>
      </c>
      <c r="U137" s="3"/>
      <c r="V137" s="3"/>
      <c r="W137" s="3"/>
      <c r="X137" s="3"/>
      <c r="Y137" s="3"/>
      <c r="Z137" s="3"/>
      <c r="AA137" s="3"/>
      <c r="AB137" s="3"/>
      <c r="AC137" s="3"/>
      <c r="AD137" s="16" t="str">
        <f t="shared" si="138"/>
        <v/>
      </c>
      <c r="AE137" s="3"/>
      <c r="AM137" s="16" t="str">
        <f t="shared" si="146"/>
        <v/>
      </c>
      <c r="AR137" s="97" t="str">
        <f t="shared" si="151"/>
        <v/>
      </c>
      <c r="AW137" s="97" t="str">
        <f t="shared" si="152"/>
        <v/>
      </c>
      <c r="AZ137" s="97" t="str">
        <f t="shared" si="135"/>
        <v/>
      </c>
      <c r="BF137" s="97" t="str">
        <f t="shared" si="147"/>
        <v/>
      </c>
      <c r="BK137" s="97" t="str">
        <f t="shared" si="153"/>
        <v/>
      </c>
      <c r="BP137" s="97" t="str">
        <f t="shared" si="149"/>
        <v/>
      </c>
      <c r="BU137" s="97" t="str">
        <f t="shared" si="150"/>
        <v/>
      </c>
      <c r="BZ137" s="97" t="str">
        <f t="shared" si="154"/>
        <v/>
      </c>
      <c r="CE137" s="97" t="str">
        <f t="shared" si="141"/>
        <v/>
      </c>
      <c r="CJ137" s="97" t="str">
        <f t="shared" si="155"/>
        <v/>
      </c>
      <c r="CO137" s="97" t="str">
        <f t="shared" si="156"/>
        <v/>
      </c>
      <c r="CT137" s="97" t="str">
        <f t="shared" si="157"/>
        <v/>
      </c>
      <c r="CY137" s="97" t="str">
        <f t="shared" si="144"/>
        <v/>
      </c>
      <c r="DD137" s="97" t="str">
        <f t="shared" si="139"/>
        <v/>
      </c>
      <c r="DI137" s="97" t="str">
        <f t="shared" si="140"/>
        <v/>
      </c>
      <c r="DN137" s="97" t="str">
        <f t="shared" si="163"/>
        <v/>
      </c>
      <c r="DO137" t="s">
        <v>77</v>
      </c>
      <c r="DP137">
        <v>3</v>
      </c>
      <c r="DQ137">
        <v>3</v>
      </c>
      <c r="DR137">
        <v>9</v>
      </c>
      <c r="DS137" s="97">
        <f t="shared" si="158"/>
        <v>3.1875</v>
      </c>
      <c r="DT137" t="s">
        <v>77</v>
      </c>
      <c r="DU137">
        <v>3</v>
      </c>
      <c r="DV137">
        <v>0</v>
      </c>
      <c r="DW137">
        <v>0</v>
      </c>
      <c r="DX137" s="97">
        <f t="shared" si="142"/>
        <v>3</v>
      </c>
      <c r="EC137" s="97" t="str">
        <f t="shared" si="134"/>
        <v/>
      </c>
      <c r="EH137" s="97" t="str">
        <f t="shared" si="159"/>
        <v/>
      </c>
      <c r="EM137" s="97" t="str">
        <f t="shared" si="160"/>
        <v/>
      </c>
      <c r="ER137" s="97" t="str">
        <f t="shared" si="164"/>
        <v/>
      </c>
      <c r="EW137" s="97" t="str">
        <f t="shared" si="165"/>
        <v/>
      </c>
      <c r="FB137" s="97" t="str">
        <f t="shared" ref="FB137:FB168" si="166">IF(EY137+(EZ137/$D$200)+(FA137/$F$200)=0,"",EY137+(EZ137/$D$200)+(FA137/$F$200))</f>
        <v/>
      </c>
      <c r="FG137" s="97" t="str">
        <f t="shared" si="148"/>
        <v/>
      </c>
      <c r="FL137" s="97" t="str">
        <f t="shared" si="161"/>
        <v/>
      </c>
      <c r="FQ137" s="97" t="str">
        <f t="shared" si="162"/>
        <v/>
      </c>
    </row>
    <row r="138" spans="1:173" x14ac:dyDescent="0.3">
      <c r="A138" s="8" t="s">
        <v>78</v>
      </c>
      <c r="B138" s="8"/>
      <c r="C138" s="19" t="s">
        <v>650</v>
      </c>
      <c r="D138" s="19" t="s">
        <v>638</v>
      </c>
      <c r="K138" s="16" t="str">
        <f t="shared" si="136"/>
        <v/>
      </c>
      <c r="T138" s="16" t="str">
        <f t="shared" si="137"/>
        <v/>
      </c>
      <c r="U138" s="3"/>
      <c r="V138" s="3"/>
      <c r="W138" s="3"/>
      <c r="X138" s="3"/>
      <c r="Y138" s="3"/>
      <c r="Z138" s="3"/>
      <c r="AA138" s="3"/>
      <c r="AB138" s="3"/>
      <c r="AC138" s="3"/>
      <c r="AD138" s="16" t="str">
        <f t="shared" si="138"/>
        <v/>
      </c>
      <c r="AM138" s="16" t="str">
        <f t="shared" si="146"/>
        <v/>
      </c>
      <c r="AR138" s="97" t="str">
        <f t="shared" si="151"/>
        <v/>
      </c>
      <c r="AW138" s="97" t="str">
        <f t="shared" si="152"/>
        <v/>
      </c>
      <c r="AZ138" s="97" t="str">
        <f t="shared" si="135"/>
        <v/>
      </c>
      <c r="BA138" s="1">
        <v>6</v>
      </c>
      <c r="BB138" t="s">
        <v>517</v>
      </c>
      <c r="BC138">
        <v>6</v>
      </c>
      <c r="BF138" s="97">
        <f>(IF((((BC138+BE138))/$D$204)=0,"",(((BC138+BE138))/$D$204)))/$H$228</f>
        <v>1.7638503593451391</v>
      </c>
      <c r="BK138" s="97" t="str">
        <f t="shared" si="153"/>
        <v/>
      </c>
      <c r="BP138" s="97" t="str">
        <f t="shared" si="149"/>
        <v/>
      </c>
      <c r="BU138" s="97" t="str">
        <f t="shared" si="150"/>
        <v/>
      </c>
      <c r="BZ138" s="97" t="str">
        <f t="shared" si="154"/>
        <v/>
      </c>
      <c r="CE138" s="97" t="str">
        <f t="shared" si="141"/>
        <v/>
      </c>
      <c r="CJ138" s="97" t="str">
        <f t="shared" si="155"/>
        <v/>
      </c>
      <c r="CO138" s="97" t="str">
        <f t="shared" si="156"/>
        <v/>
      </c>
      <c r="CT138" s="97" t="str">
        <f t="shared" si="157"/>
        <v/>
      </c>
      <c r="CY138" s="97" t="str">
        <f t="shared" si="144"/>
        <v/>
      </c>
      <c r="DD138" s="97" t="str">
        <f t="shared" si="139"/>
        <v/>
      </c>
      <c r="DI138" s="97" t="str">
        <f t="shared" si="140"/>
        <v/>
      </c>
      <c r="DN138" s="97" t="str">
        <f t="shared" si="163"/>
        <v/>
      </c>
      <c r="DS138" s="97" t="str">
        <f t="shared" si="158"/>
        <v/>
      </c>
      <c r="DX138" s="97" t="str">
        <f t="shared" si="142"/>
        <v/>
      </c>
      <c r="EC138" s="97" t="str">
        <f t="shared" si="134"/>
        <v/>
      </c>
      <c r="EH138" s="97" t="str">
        <f t="shared" si="159"/>
        <v/>
      </c>
      <c r="EM138" s="97" t="str">
        <f t="shared" si="160"/>
        <v/>
      </c>
      <c r="ER138" s="97" t="str">
        <f t="shared" si="164"/>
        <v/>
      </c>
      <c r="EW138" s="97" t="str">
        <f t="shared" si="165"/>
        <v/>
      </c>
      <c r="FB138" s="97" t="str">
        <f t="shared" si="166"/>
        <v/>
      </c>
      <c r="FG138" s="97" t="str">
        <f t="shared" si="148"/>
        <v/>
      </c>
      <c r="FL138" s="97" t="str">
        <f t="shared" si="161"/>
        <v/>
      </c>
      <c r="FQ138" s="97" t="str">
        <f t="shared" si="162"/>
        <v/>
      </c>
    </row>
    <row r="139" spans="1:173" x14ac:dyDescent="0.3">
      <c r="A139" s="8" t="s">
        <v>79</v>
      </c>
      <c r="B139" s="8"/>
      <c r="C139" s="19" t="s">
        <v>650</v>
      </c>
      <c r="D139" s="19" t="s">
        <v>638</v>
      </c>
      <c r="E139" t="s">
        <v>57</v>
      </c>
      <c r="F139">
        <v>39</v>
      </c>
      <c r="G139">
        <v>4.25</v>
      </c>
      <c r="I139">
        <v>45</v>
      </c>
      <c r="J139">
        <v>3.5</v>
      </c>
      <c r="K139" s="16">
        <f t="shared" si="136"/>
        <v>2.1161458333333334</v>
      </c>
      <c r="T139" s="16" t="str">
        <f t="shared" si="137"/>
        <v/>
      </c>
      <c r="U139" s="3"/>
      <c r="V139" s="3"/>
      <c r="W139" s="3"/>
      <c r="X139" s="3"/>
      <c r="Y139" s="3"/>
      <c r="Z139" s="3"/>
      <c r="AA139" s="3"/>
      <c r="AB139" s="3"/>
      <c r="AC139" s="3"/>
      <c r="AD139" s="16" t="str">
        <f t="shared" si="138"/>
        <v/>
      </c>
      <c r="AM139" s="16" t="str">
        <f t="shared" si="146"/>
        <v/>
      </c>
      <c r="AR139" s="97" t="str">
        <f t="shared" si="151"/>
        <v/>
      </c>
      <c r="AW139" s="97" t="str">
        <f t="shared" si="152"/>
        <v/>
      </c>
      <c r="AZ139" s="97" t="str">
        <f t="shared" si="135"/>
        <v/>
      </c>
      <c r="BF139" s="97" t="str">
        <f t="shared" ref="BF139:BF149" si="167">IF((((BC139+BE139)/2)/$D$204)=0,"",(((BC139+BE139)/2)/$D$204))</f>
        <v/>
      </c>
      <c r="BK139" s="97" t="str">
        <f t="shared" si="153"/>
        <v/>
      </c>
      <c r="BP139" s="97" t="str">
        <f t="shared" si="149"/>
        <v/>
      </c>
      <c r="BU139" s="97" t="str">
        <f t="shared" si="150"/>
        <v/>
      </c>
      <c r="BZ139" s="97" t="str">
        <f t="shared" si="154"/>
        <v/>
      </c>
      <c r="CE139" s="97" t="str">
        <f t="shared" si="141"/>
        <v/>
      </c>
      <c r="CJ139" s="97" t="str">
        <f t="shared" si="155"/>
        <v/>
      </c>
      <c r="CO139" s="97" t="str">
        <f t="shared" si="156"/>
        <v/>
      </c>
      <c r="CT139" s="97" t="str">
        <f t="shared" si="157"/>
        <v/>
      </c>
      <c r="CY139" s="97" t="str">
        <f t="shared" si="144"/>
        <v/>
      </c>
      <c r="DD139" s="97" t="str">
        <f t="shared" si="139"/>
        <v/>
      </c>
      <c r="DI139" s="97" t="str">
        <f t="shared" si="140"/>
        <v/>
      </c>
      <c r="DN139" s="97" t="str">
        <f t="shared" si="163"/>
        <v/>
      </c>
      <c r="DS139" s="97" t="str">
        <f t="shared" si="158"/>
        <v/>
      </c>
      <c r="DX139" s="97" t="str">
        <f t="shared" si="142"/>
        <v/>
      </c>
      <c r="EC139" s="97" t="str">
        <f t="shared" si="134"/>
        <v/>
      </c>
      <c r="EH139" s="97" t="str">
        <f t="shared" si="159"/>
        <v/>
      </c>
      <c r="EM139" s="97" t="str">
        <f t="shared" si="160"/>
        <v/>
      </c>
      <c r="ER139" s="97" t="str">
        <f t="shared" si="164"/>
        <v/>
      </c>
      <c r="EW139" s="97" t="str">
        <f t="shared" si="165"/>
        <v/>
      </c>
      <c r="FB139" s="97" t="str">
        <f t="shared" si="166"/>
        <v/>
      </c>
      <c r="FG139" s="97" t="str">
        <f t="shared" si="148"/>
        <v/>
      </c>
      <c r="FL139" s="97" t="str">
        <f t="shared" si="161"/>
        <v/>
      </c>
      <c r="FQ139" s="97" t="str">
        <f t="shared" si="162"/>
        <v/>
      </c>
    </row>
    <row r="140" spans="1:173" x14ac:dyDescent="0.3">
      <c r="A140" s="8" t="s">
        <v>79</v>
      </c>
      <c r="B140" s="8"/>
      <c r="C140" s="19" t="s">
        <v>650</v>
      </c>
      <c r="D140" s="19" t="s">
        <v>638</v>
      </c>
      <c r="K140" s="16" t="str">
        <f t="shared" si="136"/>
        <v/>
      </c>
      <c r="L140" t="s">
        <v>57</v>
      </c>
      <c r="M140">
        <v>1</v>
      </c>
      <c r="N140">
        <v>19</v>
      </c>
      <c r="O140">
        <v>4.25</v>
      </c>
      <c r="Q140">
        <v>2</v>
      </c>
      <c r="R140">
        <v>0</v>
      </c>
      <c r="S140">
        <v>10.5</v>
      </c>
      <c r="T140" s="16">
        <f t="shared" si="137"/>
        <v>2.0057291666666668</v>
      </c>
      <c r="U140" s="3" t="s">
        <v>80</v>
      </c>
      <c r="V140" s="3" t="s">
        <v>57</v>
      </c>
      <c r="W140" s="3">
        <v>1</v>
      </c>
      <c r="X140" s="3">
        <v>15</v>
      </c>
      <c r="Y140" s="3">
        <v>11</v>
      </c>
      <c r="Z140" s="3"/>
      <c r="AA140" s="3">
        <v>1</v>
      </c>
      <c r="AB140" s="3">
        <v>16</v>
      </c>
      <c r="AC140" s="3">
        <v>9</v>
      </c>
      <c r="AD140" s="16">
        <f t="shared" si="138"/>
        <v>1.8166666666666667</v>
      </c>
      <c r="AM140" s="16" t="str">
        <f t="shared" si="146"/>
        <v/>
      </c>
      <c r="AR140" s="97" t="str">
        <f t="shared" si="151"/>
        <v/>
      </c>
      <c r="AW140" s="97" t="str">
        <f t="shared" si="152"/>
        <v/>
      </c>
      <c r="AZ140" s="97" t="str">
        <f t="shared" si="135"/>
        <v/>
      </c>
      <c r="BF140" s="97" t="str">
        <f t="shared" si="167"/>
        <v/>
      </c>
      <c r="BK140" s="97" t="str">
        <f t="shared" si="153"/>
        <v/>
      </c>
      <c r="BP140" s="97" t="str">
        <f t="shared" si="149"/>
        <v/>
      </c>
      <c r="BU140" s="97" t="str">
        <f t="shared" si="150"/>
        <v/>
      </c>
      <c r="BZ140" s="97" t="str">
        <f t="shared" si="154"/>
        <v/>
      </c>
      <c r="CE140" s="97" t="str">
        <f t="shared" si="141"/>
        <v/>
      </c>
      <c r="CJ140" s="97" t="str">
        <f t="shared" si="155"/>
        <v/>
      </c>
      <c r="CO140" s="97" t="str">
        <f t="shared" si="156"/>
        <v/>
      </c>
      <c r="CT140" s="97" t="str">
        <f t="shared" si="157"/>
        <v/>
      </c>
      <c r="CY140" s="97" t="str">
        <f t="shared" si="144"/>
        <v/>
      </c>
      <c r="DD140" s="97" t="str">
        <f t="shared" si="139"/>
        <v/>
      </c>
      <c r="DE140" t="s">
        <v>517</v>
      </c>
      <c r="DF140">
        <v>1</v>
      </c>
      <c r="DG140">
        <v>4</v>
      </c>
      <c r="DH140">
        <v>2.4</v>
      </c>
      <c r="DI140" s="97">
        <f>(IF(DF140+(DG140/$D$200)+(DH140/$F$200)=0,"",DF140+(DG140/$D$200)+(DH140/$F$200)))/100*$F$207</f>
        <v>0.61470911086717894</v>
      </c>
      <c r="DJ140" t="s">
        <v>517</v>
      </c>
      <c r="DK140">
        <v>1</v>
      </c>
      <c r="DL140">
        <v>7</v>
      </c>
      <c r="DM140">
        <v>7.2</v>
      </c>
      <c r="DN140" s="97">
        <f>(IF(DK140+(DL140/$D$200)+(DM140/$F$200)=0,"",DK140+(DL140/$D$200)+(DM140/$F$200)))/100*$F$207</f>
        <v>0.70107320082372482</v>
      </c>
      <c r="DS140" s="97" t="str">
        <f t="shared" si="158"/>
        <v/>
      </c>
      <c r="DX140" s="97" t="str">
        <f t="shared" si="142"/>
        <v/>
      </c>
      <c r="EC140" s="97" t="str">
        <f t="shared" si="134"/>
        <v/>
      </c>
      <c r="EH140" s="97" t="str">
        <f t="shared" si="159"/>
        <v/>
      </c>
      <c r="EM140" s="97" t="str">
        <f t="shared" si="160"/>
        <v/>
      </c>
      <c r="ER140" s="97" t="str">
        <f t="shared" si="164"/>
        <v/>
      </c>
      <c r="EW140" s="97" t="str">
        <f t="shared" si="165"/>
        <v/>
      </c>
      <c r="FB140" s="97" t="str">
        <f t="shared" si="166"/>
        <v/>
      </c>
      <c r="FG140" s="97" t="str">
        <f t="shared" si="148"/>
        <v/>
      </c>
      <c r="FL140" s="97" t="str">
        <f t="shared" si="161"/>
        <v/>
      </c>
      <c r="FQ140" s="97" t="str">
        <f t="shared" si="162"/>
        <v/>
      </c>
    </row>
    <row r="141" spans="1:173" x14ac:dyDescent="0.3">
      <c r="A141" s="8" t="s">
        <v>79</v>
      </c>
      <c r="B141" s="19" t="s">
        <v>562</v>
      </c>
      <c r="C141" s="19" t="s">
        <v>650</v>
      </c>
      <c r="D141" s="19" t="s">
        <v>638</v>
      </c>
      <c r="K141" s="16" t="str">
        <f t="shared" si="136"/>
        <v/>
      </c>
      <c r="T141" s="16" t="str">
        <f t="shared" si="137"/>
        <v/>
      </c>
      <c r="U141" s="3"/>
      <c r="V141" s="3"/>
      <c r="W141" s="3"/>
      <c r="X141" s="3"/>
      <c r="Y141" s="3"/>
      <c r="Z141" s="3"/>
      <c r="AA141" s="3"/>
      <c r="AB141" s="3"/>
      <c r="AC141" s="3"/>
      <c r="AD141" s="16" t="str">
        <f t="shared" si="138"/>
        <v/>
      </c>
      <c r="AM141" s="16" t="str">
        <f t="shared" si="146"/>
        <v/>
      </c>
      <c r="AR141" s="97" t="str">
        <f t="shared" si="151"/>
        <v/>
      </c>
      <c r="AW141" s="97" t="str">
        <f t="shared" si="152"/>
        <v/>
      </c>
      <c r="AZ141" s="97" t="str">
        <f t="shared" si="135"/>
        <v/>
      </c>
      <c r="BF141" s="97" t="str">
        <f t="shared" si="167"/>
        <v/>
      </c>
      <c r="BK141" s="97" t="str">
        <f t="shared" si="153"/>
        <v/>
      </c>
      <c r="BP141" s="97" t="str">
        <f t="shared" si="149"/>
        <v/>
      </c>
      <c r="BU141" s="97" t="str">
        <f t="shared" si="150"/>
        <v/>
      </c>
      <c r="BZ141" s="97" t="str">
        <f t="shared" si="154"/>
        <v/>
      </c>
      <c r="CE141" s="97" t="str">
        <f t="shared" si="141"/>
        <v/>
      </c>
      <c r="CJ141" s="97" t="str">
        <f t="shared" si="155"/>
        <v/>
      </c>
      <c r="CO141" s="97" t="str">
        <f t="shared" si="156"/>
        <v/>
      </c>
      <c r="CT141" s="97" t="str">
        <f t="shared" si="157"/>
        <v/>
      </c>
      <c r="CY141" s="97" t="str">
        <f t="shared" si="144"/>
        <v/>
      </c>
      <c r="DD141" s="97" t="str">
        <f t="shared" si="139"/>
        <v/>
      </c>
      <c r="DI141" s="97" t="str">
        <f t="shared" ref="DI141:DI149" si="168">IF(DF141+(DG141/$D$200)+(DH141/$F$200)=0,"",DF141+(DG141/$D$200)+(DH141/$F$200))</f>
        <v/>
      </c>
      <c r="DN141" s="97" t="str">
        <f t="shared" ref="DN141:DN149" si="169">IF(DK141+(DL141/$D$200)+(DM141/$F$200)=0,"",DK141+(DL141/$D$200)+(DM141/$F$200))</f>
        <v/>
      </c>
      <c r="DS141" s="97" t="str">
        <f t="shared" si="158"/>
        <v/>
      </c>
      <c r="DT141" t="s">
        <v>57</v>
      </c>
      <c r="DU141">
        <v>0</v>
      </c>
      <c r="DV141">
        <v>11</v>
      </c>
      <c r="DW141">
        <v>8.5</v>
      </c>
      <c r="DX141" s="97">
        <f t="shared" si="142"/>
        <v>0.5854166666666667</v>
      </c>
      <c r="EC141" s="97" t="str">
        <f t="shared" si="134"/>
        <v/>
      </c>
      <c r="EH141" s="97" t="str">
        <f t="shared" si="159"/>
        <v/>
      </c>
      <c r="EM141" s="97" t="str">
        <f t="shared" si="160"/>
        <v/>
      </c>
      <c r="ER141" s="97" t="str">
        <f t="shared" si="164"/>
        <v/>
      </c>
      <c r="EW141" s="97" t="str">
        <f t="shared" si="165"/>
        <v/>
      </c>
      <c r="FB141" s="97" t="str">
        <f t="shared" si="166"/>
        <v/>
      </c>
      <c r="FG141" s="97" t="str">
        <f t="shared" si="148"/>
        <v/>
      </c>
      <c r="FL141" s="97" t="str">
        <f t="shared" si="161"/>
        <v/>
      </c>
      <c r="FQ141" s="97" t="str">
        <f t="shared" si="162"/>
        <v/>
      </c>
    </row>
    <row r="142" spans="1:173" x14ac:dyDescent="0.3">
      <c r="A142" s="8" t="s">
        <v>79</v>
      </c>
      <c r="B142" s="20" t="s">
        <v>561</v>
      </c>
      <c r="C142" s="19" t="s">
        <v>650</v>
      </c>
      <c r="D142" s="19" t="s">
        <v>638</v>
      </c>
      <c r="K142" s="16" t="str">
        <f t="shared" si="136"/>
        <v/>
      </c>
      <c r="T142" s="16" t="str">
        <f t="shared" si="137"/>
        <v/>
      </c>
      <c r="AD142" s="16" t="str">
        <f t="shared" si="138"/>
        <v/>
      </c>
      <c r="AM142" s="16" t="str">
        <f t="shared" si="146"/>
        <v/>
      </c>
      <c r="AR142" s="97" t="str">
        <f t="shared" si="151"/>
        <v/>
      </c>
      <c r="AW142" s="97" t="str">
        <f t="shared" si="152"/>
        <v/>
      </c>
      <c r="AZ142" s="97" t="str">
        <f t="shared" si="135"/>
        <v/>
      </c>
      <c r="BF142" s="97" t="str">
        <f t="shared" si="167"/>
        <v/>
      </c>
      <c r="BK142" s="97" t="str">
        <f t="shared" si="153"/>
        <v/>
      </c>
      <c r="BP142" s="97" t="str">
        <f t="shared" si="149"/>
        <v/>
      </c>
      <c r="BU142" s="97" t="str">
        <f t="shared" si="150"/>
        <v/>
      </c>
      <c r="BZ142" s="97" t="str">
        <f t="shared" si="154"/>
        <v/>
      </c>
      <c r="CE142" s="97" t="str">
        <f t="shared" si="141"/>
        <v/>
      </c>
      <c r="CJ142" s="97" t="str">
        <f t="shared" si="155"/>
        <v/>
      </c>
      <c r="CO142" s="97" t="str">
        <f t="shared" si="156"/>
        <v/>
      </c>
      <c r="CT142" s="97" t="str">
        <f t="shared" si="157"/>
        <v/>
      </c>
      <c r="CY142" s="97" t="str">
        <f t="shared" si="144"/>
        <v/>
      </c>
      <c r="DD142" s="97" t="str">
        <f t="shared" si="139"/>
        <v/>
      </c>
      <c r="DI142" s="97" t="str">
        <f t="shared" si="168"/>
        <v/>
      </c>
      <c r="DN142" s="97" t="str">
        <f t="shared" si="169"/>
        <v/>
      </c>
      <c r="DS142" s="97" t="str">
        <f t="shared" si="158"/>
        <v/>
      </c>
      <c r="DT142" t="s">
        <v>57</v>
      </c>
      <c r="DU142">
        <v>0</v>
      </c>
      <c r="DV142">
        <v>12</v>
      </c>
      <c r="DW142">
        <v>8.5</v>
      </c>
      <c r="DX142" s="97">
        <f t="shared" si="142"/>
        <v>0.63541666666666663</v>
      </c>
      <c r="EC142" s="97" t="str">
        <f t="shared" si="134"/>
        <v/>
      </c>
      <c r="EH142" s="97" t="str">
        <f t="shared" si="159"/>
        <v/>
      </c>
      <c r="EM142" s="97" t="str">
        <f t="shared" si="160"/>
        <v/>
      </c>
      <c r="ER142" s="97" t="str">
        <f t="shared" si="164"/>
        <v/>
      </c>
      <c r="EW142" s="97" t="str">
        <f t="shared" si="165"/>
        <v/>
      </c>
      <c r="FB142" s="97" t="str">
        <f t="shared" si="166"/>
        <v/>
      </c>
      <c r="FG142" s="97" t="str">
        <f t="shared" si="148"/>
        <v/>
      </c>
      <c r="FL142" s="97" t="str">
        <f t="shared" si="161"/>
        <v/>
      </c>
      <c r="FQ142" s="97" t="str">
        <f t="shared" si="162"/>
        <v/>
      </c>
    </row>
    <row r="143" spans="1:173" x14ac:dyDescent="0.3">
      <c r="A143" s="8" t="s">
        <v>711</v>
      </c>
      <c r="B143" s="8"/>
      <c r="C143" s="19" t="s">
        <v>650</v>
      </c>
      <c r="D143" s="19" t="s">
        <v>638</v>
      </c>
      <c r="K143" s="16" t="str">
        <f t="shared" si="136"/>
        <v/>
      </c>
      <c r="T143" s="16" t="str">
        <f t="shared" si="137"/>
        <v/>
      </c>
      <c r="U143" s="3"/>
      <c r="V143" s="3"/>
      <c r="W143" s="3"/>
      <c r="X143" s="3"/>
      <c r="Y143" s="3"/>
      <c r="Z143" s="3"/>
      <c r="AA143" s="3"/>
      <c r="AB143" s="3"/>
      <c r="AC143" s="3"/>
      <c r="AD143" s="16" t="str">
        <f t="shared" si="138"/>
        <v/>
      </c>
      <c r="AM143" s="16" t="str">
        <f t="shared" si="146"/>
        <v/>
      </c>
      <c r="AR143" s="97" t="str">
        <f t="shared" si="151"/>
        <v/>
      </c>
      <c r="AW143" s="97" t="str">
        <f t="shared" si="152"/>
        <v/>
      </c>
      <c r="AZ143" s="97" t="str">
        <f t="shared" si="135"/>
        <v/>
      </c>
      <c r="BF143" s="97" t="str">
        <f t="shared" si="167"/>
        <v/>
      </c>
      <c r="BK143" s="97" t="str">
        <f t="shared" si="153"/>
        <v/>
      </c>
      <c r="BP143" s="97" t="str">
        <f t="shared" si="149"/>
        <v/>
      </c>
      <c r="BU143" s="97" t="str">
        <f t="shared" si="150"/>
        <v/>
      </c>
      <c r="BZ143" s="97" t="str">
        <f t="shared" si="154"/>
        <v/>
      </c>
      <c r="CE143" s="97" t="str">
        <f t="shared" si="141"/>
        <v/>
      </c>
      <c r="CJ143" s="97" t="str">
        <f t="shared" si="155"/>
        <v/>
      </c>
      <c r="CO143" s="97" t="str">
        <f t="shared" si="156"/>
        <v/>
      </c>
      <c r="CT143" s="97" t="str">
        <f t="shared" si="157"/>
        <v/>
      </c>
      <c r="CY143" s="97" t="str">
        <f t="shared" si="144"/>
        <v/>
      </c>
      <c r="DD143" s="97" t="str">
        <f t="shared" si="139"/>
        <v/>
      </c>
      <c r="DI143" s="97" t="str">
        <f t="shared" si="168"/>
        <v/>
      </c>
      <c r="DN143" s="97" t="str">
        <f t="shared" si="169"/>
        <v/>
      </c>
      <c r="DS143" s="97" t="str">
        <f t="shared" si="158"/>
        <v/>
      </c>
      <c r="DX143" s="97" t="str">
        <f t="shared" si="142"/>
        <v/>
      </c>
      <c r="EC143" s="97" t="str">
        <f t="shared" si="134"/>
        <v/>
      </c>
      <c r="EH143" s="97" t="str">
        <f t="shared" si="159"/>
        <v/>
      </c>
      <c r="EM143" s="97" t="str">
        <f t="shared" si="160"/>
        <v/>
      </c>
      <c r="ER143" s="97" t="str">
        <f t="shared" si="164"/>
        <v/>
      </c>
      <c r="EW143" s="97" t="str">
        <f t="shared" si="165"/>
        <v/>
      </c>
      <c r="FB143" s="97" t="str">
        <f t="shared" si="166"/>
        <v/>
      </c>
      <c r="FG143" s="97" t="str">
        <f t="shared" si="148"/>
        <v/>
      </c>
      <c r="FL143" s="97" t="str">
        <f t="shared" si="161"/>
        <v/>
      </c>
      <c r="FQ143" s="97" t="str">
        <f t="shared" si="162"/>
        <v/>
      </c>
    </row>
    <row r="144" spans="1:173" x14ac:dyDescent="0.3">
      <c r="A144" s="8" t="s">
        <v>711</v>
      </c>
      <c r="B144" s="20" t="s">
        <v>562</v>
      </c>
      <c r="C144" s="19" t="s">
        <v>650</v>
      </c>
      <c r="D144" s="19" t="s">
        <v>638</v>
      </c>
      <c r="K144" s="16" t="str">
        <f t="shared" si="136"/>
        <v/>
      </c>
      <c r="T144" s="16" t="str">
        <f t="shared" si="137"/>
        <v/>
      </c>
      <c r="U144" s="3"/>
      <c r="V144" s="3"/>
      <c r="W144" s="3"/>
      <c r="X144" s="3"/>
      <c r="Y144" s="3"/>
      <c r="Z144" s="3"/>
      <c r="AA144" s="3"/>
      <c r="AB144" s="3"/>
      <c r="AC144" s="3"/>
      <c r="AD144" s="16" t="str">
        <f t="shared" si="138"/>
        <v/>
      </c>
      <c r="AM144" s="16" t="str">
        <f t="shared" si="146"/>
        <v/>
      </c>
      <c r="AR144" s="97" t="str">
        <f t="shared" si="151"/>
        <v/>
      </c>
      <c r="AW144" s="97" t="str">
        <f t="shared" si="152"/>
        <v/>
      </c>
      <c r="AZ144" s="97" t="str">
        <f t="shared" si="135"/>
        <v/>
      </c>
      <c r="BF144" s="97" t="str">
        <f t="shared" si="167"/>
        <v/>
      </c>
      <c r="BK144" s="97" t="str">
        <f t="shared" si="153"/>
        <v/>
      </c>
      <c r="BP144" s="97" t="str">
        <f t="shared" si="149"/>
        <v/>
      </c>
      <c r="BU144" s="97" t="str">
        <f t="shared" si="150"/>
        <v/>
      </c>
      <c r="BZ144" s="97" t="str">
        <f t="shared" si="154"/>
        <v/>
      </c>
      <c r="CE144" s="97" t="str">
        <f t="shared" si="141"/>
        <v/>
      </c>
      <c r="CJ144" s="97" t="str">
        <f t="shared" si="155"/>
        <v/>
      </c>
      <c r="CO144" s="97" t="str">
        <f t="shared" si="156"/>
        <v/>
      </c>
      <c r="CT144" s="97" t="str">
        <f t="shared" si="157"/>
        <v/>
      </c>
      <c r="CY144" s="97" t="str">
        <f t="shared" si="144"/>
        <v/>
      </c>
      <c r="DD144" s="97" t="str">
        <f t="shared" si="139"/>
        <v/>
      </c>
      <c r="DI144" s="97" t="str">
        <f t="shared" si="168"/>
        <v/>
      </c>
      <c r="DN144" s="97" t="str">
        <f t="shared" si="169"/>
        <v/>
      </c>
      <c r="DS144" s="97" t="str">
        <f t="shared" si="158"/>
        <v/>
      </c>
      <c r="DT144" t="s">
        <v>57</v>
      </c>
      <c r="DU144">
        <v>0</v>
      </c>
      <c r="DV144">
        <v>11</v>
      </c>
      <c r="DW144">
        <v>2.5</v>
      </c>
      <c r="DX144" s="97">
        <f t="shared" si="142"/>
        <v>0.56041666666666667</v>
      </c>
      <c r="EC144" s="97" t="str">
        <f t="shared" si="134"/>
        <v/>
      </c>
      <c r="EH144" s="97" t="str">
        <f t="shared" si="159"/>
        <v/>
      </c>
      <c r="EM144" s="97" t="str">
        <f t="shared" si="160"/>
        <v/>
      </c>
      <c r="ER144" s="97" t="str">
        <f t="shared" si="164"/>
        <v/>
      </c>
      <c r="EW144" s="97" t="str">
        <f t="shared" si="165"/>
        <v/>
      </c>
      <c r="FB144" s="97" t="str">
        <f t="shared" si="166"/>
        <v/>
      </c>
      <c r="FG144" s="97" t="str">
        <f t="shared" si="148"/>
        <v/>
      </c>
      <c r="FL144" s="97" t="str">
        <f t="shared" si="161"/>
        <v/>
      </c>
      <c r="FQ144" s="97" t="str">
        <f t="shared" si="162"/>
        <v/>
      </c>
    </row>
    <row r="145" spans="1:173" x14ac:dyDescent="0.3">
      <c r="A145" s="8" t="s">
        <v>711</v>
      </c>
      <c r="B145" s="20" t="s">
        <v>345</v>
      </c>
      <c r="C145" s="19" t="s">
        <v>650</v>
      </c>
      <c r="D145" s="19" t="s">
        <v>638</v>
      </c>
      <c r="K145" s="16" t="str">
        <f t="shared" si="136"/>
        <v/>
      </c>
      <c r="T145" s="16" t="str">
        <f t="shared" si="137"/>
        <v/>
      </c>
      <c r="AD145" s="16" t="str">
        <f t="shared" si="138"/>
        <v/>
      </c>
      <c r="AM145" s="16" t="str">
        <f t="shared" si="146"/>
        <v/>
      </c>
      <c r="AR145" s="97" t="str">
        <f t="shared" si="151"/>
        <v/>
      </c>
      <c r="AW145" s="97" t="str">
        <f t="shared" si="152"/>
        <v/>
      </c>
      <c r="AZ145" s="97" t="str">
        <f t="shared" si="135"/>
        <v/>
      </c>
      <c r="BF145" s="97" t="str">
        <f t="shared" si="167"/>
        <v/>
      </c>
      <c r="BK145" s="97" t="str">
        <f t="shared" si="153"/>
        <v/>
      </c>
      <c r="BP145" s="97" t="str">
        <f t="shared" si="149"/>
        <v/>
      </c>
      <c r="BU145" s="97" t="str">
        <f t="shared" si="150"/>
        <v/>
      </c>
      <c r="BZ145" s="97" t="str">
        <f t="shared" si="154"/>
        <v/>
      </c>
      <c r="CE145" s="97" t="str">
        <f t="shared" si="141"/>
        <v/>
      </c>
      <c r="CJ145" s="97" t="str">
        <f t="shared" si="155"/>
        <v/>
      </c>
      <c r="CO145" s="97" t="str">
        <f t="shared" si="156"/>
        <v/>
      </c>
      <c r="CT145" s="97" t="str">
        <f t="shared" si="157"/>
        <v/>
      </c>
      <c r="CY145" s="97" t="str">
        <f t="shared" si="144"/>
        <v/>
      </c>
      <c r="DD145" s="97" t="str">
        <f t="shared" si="139"/>
        <v/>
      </c>
      <c r="DI145" s="97" t="str">
        <f t="shared" si="168"/>
        <v/>
      </c>
      <c r="DN145" s="97" t="str">
        <f t="shared" si="169"/>
        <v/>
      </c>
      <c r="DS145" s="97" t="str">
        <f t="shared" si="158"/>
        <v/>
      </c>
      <c r="DT145" t="s">
        <v>57</v>
      </c>
      <c r="DU145">
        <v>0</v>
      </c>
      <c r="DV145">
        <v>10</v>
      </c>
      <c r="DW145">
        <v>11.5</v>
      </c>
      <c r="DX145" s="97">
        <f t="shared" si="142"/>
        <v>0.54791666666666672</v>
      </c>
      <c r="EC145" s="97" t="str">
        <f t="shared" si="134"/>
        <v/>
      </c>
      <c r="EH145" s="97" t="str">
        <f t="shared" si="159"/>
        <v/>
      </c>
      <c r="EM145" s="97" t="str">
        <f t="shared" si="160"/>
        <v/>
      </c>
      <c r="ER145" s="97" t="str">
        <f t="shared" si="164"/>
        <v/>
      </c>
      <c r="EW145" s="97" t="str">
        <f t="shared" si="165"/>
        <v/>
      </c>
      <c r="FB145" s="97" t="str">
        <f t="shared" si="166"/>
        <v/>
      </c>
      <c r="FG145" s="97" t="str">
        <f t="shared" si="148"/>
        <v/>
      </c>
      <c r="FL145" s="97" t="str">
        <f t="shared" si="161"/>
        <v/>
      </c>
      <c r="FQ145" s="97" t="str">
        <f t="shared" si="162"/>
        <v/>
      </c>
    </row>
    <row r="146" spans="1:173" x14ac:dyDescent="0.3">
      <c r="A146" s="8" t="s">
        <v>711</v>
      </c>
      <c r="B146" s="20" t="s">
        <v>576</v>
      </c>
      <c r="C146" s="19" t="s">
        <v>650</v>
      </c>
      <c r="D146" s="19" t="s">
        <v>638</v>
      </c>
      <c r="K146" s="16" t="str">
        <f t="shared" si="136"/>
        <v/>
      </c>
      <c r="T146" s="16" t="str">
        <f t="shared" si="137"/>
        <v/>
      </c>
      <c r="AD146" s="16" t="str">
        <f t="shared" si="138"/>
        <v/>
      </c>
      <c r="AM146" s="16" t="str">
        <f t="shared" si="146"/>
        <v/>
      </c>
      <c r="AR146" s="97" t="str">
        <f t="shared" si="151"/>
        <v/>
      </c>
      <c r="AW146" s="97" t="str">
        <f t="shared" si="152"/>
        <v/>
      </c>
      <c r="AZ146" s="97" t="str">
        <f t="shared" si="135"/>
        <v/>
      </c>
      <c r="BF146" s="97" t="str">
        <f t="shared" si="167"/>
        <v/>
      </c>
      <c r="BK146" s="97" t="str">
        <f t="shared" si="153"/>
        <v/>
      </c>
      <c r="BP146" s="97" t="str">
        <f t="shared" si="149"/>
        <v/>
      </c>
      <c r="BU146" s="97" t="str">
        <f t="shared" si="150"/>
        <v/>
      </c>
      <c r="BZ146" s="97" t="str">
        <f t="shared" si="154"/>
        <v/>
      </c>
      <c r="CE146" s="97" t="str">
        <f t="shared" si="141"/>
        <v/>
      </c>
      <c r="CJ146" s="97" t="str">
        <f t="shared" si="155"/>
        <v/>
      </c>
      <c r="CO146" s="97" t="str">
        <f t="shared" si="156"/>
        <v/>
      </c>
      <c r="CT146" s="97" t="str">
        <f t="shared" si="157"/>
        <v/>
      </c>
      <c r="CY146" s="97" t="str">
        <f t="shared" si="144"/>
        <v/>
      </c>
      <c r="DD146" s="97" t="str">
        <f t="shared" si="139"/>
        <v/>
      </c>
      <c r="DI146" s="97" t="str">
        <f t="shared" si="168"/>
        <v/>
      </c>
      <c r="DN146" s="97" t="str">
        <f t="shared" si="169"/>
        <v/>
      </c>
      <c r="DS146" s="97" t="str">
        <f t="shared" si="158"/>
        <v/>
      </c>
      <c r="DT146" t="s">
        <v>57</v>
      </c>
      <c r="DU146">
        <v>0</v>
      </c>
      <c r="DV146">
        <v>10</v>
      </c>
      <c r="DW146">
        <v>7</v>
      </c>
      <c r="DX146" s="97">
        <f t="shared" si="142"/>
        <v>0.52916666666666667</v>
      </c>
      <c r="EC146" s="97" t="str">
        <f t="shared" si="134"/>
        <v/>
      </c>
      <c r="EH146" s="97" t="str">
        <f t="shared" si="159"/>
        <v/>
      </c>
      <c r="EM146" s="97" t="str">
        <f t="shared" si="160"/>
        <v/>
      </c>
      <c r="ER146" s="97" t="str">
        <f t="shared" si="164"/>
        <v/>
      </c>
      <c r="EW146" s="97" t="str">
        <f t="shared" si="165"/>
        <v/>
      </c>
      <c r="FB146" s="97" t="str">
        <f t="shared" si="166"/>
        <v/>
      </c>
      <c r="FG146" s="97" t="str">
        <f t="shared" si="148"/>
        <v/>
      </c>
      <c r="FL146" s="97" t="str">
        <f t="shared" si="161"/>
        <v/>
      </c>
      <c r="FQ146" s="97" t="str">
        <f t="shared" si="162"/>
        <v/>
      </c>
    </row>
    <row r="147" spans="1:173" x14ac:dyDescent="0.3">
      <c r="A147" s="8" t="s">
        <v>81</v>
      </c>
      <c r="B147" s="8"/>
      <c r="C147" s="19" t="s">
        <v>650</v>
      </c>
      <c r="D147" s="19" t="s">
        <v>638</v>
      </c>
      <c r="E147" t="s">
        <v>57</v>
      </c>
      <c r="F147">
        <v>39</v>
      </c>
      <c r="G147">
        <v>4.25</v>
      </c>
      <c r="I147">
        <v>50</v>
      </c>
      <c r="J147">
        <v>0</v>
      </c>
      <c r="K147" s="16">
        <f t="shared" si="136"/>
        <v>2.2338541666666667</v>
      </c>
      <c r="L147" t="s">
        <v>57</v>
      </c>
      <c r="M147">
        <v>1</v>
      </c>
      <c r="N147">
        <v>19</v>
      </c>
      <c r="O147">
        <v>4.5</v>
      </c>
      <c r="Q147">
        <v>2</v>
      </c>
      <c r="R147">
        <v>2</v>
      </c>
      <c r="S147">
        <v>5</v>
      </c>
      <c r="T147" s="16">
        <f t="shared" si="137"/>
        <v>2.0447916666666668</v>
      </c>
      <c r="U147" s="3" t="s">
        <v>82</v>
      </c>
      <c r="V147" s="3" t="s">
        <v>57</v>
      </c>
      <c r="W147" s="3">
        <v>1</v>
      </c>
      <c r="X147" s="3">
        <v>19</v>
      </c>
      <c r="Y147" s="3">
        <v>4.5</v>
      </c>
      <c r="Z147" s="3"/>
      <c r="AA147" s="3">
        <v>2</v>
      </c>
      <c r="AB147" s="3">
        <v>1</v>
      </c>
      <c r="AC147" s="3">
        <v>0</v>
      </c>
      <c r="AD147" s="16">
        <f t="shared" si="138"/>
        <v>2.0093749999999999</v>
      </c>
      <c r="AM147" s="16" t="str">
        <f t="shared" si="146"/>
        <v/>
      </c>
      <c r="AR147" s="97" t="str">
        <f t="shared" si="151"/>
        <v/>
      </c>
      <c r="AW147" s="97" t="str">
        <f t="shared" si="152"/>
        <v/>
      </c>
      <c r="AZ147" s="97" t="str">
        <f t="shared" si="135"/>
        <v/>
      </c>
      <c r="BF147" s="97" t="str">
        <f t="shared" si="167"/>
        <v/>
      </c>
      <c r="BK147" s="97" t="str">
        <f t="shared" si="153"/>
        <v/>
      </c>
      <c r="BP147" s="97" t="str">
        <f t="shared" si="149"/>
        <v/>
      </c>
      <c r="BU147" s="97" t="str">
        <f t="shared" si="150"/>
        <v/>
      </c>
      <c r="BZ147" s="97" t="str">
        <f t="shared" si="154"/>
        <v/>
      </c>
      <c r="CE147" s="97" t="str">
        <f t="shared" si="141"/>
        <v/>
      </c>
      <c r="CJ147" s="97" t="str">
        <f t="shared" si="155"/>
        <v/>
      </c>
      <c r="CO147" s="97" t="str">
        <f t="shared" si="156"/>
        <v/>
      </c>
      <c r="CT147" s="97" t="str">
        <f t="shared" si="157"/>
        <v/>
      </c>
      <c r="CY147" s="97" t="str">
        <f t="shared" si="144"/>
        <v/>
      </c>
      <c r="DD147" s="97" t="str">
        <f t="shared" si="139"/>
        <v/>
      </c>
      <c r="DI147" s="97" t="str">
        <f t="shared" si="168"/>
        <v/>
      </c>
      <c r="DN147" s="97" t="str">
        <f t="shared" si="169"/>
        <v/>
      </c>
      <c r="DS147" s="97" t="str">
        <f t="shared" si="158"/>
        <v/>
      </c>
      <c r="DX147" s="97" t="str">
        <f t="shared" si="142"/>
        <v/>
      </c>
      <c r="EC147" s="97" t="str">
        <f t="shared" si="134"/>
        <v/>
      </c>
      <c r="EH147" s="97" t="str">
        <f t="shared" si="159"/>
        <v/>
      </c>
      <c r="EM147" s="97" t="str">
        <f t="shared" si="160"/>
        <v/>
      </c>
      <c r="ER147" s="97" t="str">
        <f t="shared" si="164"/>
        <v/>
      </c>
      <c r="EW147" s="97" t="str">
        <f t="shared" si="165"/>
        <v/>
      </c>
      <c r="FB147" s="97" t="str">
        <f t="shared" si="166"/>
        <v/>
      </c>
      <c r="FG147" s="97" t="str">
        <f t="shared" si="148"/>
        <v/>
      </c>
      <c r="FL147" s="97" t="str">
        <f t="shared" si="161"/>
        <v/>
      </c>
      <c r="FQ147" s="97" t="str">
        <f t="shared" si="162"/>
        <v/>
      </c>
    </row>
    <row r="148" spans="1:173" x14ac:dyDescent="0.3">
      <c r="A148" s="8" t="s">
        <v>81</v>
      </c>
      <c r="B148" s="20" t="s">
        <v>561</v>
      </c>
      <c r="C148" s="19" t="s">
        <v>650</v>
      </c>
      <c r="D148" s="19" t="s">
        <v>638</v>
      </c>
      <c r="K148" s="16" t="str">
        <f t="shared" si="136"/>
        <v/>
      </c>
      <c r="T148" s="16" t="str">
        <f t="shared" si="137"/>
        <v/>
      </c>
      <c r="AD148" s="16" t="str">
        <f t="shared" si="138"/>
        <v/>
      </c>
      <c r="AM148" s="16" t="str">
        <f t="shared" si="146"/>
        <v/>
      </c>
      <c r="AR148" s="97" t="str">
        <f t="shared" si="151"/>
        <v/>
      </c>
      <c r="AW148" s="97" t="str">
        <f t="shared" si="152"/>
        <v/>
      </c>
      <c r="AZ148" s="97" t="str">
        <f t="shared" si="135"/>
        <v/>
      </c>
      <c r="BF148" s="97" t="str">
        <f t="shared" si="167"/>
        <v/>
      </c>
      <c r="BK148" s="97" t="str">
        <f t="shared" si="153"/>
        <v/>
      </c>
      <c r="BP148" s="97" t="str">
        <f t="shared" si="149"/>
        <v/>
      </c>
      <c r="BU148" s="97" t="str">
        <f t="shared" si="150"/>
        <v/>
      </c>
      <c r="BZ148" s="97" t="str">
        <f t="shared" si="154"/>
        <v/>
      </c>
      <c r="CE148" s="97" t="str">
        <f t="shared" si="141"/>
        <v/>
      </c>
      <c r="CJ148" s="97" t="str">
        <f t="shared" si="155"/>
        <v/>
      </c>
      <c r="CO148" s="97" t="str">
        <f t="shared" si="156"/>
        <v/>
      </c>
      <c r="CT148" s="97" t="str">
        <f t="shared" si="157"/>
        <v/>
      </c>
      <c r="CY148" s="97" t="str">
        <f t="shared" si="144"/>
        <v/>
      </c>
      <c r="DD148" s="97" t="str">
        <f t="shared" si="139"/>
        <v/>
      </c>
      <c r="DI148" s="97" t="str">
        <f t="shared" si="168"/>
        <v/>
      </c>
      <c r="DN148" s="97" t="str">
        <f t="shared" si="169"/>
        <v/>
      </c>
      <c r="DS148" s="97" t="str">
        <f t="shared" si="158"/>
        <v/>
      </c>
      <c r="DT148" t="s">
        <v>57</v>
      </c>
      <c r="DU148">
        <v>0</v>
      </c>
      <c r="DV148">
        <v>14</v>
      </c>
      <c r="DW148">
        <v>11.5</v>
      </c>
      <c r="DX148" s="97">
        <f t="shared" si="142"/>
        <v>0.74791666666666667</v>
      </c>
      <c r="EC148" s="97" t="str">
        <f t="shared" si="134"/>
        <v/>
      </c>
      <c r="EH148" s="97" t="str">
        <f t="shared" si="159"/>
        <v/>
      </c>
      <c r="EM148" s="97" t="str">
        <f t="shared" si="160"/>
        <v/>
      </c>
      <c r="ER148" s="97" t="str">
        <f t="shared" si="164"/>
        <v/>
      </c>
      <c r="EW148" s="97" t="str">
        <f t="shared" si="165"/>
        <v/>
      </c>
      <c r="FB148" s="97" t="str">
        <f t="shared" si="166"/>
        <v/>
      </c>
      <c r="FG148" s="97" t="str">
        <f t="shared" si="148"/>
        <v/>
      </c>
      <c r="FL148" s="97" t="str">
        <f t="shared" si="161"/>
        <v/>
      </c>
      <c r="FQ148" s="97" t="str">
        <f t="shared" si="162"/>
        <v/>
      </c>
    </row>
    <row r="149" spans="1:173" x14ac:dyDescent="0.3">
      <c r="A149" s="20" t="s">
        <v>78</v>
      </c>
      <c r="B149" s="20" t="s">
        <v>587</v>
      </c>
      <c r="C149" s="19" t="s">
        <v>650</v>
      </c>
      <c r="D149" s="19" t="s">
        <v>638</v>
      </c>
      <c r="K149" s="16" t="str">
        <f t="shared" si="136"/>
        <v/>
      </c>
      <c r="T149" s="16" t="str">
        <f t="shared" si="137"/>
        <v/>
      </c>
      <c r="AD149" s="16" t="str">
        <f t="shared" si="138"/>
        <v/>
      </c>
      <c r="AM149" s="16" t="str">
        <f t="shared" si="146"/>
        <v/>
      </c>
      <c r="AR149" s="97" t="str">
        <f t="shared" si="151"/>
        <v/>
      </c>
      <c r="AW149" s="97" t="str">
        <f t="shared" si="152"/>
        <v/>
      </c>
      <c r="AZ149" s="97" t="str">
        <f t="shared" si="135"/>
        <v/>
      </c>
      <c r="BF149" s="97" t="str">
        <f t="shared" si="167"/>
        <v/>
      </c>
      <c r="BK149" s="97" t="str">
        <f t="shared" si="153"/>
        <v/>
      </c>
      <c r="BP149" s="97" t="str">
        <f t="shared" si="149"/>
        <v/>
      </c>
      <c r="BU149" s="97" t="str">
        <f t="shared" si="150"/>
        <v/>
      </c>
      <c r="BZ149" s="97" t="str">
        <f t="shared" si="154"/>
        <v/>
      </c>
      <c r="CE149" s="97" t="str">
        <f t="shared" si="141"/>
        <v/>
      </c>
      <c r="CJ149" s="97" t="str">
        <f t="shared" si="155"/>
        <v/>
      </c>
      <c r="CO149" s="97" t="str">
        <f t="shared" si="156"/>
        <v/>
      </c>
      <c r="CT149" s="97" t="str">
        <f t="shared" si="157"/>
        <v/>
      </c>
      <c r="CU149" t="s">
        <v>517</v>
      </c>
      <c r="CV149">
        <v>1</v>
      </c>
      <c r="CW149">
        <v>8</v>
      </c>
      <c r="CX149">
        <v>9.6</v>
      </c>
      <c r="CY149" s="97">
        <f>(IF(CV149+(CW149/$D$200)+(CX149/$F$200)=0,"",CV149+(CW149/$D$200)+(CX149/$F$200)))/100*$F$207</f>
        <v>0.73155464433779971</v>
      </c>
      <c r="DD149" s="97" t="str">
        <f t="shared" si="139"/>
        <v/>
      </c>
      <c r="DI149" s="97" t="str">
        <f t="shared" si="168"/>
        <v/>
      </c>
      <c r="DN149" s="97" t="str">
        <f t="shared" si="169"/>
        <v/>
      </c>
      <c r="DS149" s="97" t="str">
        <f t="shared" si="158"/>
        <v/>
      </c>
      <c r="DX149" s="97" t="str">
        <f t="shared" si="142"/>
        <v/>
      </c>
      <c r="EC149" s="97" t="str">
        <f t="shared" ref="EC149:EC180" si="170">IF(DZ149+(EA149/$D$200)+(EB149/$F$200)=0,"",DZ149+(EA149/$D$200)+(EB149/$F$200))</f>
        <v/>
      </c>
      <c r="EH149" s="97" t="str">
        <f t="shared" si="159"/>
        <v/>
      </c>
      <c r="EM149" s="97" t="str">
        <f t="shared" si="160"/>
        <v/>
      </c>
      <c r="ER149" s="97" t="str">
        <f t="shared" si="164"/>
        <v/>
      </c>
      <c r="EW149" s="97" t="str">
        <f t="shared" si="165"/>
        <v/>
      </c>
      <c r="FB149" s="97" t="str">
        <f t="shared" si="166"/>
        <v/>
      </c>
      <c r="FG149" s="97" t="str">
        <f t="shared" si="148"/>
        <v/>
      </c>
      <c r="FL149" s="97" t="str">
        <f t="shared" si="161"/>
        <v/>
      </c>
      <c r="FQ149" s="97" t="str">
        <f t="shared" si="162"/>
        <v/>
      </c>
    </row>
    <row r="150" spans="1:173" x14ac:dyDescent="0.3">
      <c r="A150" s="8" t="s">
        <v>83</v>
      </c>
      <c r="B150" s="8"/>
      <c r="C150" s="19" t="s">
        <v>650</v>
      </c>
      <c r="D150" s="19" t="s">
        <v>638</v>
      </c>
      <c r="J150" s="3"/>
      <c r="K150" s="16" t="str">
        <f t="shared" si="136"/>
        <v/>
      </c>
      <c r="T150" s="16" t="str">
        <f t="shared" si="137"/>
        <v/>
      </c>
      <c r="U150" s="3"/>
      <c r="V150" s="3"/>
      <c r="W150" s="3"/>
      <c r="X150" s="3"/>
      <c r="Y150" s="3"/>
      <c r="Z150" s="3"/>
      <c r="AA150" s="3"/>
      <c r="AB150" s="3"/>
      <c r="AC150" s="3"/>
      <c r="AD150" s="16" t="str">
        <f t="shared" si="138"/>
        <v/>
      </c>
      <c r="AE150" s="3"/>
      <c r="AM150" s="16" t="str">
        <f t="shared" si="146"/>
        <v/>
      </c>
      <c r="AR150" s="97" t="str">
        <f t="shared" si="151"/>
        <v/>
      </c>
      <c r="AW150" s="97" t="str">
        <f t="shared" si="152"/>
        <v/>
      </c>
      <c r="AZ150" s="97" t="str">
        <f t="shared" si="135"/>
        <v/>
      </c>
      <c r="BA150" s="1">
        <v>4</v>
      </c>
      <c r="BB150" t="s">
        <v>517</v>
      </c>
      <c r="BC150">
        <v>11</v>
      </c>
      <c r="BF150" s="97">
        <f>(IF((((BC150+BE150))/$D$204)=0,"",(((BC150+BE150))/$D$204)))/$H$228</f>
        <v>3.2337256587994219</v>
      </c>
      <c r="BK150" s="97" t="str">
        <f t="shared" si="153"/>
        <v/>
      </c>
      <c r="BP150" s="97" t="str">
        <f t="shared" si="149"/>
        <v/>
      </c>
      <c r="BU150" s="97" t="str">
        <f t="shared" si="150"/>
        <v/>
      </c>
      <c r="BZ150" s="97" t="str">
        <f t="shared" si="154"/>
        <v/>
      </c>
      <c r="CE150" s="97" t="str">
        <f t="shared" si="141"/>
        <v/>
      </c>
      <c r="CJ150" s="97" t="str">
        <f t="shared" si="155"/>
        <v/>
      </c>
      <c r="CO150" s="97" t="str">
        <f t="shared" si="156"/>
        <v/>
      </c>
      <c r="CP150" t="s">
        <v>517</v>
      </c>
      <c r="CQ150">
        <v>4</v>
      </c>
      <c r="CR150">
        <v>15</v>
      </c>
      <c r="CS150">
        <v>0</v>
      </c>
      <c r="CT150" s="97">
        <f>(IF(CQ150+(CR150/$D$200)+(CS150/$F$200)=0,"",CQ150+(CR150/$D$200)+(CS150/$F$200)))/1.5</f>
        <v>3.1666666666666665</v>
      </c>
      <c r="CY150" s="97" t="str">
        <f t="shared" ref="CY150:CY163" si="171">IF(CV150+(CW150/$D$200)+(CX150/$F$200)=0,"",CV150+(CW150/$D$200)+(CX150/$F$200))</f>
        <v/>
      </c>
      <c r="DD150" s="97" t="str">
        <f t="shared" si="139"/>
        <v/>
      </c>
      <c r="DE150" t="s">
        <v>517</v>
      </c>
      <c r="DF150">
        <v>1</v>
      </c>
      <c r="DG150">
        <v>14</v>
      </c>
      <c r="DH150">
        <v>4.8</v>
      </c>
      <c r="DI150" s="97">
        <f>(IF(DF150+(DG150/$D$200)+(DH150/$F$200)=0,"",DF150+(DG150/$D$200)+(DH150/$F$200)))/60*$F$207</f>
        <v>1.4563356345613607</v>
      </c>
      <c r="DJ150" t="s">
        <v>517</v>
      </c>
      <c r="DK150">
        <v>1</v>
      </c>
      <c r="DL150">
        <v>16</v>
      </c>
      <c r="DM150">
        <v>4.8</v>
      </c>
      <c r="DN150" s="97">
        <f>(IF(DK150+(DL150/$D$200)+(DM150/$F$200)=0,"",DK150+(DL150/$D$200)+(DM150/$F$200)))/50*$F$207</f>
        <v>1.8492075731872162</v>
      </c>
      <c r="DO150" t="s">
        <v>517</v>
      </c>
      <c r="DP150">
        <v>1</v>
      </c>
      <c r="DQ150">
        <v>18</v>
      </c>
      <c r="DR150">
        <v>3</v>
      </c>
      <c r="DS150" s="97">
        <f>(IF(DP150+(DQ150/$D$200)+(DR150/$F$200)=0,"",DP150+(DQ150/$D$200)+(DR150/$F$200)))/110*$D$207</f>
        <v>1.947272727272727</v>
      </c>
      <c r="DT150" t="s">
        <v>517</v>
      </c>
      <c r="DU150">
        <v>0</v>
      </c>
      <c r="DV150">
        <v>49</v>
      </c>
      <c r="DW150">
        <v>0</v>
      </c>
      <c r="DX150" s="97">
        <f>(IF(DU150+(DV150/$D$200)+(DW150/$F$200)=0,"",DU150+(DV150/$D$200)+(DW150/$F$200)))/132*$D$207</f>
        <v>2.0787878787878791</v>
      </c>
      <c r="EC150" s="97" t="str">
        <f t="shared" si="170"/>
        <v/>
      </c>
      <c r="EH150" s="97" t="str">
        <f t="shared" si="159"/>
        <v/>
      </c>
      <c r="EM150" s="97" t="str">
        <f t="shared" si="160"/>
        <v/>
      </c>
      <c r="ER150" s="97" t="str">
        <f t="shared" si="164"/>
        <v/>
      </c>
      <c r="EW150" s="97" t="str">
        <f t="shared" si="165"/>
        <v/>
      </c>
      <c r="FB150" s="97" t="str">
        <f t="shared" si="166"/>
        <v/>
      </c>
      <c r="FG150" s="97" t="str">
        <f t="shared" si="148"/>
        <v/>
      </c>
      <c r="FL150" s="97" t="str">
        <f t="shared" si="161"/>
        <v/>
      </c>
      <c r="FQ150" s="97" t="str">
        <f t="shared" si="162"/>
        <v/>
      </c>
    </row>
    <row r="151" spans="1:173" x14ac:dyDescent="0.3">
      <c r="A151" s="8" t="s">
        <v>83</v>
      </c>
      <c r="B151" s="19" t="s">
        <v>588</v>
      </c>
      <c r="C151" s="19" t="s">
        <v>650</v>
      </c>
      <c r="D151" s="19" t="s">
        <v>638</v>
      </c>
      <c r="E151" t="s">
        <v>57</v>
      </c>
      <c r="F151">
        <v>62</v>
      </c>
      <c r="G151">
        <v>6.5</v>
      </c>
      <c r="I151">
        <v>75</v>
      </c>
      <c r="J151">
        <v>1</v>
      </c>
      <c r="K151" s="16">
        <f t="shared" si="136"/>
        <v>3.4406249999999998</v>
      </c>
      <c r="L151" t="s">
        <v>57</v>
      </c>
      <c r="M151">
        <v>2</v>
      </c>
      <c r="N151">
        <v>16</v>
      </c>
      <c r="O151">
        <v>5.5</v>
      </c>
      <c r="Q151">
        <v>4</v>
      </c>
      <c r="R151">
        <v>4</v>
      </c>
      <c r="S151">
        <v>3</v>
      </c>
      <c r="T151" s="16">
        <f t="shared" si="137"/>
        <v>3.5177083333333332</v>
      </c>
      <c r="U151" s="3" t="s">
        <v>80</v>
      </c>
      <c r="V151" s="3" t="s">
        <v>57</v>
      </c>
      <c r="W151" s="3">
        <v>4</v>
      </c>
      <c r="X151" s="3">
        <v>14</v>
      </c>
      <c r="Y151" s="3">
        <v>8</v>
      </c>
      <c r="Z151" s="3"/>
      <c r="AA151" s="3">
        <v>5</v>
      </c>
      <c r="AB151" s="3">
        <v>1</v>
      </c>
      <c r="AC151" s="3">
        <v>0</v>
      </c>
      <c r="AD151" s="16">
        <f t="shared" si="138"/>
        <v>4.8916666666666666</v>
      </c>
      <c r="AE151" s="3"/>
      <c r="AM151" s="16" t="str">
        <f t="shared" si="146"/>
        <v/>
      </c>
      <c r="AR151" s="97" t="str">
        <f t="shared" si="151"/>
        <v/>
      </c>
      <c r="AW151" s="97" t="str">
        <f t="shared" si="152"/>
        <v/>
      </c>
      <c r="AZ151" s="97" t="str">
        <f t="shared" si="135"/>
        <v/>
      </c>
      <c r="BF151" s="97" t="str">
        <f t="shared" ref="BF151:BF196" si="172">IF((((BC151+BE151)/2)/$D$204)=0,"",(((BC151+BE151)/2)/$D$204))</f>
        <v/>
      </c>
      <c r="BK151" s="97" t="str">
        <f t="shared" si="153"/>
        <v/>
      </c>
      <c r="BP151" s="97" t="str">
        <f t="shared" si="149"/>
        <v/>
      </c>
      <c r="BU151" s="97" t="str">
        <f t="shared" si="150"/>
        <v/>
      </c>
      <c r="BZ151" s="97" t="str">
        <f t="shared" si="154"/>
        <v/>
      </c>
      <c r="CE151" s="97" t="str">
        <f t="shared" si="141"/>
        <v/>
      </c>
      <c r="CJ151" s="97" t="str">
        <f t="shared" si="155"/>
        <v/>
      </c>
      <c r="CO151" s="97" t="str">
        <f t="shared" si="156"/>
        <v/>
      </c>
      <c r="CT151" s="97" t="str">
        <f t="shared" ref="CT151:CT196" si="173">IF(CQ151+(CR151/$D$200)+(CS151/$F$200)=0,"",CQ151+(CR151/$D$200)+(CS151/$F$200))</f>
        <v/>
      </c>
      <c r="CY151" s="97" t="str">
        <f t="shared" si="171"/>
        <v/>
      </c>
      <c r="CZ151" t="s">
        <v>517</v>
      </c>
      <c r="DA151">
        <v>2</v>
      </c>
      <c r="DB151">
        <v>15</v>
      </c>
      <c r="DC151">
        <v>0</v>
      </c>
      <c r="DD151" s="97">
        <f>(IF(DA151+(DB151/$D$200)+(DC151/$F$200)=0,"",DA151+(DB151/$D$200)+(DC151/$F$200)))/160*$D$207</f>
        <v>1.9250000000000003</v>
      </c>
      <c r="DI151" s="97" t="str">
        <f t="shared" ref="DI151:DI158" si="174">IF(DF151+(DG151/$D$200)+(DH151/$F$200)=0,"",DF151+(DG151/$D$200)+(DH151/$F$200))</f>
        <v/>
      </c>
      <c r="DN151" s="97" t="str">
        <f>IF(DK151+(DL151/$D$200)+(DM151/$F$200)=0,"",DK151+(DL151/$D$200)+(DM151/$F$200))</f>
        <v/>
      </c>
      <c r="DS151" s="97" t="str">
        <f t="shared" ref="DS151:DS158" si="175">IF(DP151+(DQ151/$D$200)+(DR151/$F$200)=0,"",DP151+(DQ151/$D$200)+(DR151/$F$200))</f>
        <v/>
      </c>
      <c r="DX151" s="97" t="str">
        <f t="shared" ref="DX151:DX161" si="176">IF(DU151+(DV151/$D$200)+(DW151/$F$200)=0,"",DU151+(DV151/$D$200)+(DW151/$F$200))</f>
        <v/>
      </c>
      <c r="EC151" s="97" t="str">
        <f t="shared" si="170"/>
        <v/>
      </c>
      <c r="EH151" s="97" t="str">
        <f t="shared" si="159"/>
        <v/>
      </c>
      <c r="EM151" s="97" t="str">
        <f t="shared" si="160"/>
        <v/>
      </c>
      <c r="ER151" s="97" t="str">
        <f t="shared" si="164"/>
        <v/>
      </c>
      <c r="EW151" s="97" t="str">
        <f t="shared" si="165"/>
        <v/>
      </c>
      <c r="FB151" s="97" t="str">
        <f t="shared" si="166"/>
        <v/>
      </c>
      <c r="FG151" s="97" t="str">
        <f t="shared" si="148"/>
        <v/>
      </c>
      <c r="FL151" s="97" t="str">
        <f t="shared" si="161"/>
        <v/>
      </c>
      <c r="FQ151" s="97" t="str">
        <f t="shared" si="162"/>
        <v/>
      </c>
    </row>
    <row r="152" spans="1:173" x14ac:dyDescent="0.3">
      <c r="A152" s="8" t="s">
        <v>83</v>
      </c>
      <c r="B152" s="19" t="s">
        <v>589</v>
      </c>
      <c r="C152" s="19" t="s">
        <v>650</v>
      </c>
      <c r="D152" s="19" t="s">
        <v>638</v>
      </c>
      <c r="E152" t="s">
        <v>57</v>
      </c>
      <c r="F152">
        <v>88</v>
      </c>
      <c r="G152">
        <v>5</v>
      </c>
      <c r="I152">
        <v>91</v>
      </c>
      <c r="J152" s="5">
        <v>4.5</v>
      </c>
      <c r="K152" s="16">
        <f t="shared" si="136"/>
        <v>4.4947916666666661</v>
      </c>
      <c r="L152" t="s">
        <v>57</v>
      </c>
      <c r="M152">
        <v>3</v>
      </c>
      <c r="N152">
        <v>15</v>
      </c>
      <c r="O152">
        <v>1</v>
      </c>
      <c r="Q152">
        <v>4</v>
      </c>
      <c r="R152">
        <v>4</v>
      </c>
      <c r="S152">
        <v>3</v>
      </c>
      <c r="T152" s="16">
        <f t="shared" si="137"/>
        <v>3.9833333333333334</v>
      </c>
      <c r="U152" s="3" t="s">
        <v>49</v>
      </c>
      <c r="V152" s="3" t="s">
        <v>57</v>
      </c>
      <c r="W152" s="3">
        <v>5</v>
      </c>
      <c r="X152" s="3">
        <v>0</v>
      </c>
      <c r="Y152" s="3">
        <v>11.25</v>
      </c>
      <c r="Z152" s="3"/>
      <c r="AA152" s="3">
        <v>5</v>
      </c>
      <c r="AB152" s="3">
        <v>7</v>
      </c>
      <c r="AC152" s="3">
        <v>2.25</v>
      </c>
      <c r="AD152" s="16">
        <f t="shared" si="138"/>
        <v>5.203125</v>
      </c>
      <c r="AE152" s="3"/>
      <c r="AM152" s="16" t="str">
        <f t="shared" si="146"/>
        <v/>
      </c>
      <c r="AR152" s="97" t="str">
        <f t="shared" si="151"/>
        <v/>
      </c>
      <c r="AW152" s="97" t="str">
        <f t="shared" si="152"/>
        <v/>
      </c>
      <c r="AZ152" s="97" t="str">
        <f t="shared" si="135"/>
        <v/>
      </c>
      <c r="BF152" s="97" t="str">
        <f t="shared" si="172"/>
        <v/>
      </c>
      <c r="BK152" s="97" t="str">
        <f t="shared" si="153"/>
        <v/>
      </c>
      <c r="BP152" s="97" t="str">
        <f t="shared" si="149"/>
        <v/>
      </c>
      <c r="BU152" s="97" t="str">
        <f t="shared" si="150"/>
        <v/>
      </c>
      <c r="BZ152" s="97" t="str">
        <f t="shared" si="154"/>
        <v/>
      </c>
      <c r="CE152" s="97" t="str">
        <f t="shared" si="141"/>
        <v/>
      </c>
      <c r="CJ152" s="97" t="str">
        <f t="shared" si="155"/>
        <v/>
      </c>
      <c r="CO152" s="97" t="str">
        <f t="shared" si="156"/>
        <v/>
      </c>
      <c r="CT152" s="97" t="str">
        <f t="shared" si="173"/>
        <v/>
      </c>
      <c r="CY152" s="97" t="str">
        <f t="shared" si="171"/>
        <v/>
      </c>
      <c r="DD152" s="97" t="str">
        <f t="shared" ref="DD152:DD164" si="177">IF(DA152+(DB152/$D$200)+(DC152/$F$200)=0,"",DA152+(DB152/$D$200)+(DC152/$F$200))</f>
        <v/>
      </c>
      <c r="DI152" s="97" t="str">
        <f t="shared" si="174"/>
        <v/>
      </c>
      <c r="DN152" s="97" t="str">
        <f>IF(DK152+(DL152/$D$200)+(DM152/$F$200)=0,"",DK152+(DL152/$D$200)+(DM152/$F$200))</f>
        <v/>
      </c>
      <c r="DS152" s="97" t="str">
        <f t="shared" si="175"/>
        <v/>
      </c>
      <c r="DX152" s="97" t="str">
        <f t="shared" si="176"/>
        <v/>
      </c>
      <c r="EC152" s="97" t="str">
        <f t="shared" si="170"/>
        <v/>
      </c>
      <c r="EH152" s="97" t="str">
        <f t="shared" si="159"/>
        <v/>
      </c>
      <c r="EM152" s="97" t="str">
        <f t="shared" si="160"/>
        <v/>
      </c>
      <c r="ER152" s="97" t="str">
        <f t="shared" si="164"/>
        <v/>
      </c>
      <c r="EW152" s="97" t="str">
        <f t="shared" si="165"/>
        <v/>
      </c>
      <c r="FB152" s="97" t="str">
        <f t="shared" si="166"/>
        <v/>
      </c>
      <c r="FG152" s="97" t="str">
        <f t="shared" si="148"/>
        <v/>
      </c>
      <c r="FL152" s="97" t="str">
        <f t="shared" si="161"/>
        <v/>
      </c>
      <c r="FQ152" s="97" t="str">
        <f t="shared" si="162"/>
        <v/>
      </c>
    </row>
    <row r="153" spans="1:173" x14ac:dyDescent="0.3">
      <c r="A153" s="19" t="s">
        <v>710</v>
      </c>
      <c r="B153" s="19" t="s">
        <v>563</v>
      </c>
      <c r="C153" s="19" t="s">
        <v>650</v>
      </c>
      <c r="D153" s="19" t="s">
        <v>638</v>
      </c>
      <c r="J153" s="3"/>
      <c r="K153" s="16" t="str">
        <f t="shared" si="136"/>
        <v/>
      </c>
      <c r="T153" s="16" t="str">
        <f t="shared" si="137"/>
        <v/>
      </c>
      <c r="U153" s="3"/>
      <c r="V153" s="3"/>
      <c r="W153" s="3"/>
      <c r="X153" s="3"/>
      <c r="Y153" s="3"/>
      <c r="Z153" s="3"/>
      <c r="AA153" s="3"/>
      <c r="AB153" s="3"/>
      <c r="AC153" s="3"/>
      <c r="AD153" s="16" t="str">
        <f t="shared" si="138"/>
        <v/>
      </c>
      <c r="AE153" s="3"/>
      <c r="AM153" s="16" t="str">
        <f t="shared" si="146"/>
        <v/>
      </c>
      <c r="AR153" s="97" t="str">
        <f t="shared" si="151"/>
        <v/>
      </c>
      <c r="AW153" s="97" t="str">
        <f t="shared" si="152"/>
        <v/>
      </c>
      <c r="AX153" t="s">
        <v>517</v>
      </c>
      <c r="AY153">
        <v>11.875</v>
      </c>
      <c r="AZ153" s="97">
        <f>(IF((((AY153))/$D$202)=0,"",(((AY153))/$D$202)))/$H$228</f>
        <v>3.4974546813365173</v>
      </c>
      <c r="BF153" s="97" t="str">
        <f t="shared" si="172"/>
        <v/>
      </c>
      <c r="BK153" s="97" t="str">
        <f t="shared" si="153"/>
        <v/>
      </c>
      <c r="BP153" s="97" t="str">
        <f t="shared" si="149"/>
        <v/>
      </c>
      <c r="BU153" s="97" t="str">
        <f t="shared" si="150"/>
        <v/>
      </c>
      <c r="BZ153" s="97" t="str">
        <f t="shared" si="154"/>
        <v/>
      </c>
      <c r="CE153" s="97" t="str">
        <f t="shared" si="141"/>
        <v/>
      </c>
      <c r="CJ153" s="97" t="str">
        <f t="shared" si="155"/>
        <v/>
      </c>
      <c r="CO153" s="97" t="str">
        <f t="shared" si="156"/>
        <v/>
      </c>
      <c r="CT153" s="97" t="str">
        <f t="shared" si="173"/>
        <v/>
      </c>
      <c r="CY153" s="97" t="str">
        <f t="shared" si="171"/>
        <v/>
      </c>
      <c r="DD153" s="97" t="str">
        <f t="shared" si="177"/>
        <v/>
      </c>
      <c r="DI153" s="97" t="str">
        <f t="shared" si="174"/>
        <v/>
      </c>
      <c r="DN153" s="97" t="str">
        <f>IF(DK153+(DL153/$D$200)+(DM153/$F$200)=0,"",DK153+(DL153/$D$200)+(DM153/$F$200))</f>
        <v/>
      </c>
      <c r="DS153" s="97" t="str">
        <f t="shared" si="175"/>
        <v/>
      </c>
      <c r="DX153" s="97" t="str">
        <f t="shared" si="176"/>
        <v/>
      </c>
      <c r="EC153" s="97" t="str">
        <f t="shared" si="170"/>
        <v/>
      </c>
      <c r="EH153" s="97" t="str">
        <f t="shared" si="159"/>
        <v/>
      </c>
      <c r="EM153" s="97" t="str">
        <f t="shared" si="160"/>
        <v/>
      </c>
      <c r="ER153" s="97" t="str">
        <f t="shared" si="164"/>
        <v/>
      </c>
      <c r="EW153" s="97" t="str">
        <f t="shared" si="165"/>
        <v/>
      </c>
      <c r="FB153" s="97" t="str">
        <f t="shared" si="166"/>
        <v/>
      </c>
      <c r="FG153" s="97" t="str">
        <f t="shared" si="148"/>
        <v/>
      </c>
      <c r="FL153" s="97" t="str">
        <f t="shared" si="161"/>
        <v/>
      </c>
      <c r="FQ153" s="97" t="str">
        <f t="shared" si="162"/>
        <v/>
      </c>
    </row>
    <row r="154" spans="1:173" x14ac:dyDescent="0.3">
      <c r="A154" s="8" t="s">
        <v>90</v>
      </c>
      <c r="B154" s="19" t="s">
        <v>593</v>
      </c>
      <c r="C154" s="19" t="s">
        <v>640</v>
      </c>
      <c r="D154" s="19" t="s">
        <v>639</v>
      </c>
      <c r="J154" s="3"/>
      <c r="K154" s="16" t="str">
        <f t="shared" si="136"/>
        <v/>
      </c>
      <c r="T154" s="16" t="str">
        <f t="shared" si="137"/>
        <v/>
      </c>
      <c r="U154" s="3"/>
      <c r="V154" s="3"/>
      <c r="W154" s="3"/>
      <c r="X154" s="3"/>
      <c r="Y154" s="3"/>
      <c r="Z154" s="3"/>
      <c r="AA154" s="3"/>
      <c r="AB154" s="3"/>
      <c r="AC154" s="3"/>
      <c r="AD154" s="16" t="str">
        <f t="shared" si="138"/>
        <v/>
      </c>
      <c r="AE154" s="3"/>
      <c r="AM154" s="16" t="str">
        <f t="shared" si="146"/>
        <v/>
      </c>
      <c r="AR154" s="97" t="str">
        <f t="shared" si="151"/>
        <v/>
      </c>
      <c r="AW154" s="97" t="str">
        <f t="shared" si="152"/>
        <v/>
      </c>
      <c r="AZ154" s="97" t="str">
        <f>IF((((AY154))/$D$202)=0,"",(((AY154))/$D$202))</f>
        <v/>
      </c>
      <c r="BF154" s="97" t="str">
        <f t="shared" si="172"/>
        <v/>
      </c>
      <c r="BK154" s="97" t="str">
        <f t="shared" si="153"/>
        <v/>
      </c>
      <c r="BP154" s="97" t="str">
        <f t="shared" si="149"/>
        <v/>
      </c>
      <c r="BU154" s="97" t="str">
        <f t="shared" si="150"/>
        <v/>
      </c>
      <c r="BZ154" s="97" t="str">
        <f t="shared" si="154"/>
        <v/>
      </c>
      <c r="CE154" s="97" t="str">
        <f t="shared" si="141"/>
        <v/>
      </c>
      <c r="CJ154" s="97" t="str">
        <f t="shared" si="155"/>
        <v/>
      </c>
      <c r="CO154" s="97" t="str">
        <f t="shared" si="156"/>
        <v/>
      </c>
      <c r="CT154" s="97" t="str">
        <f t="shared" si="173"/>
        <v/>
      </c>
      <c r="CY154" s="97" t="str">
        <f t="shared" si="171"/>
        <v/>
      </c>
      <c r="DD154" s="97" t="str">
        <f t="shared" si="177"/>
        <v/>
      </c>
      <c r="DI154" s="97" t="str">
        <f t="shared" si="174"/>
        <v/>
      </c>
      <c r="DJ154" t="s">
        <v>515</v>
      </c>
      <c r="DK154">
        <v>0</v>
      </c>
      <c r="DL154">
        <v>2</v>
      </c>
      <c r="DM154">
        <v>6</v>
      </c>
      <c r="DN154" s="97">
        <f>(IF(DK154+(DL154/$D$200)+(DM154/$F$200)=0,"",DK154+(DL154/$D$200)+(DM154/$F$200)))/2.75</f>
        <v>4.5454545454545456E-2</v>
      </c>
      <c r="DO154" t="s">
        <v>69</v>
      </c>
      <c r="DP154">
        <v>0</v>
      </c>
      <c r="DQ154">
        <v>1</v>
      </c>
      <c r="DR154">
        <v>3</v>
      </c>
      <c r="DS154" s="97">
        <f t="shared" si="175"/>
        <v>6.25E-2</v>
      </c>
      <c r="DT154" t="s">
        <v>69</v>
      </c>
      <c r="DU154">
        <v>0</v>
      </c>
      <c r="DV154">
        <v>0</v>
      </c>
      <c r="DW154">
        <v>9.5</v>
      </c>
      <c r="DX154" s="97">
        <f t="shared" si="176"/>
        <v>3.9583333333333331E-2</v>
      </c>
      <c r="EC154" s="97" t="str">
        <f t="shared" si="170"/>
        <v/>
      </c>
      <c r="EH154" s="97" t="str">
        <f t="shared" si="159"/>
        <v/>
      </c>
      <c r="EM154" s="97" t="str">
        <f t="shared" si="160"/>
        <v/>
      </c>
      <c r="ER154" s="97" t="str">
        <f t="shared" si="164"/>
        <v/>
      </c>
      <c r="EW154" s="97" t="str">
        <f t="shared" si="165"/>
        <v/>
      </c>
      <c r="FB154" s="97" t="str">
        <f t="shared" si="166"/>
        <v/>
      </c>
      <c r="FG154" s="97" t="str">
        <f t="shared" si="148"/>
        <v/>
      </c>
      <c r="FL154" s="97" t="str">
        <f t="shared" si="161"/>
        <v/>
      </c>
      <c r="FQ154" s="97" t="str">
        <f t="shared" si="162"/>
        <v/>
      </c>
    </row>
    <row r="155" spans="1:173" x14ac:dyDescent="0.3">
      <c r="A155" s="8" t="s">
        <v>90</v>
      </c>
      <c r="B155" s="19" t="s">
        <v>594</v>
      </c>
      <c r="C155" s="19" t="s">
        <v>640</v>
      </c>
      <c r="D155" s="19" t="s">
        <v>639</v>
      </c>
      <c r="J155" s="3"/>
      <c r="K155" s="16" t="str">
        <f t="shared" si="136"/>
        <v/>
      </c>
      <c r="T155" s="16" t="str">
        <f t="shared" si="137"/>
        <v/>
      </c>
      <c r="U155" s="3"/>
      <c r="V155" s="3"/>
      <c r="W155" s="3"/>
      <c r="X155" s="3"/>
      <c r="Y155" s="3"/>
      <c r="Z155" s="3"/>
      <c r="AA155" s="3"/>
      <c r="AB155" s="3"/>
      <c r="AC155" s="3"/>
      <c r="AD155" s="16" t="str">
        <f t="shared" si="138"/>
        <v/>
      </c>
      <c r="AE155" s="3"/>
      <c r="AM155" s="16" t="str">
        <f t="shared" si="146"/>
        <v/>
      </c>
      <c r="AR155" s="97" t="str">
        <f t="shared" si="151"/>
        <v/>
      </c>
      <c r="AW155" s="97" t="str">
        <f t="shared" si="152"/>
        <v/>
      </c>
      <c r="AZ155" s="97" t="str">
        <f>IF((((AY155))/$D$202)=0,"",(((AY155))/$D$202))</f>
        <v/>
      </c>
      <c r="BF155" s="97" t="str">
        <f t="shared" si="172"/>
        <v/>
      </c>
      <c r="BK155" s="97" t="str">
        <f t="shared" si="153"/>
        <v/>
      </c>
      <c r="BP155" s="97" t="str">
        <f t="shared" si="149"/>
        <v/>
      </c>
      <c r="BU155" s="97" t="str">
        <f t="shared" si="150"/>
        <v/>
      </c>
      <c r="BZ155" s="97" t="str">
        <f t="shared" si="154"/>
        <v/>
      </c>
      <c r="CE155" s="97" t="str">
        <f t="shared" si="141"/>
        <v/>
      </c>
      <c r="CJ155" s="97" t="str">
        <f t="shared" si="155"/>
        <v/>
      </c>
      <c r="CO155" s="97" t="str">
        <f t="shared" si="156"/>
        <v/>
      </c>
      <c r="CT155" s="97" t="str">
        <f t="shared" si="173"/>
        <v/>
      </c>
      <c r="CY155" s="97" t="str">
        <f t="shared" si="171"/>
        <v/>
      </c>
      <c r="DD155" s="97" t="str">
        <f t="shared" si="177"/>
        <v/>
      </c>
      <c r="DI155" s="97" t="str">
        <f t="shared" si="174"/>
        <v/>
      </c>
      <c r="DN155" s="97" t="str">
        <f t="shared" ref="DN155:DN161" si="178">IF(DK155+(DL155/$D$200)+(DM155/$F$200)=0,"",DK155+(DL155/$D$200)+(DM155/$F$200))</f>
        <v/>
      </c>
      <c r="DO155" t="s">
        <v>69</v>
      </c>
      <c r="DP155">
        <v>0</v>
      </c>
      <c r="DQ155">
        <v>0</v>
      </c>
      <c r="DR155">
        <v>8.5</v>
      </c>
      <c r="DS155" s="97">
        <f t="shared" si="175"/>
        <v>3.5416666666666666E-2</v>
      </c>
      <c r="DT155" t="s">
        <v>69</v>
      </c>
      <c r="DU155">
        <v>0</v>
      </c>
      <c r="DV155">
        <v>1</v>
      </c>
      <c r="DW155">
        <v>4</v>
      </c>
      <c r="DX155" s="97">
        <f t="shared" si="176"/>
        <v>6.6666666666666666E-2</v>
      </c>
      <c r="EC155" s="97" t="str">
        <f t="shared" si="170"/>
        <v/>
      </c>
      <c r="EH155" s="97" t="str">
        <f t="shared" si="159"/>
        <v/>
      </c>
      <c r="EM155" s="97" t="str">
        <f t="shared" si="160"/>
        <v/>
      </c>
      <c r="ER155" s="97" t="str">
        <f t="shared" si="164"/>
        <v/>
      </c>
      <c r="EW155" s="97" t="str">
        <f t="shared" si="165"/>
        <v/>
      </c>
      <c r="FB155" s="97" t="str">
        <f t="shared" si="166"/>
        <v/>
      </c>
      <c r="FG155" s="97" t="str">
        <f t="shared" si="148"/>
        <v/>
      </c>
      <c r="FL155" s="97" t="str">
        <f t="shared" si="161"/>
        <v/>
      </c>
      <c r="FQ155" s="97" t="str">
        <f t="shared" si="162"/>
        <v/>
      </c>
    </row>
    <row r="156" spans="1:173" x14ac:dyDescent="0.3">
      <c r="A156" s="8" t="s">
        <v>92</v>
      </c>
      <c r="B156" s="8"/>
      <c r="C156" s="19" t="s">
        <v>650</v>
      </c>
      <c r="D156" s="19" t="s">
        <v>638</v>
      </c>
      <c r="E156" t="s">
        <v>57</v>
      </c>
      <c r="F156">
        <v>36</v>
      </c>
      <c r="G156" s="5">
        <v>5.5</v>
      </c>
      <c r="I156">
        <v>39</v>
      </c>
      <c r="J156">
        <v>4.5</v>
      </c>
      <c r="K156" s="16">
        <f t="shared" ref="K156:K187" si="179">IF((((F156+I156)/2)/$D$200)+(((G156+J156)/2)/$F$200)=0,"",((((F156+I156)/2)/$D$200)+(((G156+J156)/2)/$F$200)))</f>
        <v>1.8958333333333333</v>
      </c>
      <c r="L156" t="s">
        <v>57</v>
      </c>
      <c r="M156">
        <v>3</v>
      </c>
      <c r="N156">
        <v>5</v>
      </c>
      <c r="O156">
        <v>6</v>
      </c>
      <c r="Q156">
        <v>3</v>
      </c>
      <c r="R156">
        <v>5</v>
      </c>
      <c r="S156">
        <v>0</v>
      </c>
      <c r="T156" s="16">
        <f t="shared" ref="T156:T187" si="180">IF(((M156+Q156)/2)+(((N156+R156)/2)/$D$200)+(((O156+S156)/2)/$F$200)=0,"",((M156+Q156)/2)+(((N156+R156)/2)/$D$200)+(((O156+S156)/2)/$F$200))</f>
        <v>3.2625000000000002</v>
      </c>
      <c r="U156" s="4">
        <v>4</v>
      </c>
      <c r="V156" s="3" t="s">
        <v>57</v>
      </c>
      <c r="W156" s="3">
        <v>4</v>
      </c>
      <c r="X156" s="3">
        <v>5</v>
      </c>
      <c r="Y156" s="3">
        <v>3.5</v>
      </c>
      <c r="Z156" s="3"/>
      <c r="AA156" s="3">
        <v>4</v>
      </c>
      <c r="AB156" s="3">
        <v>8</v>
      </c>
      <c r="AC156" s="3">
        <v>5</v>
      </c>
      <c r="AD156" s="16">
        <f t="shared" ref="AD156:AD187" si="181">IF(((W156+AA156)/2)+(((X156+AB156)/2)/$D$200)+(((Y156+AC156)/2)/$F$200)=0,"",((W156+AA156)/2)+(((X156+AB156)/2)/$D$200)+(((Y156+AC156)/2)/$F$200))</f>
        <v>4.3427083333333334</v>
      </c>
      <c r="AE156" s="3"/>
      <c r="AM156" s="16" t="str">
        <f t="shared" si="146"/>
        <v/>
      </c>
      <c r="AR156" s="97" t="str">
        <f t="shared" si="151"/>
        <v/>
      </c>
      <c r="AW156" s="97" t="str">
        <f t="shared" si="152"/>
        <v/>
      </c>
      <c r="AZ156" s="97" t="str">
        <f>IF((((AY156))/$D$202)=0,"",(((AY156))/$D$202))</f>
        <v/>
      </c>
      <c r="BF156" s="97" t="str">
        <f t="shared" si="172"/>
        <v/>
      </c>
      <c r="BK156" s="97" t="str">
        <f t="shared" si="153"/>
        <v/>
      </c>
      <c r="BP156" s="97" t="str">
        <f t="shared" si="149"/>
        <v/>
      </c>
      <c r="BU156" s="97" t="str">
        <f t="shared" si="150"/>
        <v/>
      </c>
      <c r="BZ156" s="97" t="str">
        <f t="shared" si="154"/>
        <v/>
      </c>
      <c r="CE156" s="97" t="str">
        <f t="shared" si="141"/>
        <v/>
      </c>
      <c r="CJ156" s="97" t="str">
        <f t="shared" si="155"/>
        <v/>
      </c>
      <c r="CO156" s="97" t="str">
        <f t="shared" si="156"/>
        <v/>
      </c>
      <c r="CT156" s="97" t="str">
        <f t="shared" si="173"/>
        <v/>
      </c>
      <c r="CY156" s="97" t="str">
        <f t="shared" si="171"/>
        <v/>
      </c>
      <c r="DD156" s="97" t="str">
        <f t="shared" si="177"/>
        <v/>
      </c>
      <c r="DI156" s="97" t="str">
        <f t="shared" si="174"/>
        <v/>
      </c>
      <c r="DN156" s="97" t="str">
        <f t="shared" si="178"/>
        <v/>
      </c>
      <c r="DS156" s="97" t="str">
        <f t="shared" si="175"/>
        <v/>
      </c>
      <c r="DX156" s="97" t="str">
        <f t="shared" si="176"/>
        <v/>
      </c>
      <c r="EC156" s="97" t="str">
        <f t="shared" si="170"/>
        <v/>
      </c>
      <c r="EH156" s="97" t="str">
        <f t="shared" si="159"/>
        <v/>
      </c>
      <c r="EM156" s="97" t="str">
        <f t="shared" si="160"/>
        <v/>
      </c>
      <c r="ER156" s="97" t="str">
        <f t="shared" si="164"/>
        <v/>
      </c>
      <c r="EW156" s="97" t="str">
        <f t="shared" si="165"/>
        <v/>
      </c>
      <c r="FB156" s="97" t="str">
        <f t="shared" si="166"/>
        <v/>
      </c>
      <c r="FG156" s="97" t="str">
        <f t="shared" si="148"/>
        <v/>
      </c>
      <c r="FL156" s="97" t="str">
        <f t="shared" si="161"/>
        <v/>
      </c>
      <c r="FQ156" s="97" t="str">
        <f t="shared" si="162"/>
        <v/>
      </c>
    </row>
    <row r="157" spans="1:173" x14ac:dyDescent="0.3">
      <c r="A157" s="8" t="s">
        <v>93</v>
      </c>
      <c r="B157" s="8"/>
      <c r="C157" s="19" t="s">
        <v>640</v>
      </c>
      <c r="D157" s="19" t="s">
        <v>639</v>
      </c>
      <c r="E157" t="s">
        <v>22</v>
      </c>
      <c r="F157">
        <v>1</v>
      </c>
      <c r="G157">
        <v>5.5</v>
      </c>
      <c r="I157">
        <v>1</v>
      </c>
      <c r="J157">
        <v>6.75</v>
      </c>
      <c r="K157" s="16">
        <f t="shared" si="179"/>
        <v>7.5520833333333343E-2</v>
      </c>
      <c r="L157" t="s">
        <v>22</v>
      </c>
      <c r="M157">
        <v>0</v>
      </c>
      <c r="N157">
        <v>1</v>
      </c>
      <c r="O157">
        <v>5.5</v>
      </c>
      <c r="Q157">
        <v>0</v>
      </c>
      <c r="R157">
        <v>1</v>
      </c>
      <c r="S157" s="5">
        <v>6.25</v>
      </c>
      <c r="T157" s="16">
        <f t="shared" si="180"/>
        <v>7.4479166666666666E-2</v>
      </c>
      <c r="U157" s="4">
        <v>4</v>
      </c>
      <c r="V157" s="3" t="s">
        <v>22</v>
      </c>
      <c r="W157" s="3">
        <v>0</v>
      </c>
      <c r="X157" s="3">
        <v>1</v>
      </c>
      <c r="Y157" s="3">
        <v>1.25</v>
      </c>
      <c r="Z157" s="3"/>
      <c r="AA157" s="3">
        <v>0</v>
      </c>
      <c r="AB157" s="3">
        <v>1</v>
      </c>
      <c r="AC157" s="3">
        <v>5.25</v>
      </c>
      <c r="AD157" s="16">
        <f t="shared" si="181"/>
        <v>6.3541666666666663E-2</v>
      </c>
      <c r="AE157" s="3"/>
      <c r="AM157" s="16" t="str">
        <f t="shared" si="146"/>
        <v/>
      </c>
      <c r="AR157" s="97" t="str">
        <f t="shared" si="151"/>
        <v/>
      </c>
      <c r="AW157" s="97" t="str">
        <f t="shared" si="152"/>
        <v/>
      </c>
      <c r="AZ157" s="97" t="str">
        <f t="shared" ref="AZ157:AZ188" si="182">IF((((AY157))/$D$202)=0,"",(((AY157))/$D$202))</f>
        <v/>
      </c>
      <c r="BF157" s="97" t="str">
        <f t="shared" si="172"/>
        <v/>
      </c>
      <c r="BK157" s="97" t="str">
        <f t="shared" si="153"/>
        <v/>
      </c>
      <c r="BP157" s="97" t="str">
        <f t="shared" si="149"/>
        <v/>
      </c>
      <c r="BU157" s="97" t="str">
        <f t="shared" si="150"/>
        <v/>
      </c>
      <c r="BZ157" s="97" t="str">
        <f t="shared" si="154"/>
        <v/>
      </c>
      <c r="CE157" s="97" t="str">
        <f t="shared" si="141"/>
        <v/>
      </c>
      <c r="CJ157" s="97" t="str">
        <f t="shared" si="155"/>
        <v/>
      </c>
      <c r="CO157" s="97" t="str">
        <f t="shared" si="156"/>
        <v/>
      </c>
      <c r="CT157" s="97" t="str">
        <f t="shared" si="173"/>
        <v/>
      </c>
      <c r="CY157" s="97" t="str">
        <f t="shared" si="171"/>
        <v/>
      </c>
      <c r="DD157" s="97" t="str">
        <f t="shared" si="177"/>
        <v/>
      </c>
      <c r="DI157" s="97" t="str">
        <f t="shared" si="174"/>
        <v/>
      </c>
      <c r="DN157" s="97" t="str">
        <f t="shared" si="178"/>
        <v/>
      </c>
      <c r="DS157" s="97" t="str">
        <f t="shared" si="175"/>
        <v/>
      </c>
      <c r="DX157" s="97" t="str">
        <f t="shared" si="176"/>
        <v/>
      </c>
      <c r="EC157" s="97" t="str">
        <f t="shared" si="170"/>
        <v/>
      </c>
      <c r="EH157" s="97" t="str">
        <f t="shared" si="159"/>
        <v/>
      </c>
      <c r="EM157" s="97" t="str">
        <f t="shared" si="160"/>
        <v/>
      </c>
      <c r="ER157" s="97" t="str">
        <f t="shared" si="164"/>
        <v/>
      </c>
      <c r="EW157" s="97" t="str">
        <f t="shared" si="165"/>
        <v/>
      </c>
      <c r="FB157" s="97" t="str">
        <f t="shared" si="166"/>
        <v/>
      </c>
      <c r="FG157" s="97" t="str">
        <f t="shared" si="148"/>
        <v/>
      </c>
      <c r="FL157" s="97" t="str">
        <f t="shared" si="161"/>
        <v/>
      </c>
      <c r="FQ157" s="97" t="str">
        <f t="shared" si="162"/>
        <v/>
      </c>
    </row>
    <row r="158" spans="1:173" x14ac:dyDescent="0.3">
      <c r="A158" s="8" t="s">
        <v>94</v>
      </c>
      <c r="B158" s="8"/>
      <c r="C158" s="19" t="s">
        <v>650</v>
      </c>
      <c r="D158" s="19" t="s">
        <v>638</v>
      </c>
      <c r="E158" t="s">
        <v>57</v>
      </c>
      <c r="F158">
        <v>28</v>
      </c>
      <c r="G158">
        <v>2.75</v>
      </c>
      <c r="I158">
        <v>34</v>
      </c>
      <c r="J158">
        <v>4.75</v>
      </c>
      <c r="K158" s="16">
        <f t="shared" si="179"/>
        <v>1.565625</v>
      </c>
      <c r="L158" t="s">
        <v>57</v>
      </c>
      <c r="M158">
        <v>1</v>
      </c>
      <c r="N158">
        <v>17</v>
      </c>
      <c r="O158">
        <v>7</v>
      </c>
      <c r="Q158">
        <v>2</v>
      </c>
      <c r="R158">
        <v>2</v>
      </c>
      <c r="S158">
        <v>5</v>
      </c>
      <c r="T158" s="16">
        <f t="shared" si="180"/>
        <v>2</v>
      </c>
      <c r="U158" s="3" t="s">
        <v>80</v>
      </c>
      <c r="V158" s="3" t="s">
        <v>57</v>
      </c>
      <c r="W158" s="3">
        <v>1</v>
      </c>
      <c r="X158" s="3">
        <v>14</v>
      </c>
      <c r="Y158" s="3">
        <v>4.5</v>
      </c>
      <c r="Z158" s="3"/>
      <c r="AA158" s="3">
        <v>1</v>
      </c>
      <c r="AB158" s="3">
        <v>15</v>
      </c>
      <c r="AC158" s="3">
        <v>3</v>
      </c>
      <c r="AD158" s="16">
        <f t="shared" si="181"/>
        <v>1.7406250000000001</v>
      </c>
      <c r="AE158" s="3"/>
      <c r="AM158" s="16" t="str">
        <f t="shared" si="146"/>
        <v/>
      </c>
      <c r="AR158" s="97" t="str">
        <f t="shared" si="151"/>
        <v/>
      </c>
      <c r="AW158" s="97" t="str">
        <f t="shared" si="152"/>
        <v/>
      </c>
      <c r="AZ158" s="97" t="str">
        <f t="shared" si="182"/>
        <v/>
      </c>
      <c r="BF158" s="97" t="str">
        <f t="shared" si="172"/>
        <v/>
      </c>
      <c r="BK158" s="97" t="str">
        <f t="shared" si="153"/>
        <v/>
      </c>
      <c r="BP158" s="97" t="str">
        <f t="shared" si="149"/>
        <v/>
      </c>
      <c r="BU158" s="97" t="str">
        <f t="shared" si="150"/>
        <v/>
      </c>
      <c r="BZ158" s="97" t="str">
        <f t="shared" si="154"/>
        <v/>
      </c>
      <c r="CE158" s="97" t="str">
        <f t="shared" si="141"/>
        <v/>
      </c>
      <c r="CJ158" s="97" t="str">
        <f t="shared" si="155"/>
        <v/>
      </c>
      <c r="CO158" s="97" t="str">
        <f t="shared" si="156"/>
        <v/>
      </c>
      <c r="CT158" s="97" t="str">
        <f t="shared" si="173"/>
        <v/>
      </c>
      <c r="CY158" s="97" t="str">
        <f t="shared" si="171"/>
        <v/>
      </c>
      <c r="DD158" s="97" t="str">
        <f t="shared" si="177"/>
        <v/>
      </c>
      <c r="DI158" s="97" t="str">
        <f t="shared" si="174"/>
        <v/>
      </c>
      <c r="DN158" s="97" t="str">
        <f t="shared" si="178"/>
        <v/>
      </c>
      <c r="DS158" s="97" t="str">
        <f t="shared" si="175"/>
        <v/>
      </c>
      <c r="DX158" s="97" t="str">
        <f t="shared" si="176"/>
        <v/>
      </c>
      <c r="EC158" s="97" t="str">
        <f t="shared" si="170"/>
        <v/>
      </c>
      <c r="EH158" s="97" t="str">
        <f t="shared" si="159"/>
        <v/>
      </c>
      <c r="EM158" s="97" t="str">
        <f t="shared" si="160"/>
        <v/>
      </c>
      <c r="ER158" s="97" t="str">
        <f t="shared" si="164"/>
        <v/>
      </c>
      <c r="EW158" s="97" t="str">
        <f t="shared" si="165"/>
        <v/>
      </c>
      <c r="FB158" s="97" t="str">
        <f t="shared" si="166"/>
        <v/>
      </c>
      <c r="FG158" s="97" t="str">
        <f t="shared" si="148"/>
        <v/>
      </c>
      <c r="FL158" s="97" t="str">
        <f t="shared" si="161"/>
        <v/>
      </c>
      <c r="FQ158" s="97" t="str">
        <f t="shared" si="162"/>
        <v/>
      </c>
    </row>
    <row r="159" spans="1:173" x14ac:dyDescent="0.3">
      <c r="A159" s="8" t="s">
        <v>95</v>
      </c>
      <c r="B159" s="8"/>
      <c r="C159" s="19" t="s">
        <v>650</v>
      </c>
      <c r="D159" s="19" t="s">
        <v>638</v>
      </c>
      <c r="K159" s="16" t="str">
        <f t="shared" si="179"/>
        <v/>
      </c>
      <c r="T159" s="16" t="str">
        <f t="shared" si="180"/>
        <v/>
      </c>
      <c r="U159" s="3"/>
      <c r="V159" s="3"/>
      <c r="W159" s="3"/>
      <c r="X159" s="3"/>
      <c r="Y159" s="3"/>
      <c r="Z159" s="3"/>
      <c r="AA159" s="3"/>
      <c r="AB159" s="3"/>
      <c r="AC159" s="3"/>
      <c r="AD159" s="16" t="str">
        <f t="shared" si="181"/>
        <v/>
      </c>
      <c r="AE159" s="3"/>
      <c r="AM159" s="16" t="str">
        <f t="shared" si="146"/>
        <v/>
      </c>
      <c r="AR159" s="97" t="str">
        <f t="shared" si="151"/>
        <v/>
      </c>
      <c r="AW159" s="97" t="str">
        <f t="shared" si="152"/>
        <v/>
      </c>
      <c r="AZ159" s="97" t="str">
        <f t="shared" si="182"/>
        <v/>
      </c>
      <c r="BF159" s="97" t="str">
        <f t="shared" si="172"/>
        <v/>
      </c>
      <c r="BK159" s="97" t="str">
        <f t="shared" si="153"/>
        <v/>
      </c>
      <c r="BP159" s="97" t="str">
        <f t="shared" si="149"/>
        <v/>
      </c>
      <c r="BU159" s="97" t="str">
        <f t="shared" si="150"/>
        <v/>
      </c>
      <c r="BZ159" s="97" t="str">
        <f t="shared" si="154"/>
        <v/>
      </c>
      <c r="CE159" s="97" t="str">
        <f t="shared" si="141"/>
        <v/>
      </c>
      <c r="CJ159" s="97" t="str">
        <f t="shared" si="155"/>
        <v/>
      </c>
      <c r="CO159" s="97" t="str">
        <f t="shared" si="156"/>
        <v/>
      </c>
      <c r="CT159" s="97" t="str">
        <f t="shared" si="173"/>
        <v/>
      </c>
      <c r="CY159" s="97" t="str">
        <f t="shared" si="171"/>
        <v/>
      </c>
      <c r="DD159" s="97" t="str">
        <f t="shared" si="177"/>
        <v/>
      </c>
      <c r="DE159" t="s">
        <v>517</v>
      </c>
      <c r="DF159">
        <v>0</v>
      </c>
      <c r="DG159">
        <v>13</v>
      </c>
      <c r="DH159">
        <v>7.2</v>
      </c>
      <c r="DI159" s="97">
        <f>(IF(DF159+(DG159/$D$200)+(DH159/$F$200)=0,"",DF159+(DG159/$D$200)+(DH159/$F$200)))/100*$F$207</f>
        <v>0.34545635982618328</v>
      </c>
      <c r="DN159" s="97" t="str">
        <f t="shared" si="178"/>
        <v/>
      </c>
      <c r="DO159" t="s">
        <v>517</v>
      </c>
      <c r="DP159">
        <v>1</v>
      </c>
      <c r="DQ159">
        <v>0</v>
      </c>
      <c r="DR159">
        <v>0</v>
      </c>
      <c r="DS159" s="97">
        <f>(IF(DP159+(DQ159/$D$200)+(DR159/$F$200)=0,"",DP159+(DQ159/$D$200)+(DR159/$F$200)))/100*$F$207</f>
        <v>0.50802405856791655</v>
      </c>
      <c r="DX159" s="97" t="str">
        <f t="shared" si="176"/>
        <v/>
      </c>
      <c r="EC159" s="97" t="str">
        <f t="shared" si="170"/>
        <v/>
      </c>
      <c r="EH159" s="97" t="str">
        <f t="shared" si="159"/>
        <v/>
      </c>
      <c r="EM159" s="97" t="str">
        <f t="shared" si="160"/>
        <v/>
      </c>
      <c r="ER159" s="97" t="str">
        <f t="shared" si="164"/>
        <v/>
      </c>
      <c r="EW159" s="97" t="str">
        <f t="shared" si="165"/>
        <v/>
      </c>
      <c r="FB159" s="97" t="str">
        <f t="shared" si="166"/>
        <v/>
      </c>
      <c r="FG159" s="97" t="str">
        <f t="shared" si="148"/>
        <v/>
      </c>
      <c r="FL159" s="97" t="str">
        <f t="shared" si="161"/>
        <v/>
      </c>
      <c r="FQ159" s="97" t="str">
        <f t="shared" si="162"/>
        <v/>
      </c>
    </row>
    <row r="160" spans="1:173" x14ac:dyDescent="0.3">
      <c r="A160" s="8" t="s">
        <v>95</v>
      </c>
      <c r="B160" s="19" t="s">
        <v>561</v>
      </c>
      <c r="C160" s="19" t="s">
        <v>651</v>
      </c>
      <c r="D160" s="19" t="s">
        <v>637</v>
      </c>
      <c r="K160" s="16" t="str">
        <f t="shared" si="179"/>
        <v/>
      </c>
      <c r="T160" s="16" t="str">
        <f t="shared" si="180"/>
        <v/>
      </c>
      <c r="U160" s="3"/>
      <c r="V160" s="3"/>
      <c r="W160" s="3"/>
      <c r="X160" s="3"/>
      <c r="Y160" s="3"/>
      <c r="Z160" s="3"/>
      <c r="AA160" s="3"/>
      <c r="AB160" s="3"/>
      <c r="AC160" s="3"/>
      <c r="AD160" s="16" t="str">
        <f t="shared" si="181"/>
        <v/>
      </c>
      <c r="AE160" s="3"/>
      <c r="AM160" s="16" t="str">
        <f t="shared" si="146"/>
        <v/>
      </c>
      <c r="AR160" s="97" t="str">
        <f t="shared" si="151"/>
        <v/>
      </c>
      <c r="AW160" s="97" t="str">
        <f t="shared" si="152"/>
        <v/>
      </c>
      <c r="AZ160" s="97" t="str">
        <f t="shared" si="182"/>
        <v/>
      </c>
      <c r="BF160" s="97" t="str">
        <f t="shared" si="172"/>
        <v/>
      </c>
      <c r="BK160" s="97" t="str">
        <f t="shared" si="153"/>
        <v/>
      </c>
      <c r="BP160" s="97" t="str">
        <f t="shared" si="149"/>
        <v/>
      </c>
      <c r="BU160" s="97" t="str">
        <f t="shared" si="150"/>
        <v/>
      </c>
      <c r="BZ160" s="97" t="str">
        <f t="shared" si="154"/>
        <v/>
      </c>
      <c r="CE160" s="97" t="str">
        <f t="shared" si="141"/>
        <v/>
      </c>
      <c r="CJ160" s="97" t="str">
        <f t="shared" si="155"/>
        <v/>
      </c>
      <c r="CO160" s="97" t="str">
        <f t="shared" si="156"/>
        <v/>
      </c>
      <c r="CT160" s="97" t="str">
        <f t="shared" si="173"/>
        <v/>
      </c>
      <c r="CY160" s="97" t="str">
        <f t="shared" si="171"/>
        <v/>
      </c>
      <c r="DD160" s="97" t="str">
        <f t="shared" si="177"/>
        <v/>
      </c>
      <c r="DI160" s="97" t="str">
        <f>IF(DF160+(DG160/$D$200)+(DH160/$F$200)=0,"",DF160+(DG160/$D$200)+(DH160/$F$200))</f>
        <v/>
      </c>
      <c r="DN160" s="97" t="str">
        <f t="shared" si="178"/>
        <v/>
      </c>
      <c r="DS160" s="97" t="str">
        <f t="shared" ref="DS160:DS196" si="183">IF(DP160+(DQ160/$D$200)+(DR160/$F$200)=0,"",DP160+(DQ160/$D$200)+(DR160/$F$200))</f>
        <v/>
      </c>
      <c r="DT160" t="s">
        <v>98</v>
      </c>
      <c r="DU160">
        <v>0</v>
      </c>
      <c r="DV160">
        <v>22</v>
      </c>
      <c r="DW160">
        <v>4</v>
      </c>
      <c r="DX160" s="97">
        <f t="shared" si="176"/>
        <v>1.1166666666666667</v>
      </c>
      <c r="EC160" s="97" t="str">
        <f t="shared" si="170"/>
        <v/>
      </c>
      <c r="EH160" s="97" t="str">
        <f t="shared" si="159"/>
        <v/>
      </c>
      <c r="EM160" s="97" t="str">
        <f t="shared" si="160"/>
        <v/>
      </c>
      <c r="ER160" s="97" t="str">
        <f t="shared" si="164"/>
        <v/>
      </c>
      <c r="EW160" s="97" t="str">
        <f t="shared" si="165"/>
        <v/>
      </c>
      <c r="FB160" s="97" t="str">
        <f t="shared" si="166"/>
        <v/>
      </c>
      <c r="FG160" s="97" t="str">
        <f t="shared" si="148"/>
        <v/>
      </c>
      <c r="FL160" s="97" t="str">
        <f t="shared" si="161"/>
        <v/>
      </c>
      <c r="FQ160" s="97" t="str">
        <f t="shared" si="162"/>
        <v/>
      </c>
    </row>
    <row r="161" spans="1:173" x14ac:dyDescent="0.3">
      <c r="A161" s="8" t="s">
        <v>95</v>
      </c>
      <c r="B161" s="19" t="s">
        <v>576</v>
      </c>
      <c r="C161" s="19" t="s">
        <v>651</v>
      </c>
      <c r="D161" s="19" t="s">
        <v>637</v>
      </c>
      <c r="K161" s="16" t="str">
        <f t="shared" si="179"/>
        <v/>
      </c>
      <c r="T161" s="16" t="str">
        <f t="shared" si="180"/>
        <v/>
      </c>
      <c r="U161" s="3"/>
      <c r="V161" s="3"/>
      <c r="W161" s="3"/>
      <c r="X161" s="3"/>
      <c r="Y161" s="3"/>
      <c r="Z161" s="3"/>
      <c r="AA161" s="3"/>
      <c r="AB161" s="3"/>
      <c r="AC161" s="3"/>
      <c r="AD161" s="16" t="str">
        <f t="shared" si="181"/>
        <v/>
      </c>
      <c r="AE161" s="3"/>
      <c r="AM161" s="16" t="str">
        <f t="shared" si="146"/>
        <v/>
      </c>
      <c r="AR161" s="97" t="str">
        <f t="shared" si="151"/>
        <v/>
      </c>
      <c r="AW161" s="97" t="str">
        <f t="shared" si="152"/>
        <v/>
      </c>
      <c r="AZ161" s="97" t="str">
        <f t="shared" si="182"/>
        <v/>
      </c>
      <c r="BF161" s="97" t="str">
        <f t="shared" si="172"/>
        <v/>
      </c>
      <c r="BK161" s="97" t="str">
        <f t="shared" si="153"/>
        <v/>
      </c>
      <c r="BP161" s="97" t="str">
        <f t="shared" si="149"/>
        <v/>
      </c>
      <c r="BU161" s="97" t="str">
        <f t="shared" si="150"/>
        <v/>
      </c>
      <c r="BZ161" s="97" t="str">
        <f t="shared" si="154"/>
        <v/>
      </c>
      <c r="CE161" s="97" t="str">
        <f t="shared" si="141"/>
        <v/>
      </c>
      <c r="CJ161" s="97" t="str">
        <f t="shared" si="155"/>
        <v/>
      </c>
      <c r="CO161" s="97" t="str">
        <f t="shared" si="156"/>
        <v/>
      </c>
      <c r="CT161" s="97" t="str">
        <f t="shared" si="173"/>
        <v/>
      </c>
      <c r="CY161" s="97" t="str">
        <f t="shared" si="171"/>
        <v/>
      </c>
      <c r="DD161" s="97" t="str">
        <f t="shared" si="177"/>
        <v/>
      </c>
      <c r="DI161" s="97" t="str">
        <f>IF(DF161+(DG161/$D$200)+(DH161/$F$200)=0,"",DF161+(DG161/$D$200)+(DH161/$F$200))</f>
        <v/>
      </c>
      <c r="DN161" s="97" t="str">
        <f t="shared" si="178"/>
        <v/>
      </c>
      <c r="DS161" s="97" t="str">
        <f t="shared" si="183"/>
        <v/>
      </c>
      <c r="DT161" t="s">
        <v>98</v>
      </c>
      <c r="DU161">
        <v>0</v>
      </c>
      <c r="DV161">
        <v>20</v>
      </c>
      <c r="DW161">
        <v>0</v>
      </c>
      <c r="DX161" s="97">
        <f t="shared" si="176"/>
        <v>1</v>
      </c>
      <c r="EC161" s="97" t="str">
        <f t="shared" si="170"/>
        <v/>
      </c>
      <c r="EH161" s="97" t="str">
        <f t="shared" si="159"/>
        <v/>
      </c>
      <c r="EM161" s="97" t="str">
        <f t="shared" si="160"/>
        <v/>
      </c>
      <c r="ER161" s="97" t="str">
        <f t="shared" si="164"/>
        <v/>
      </c>
      <c r="EW161" s="97" t="str">
        <f t="shared" si="165"/>
        <v/>
      </c>
      <c r="FB161" s="97" t="str">
        <f t="shared" si="166"/>
        <v/>
      </c>
      <c r="FG161" s="97" t="str">
        <f t="shared" si="148"/>
        <v/>
      </c>
      <c r="FL161" s="97" t="str">
        <f t="shared" si="161"/>
        <v/>
      </c>
      <c r="FQ161" s="97" t="str">
        <f t="shared" si="162"/>
        <v/>
      </c>
    </row>
    <row r="162" spans="1:173" x14ac:dyDescent="0.3">
      <c r="A162" s="19" t="s">
        <v>99</v>
      </c>
      <c r="B162" s="8"/>
      <c r="C162" s="19" t="s">
        <v>650</v>
      </c>
      <c r="D162" s="19" t="s">
        <v>638</v>
      </c>
      <c r="K162" s="16" t="str">
        <f t="shared" si="179"/>
        <v/>
      </c>
      <c r="T162" s="16" t="str">
        <f t="shared" si="180"/>
        <v/>
      </c>
      <c r="U162" s="3"/>
      <c r="V162" s="3"/>
      <c r="W162" s="3"/>
      <c r="X162" s="3"/>
      <c r="Y162" s="3"/>
      <c r="Z162" s="3"/>
      <c r="AA162" s="3"/>
      <c r="AB162" s="3"/>
      <c r="AC162" s="3"/>
      <c r="AD162" s="16" t="str">
        <f t="shared" si="181"/>
        <v/>
      </c>
      <c r="AE162" s="3"/>
      <c r="AM162" s="16" t="str">
        <f t="shared" ref="AM162:AM193" si="184">IF(((AF162+AJ162)/2)+(((AG162+AK162)/2)/$D$200)+(((AH162+AL162)/2)/$F$200)=0,"",((AF162+AJ162)/2)+(((AG162+AK162)/2)/$D$200)+(((AH162+AL162)/2)/$F$200))</f>
        <v/>
      </c>
      <c r="AR162" s="97" t="str">
        <f t="shared" si="151"/>
        <v/>
      </c>
      <c r="AW162" s="97" t="str">
        <f t="shared" si="152"/>
        <v/>
      </c>
      <c r="AZ162" s="97" t="str">
        <f t="shared" si="182"/>
        <v/>
      </c>
      <c r="BF162" s="97" t="str">
        <f t="shared" si="172"/>
        <v/>
      </c>
      <c r="BK162" s="97" t="str">
        <f t="shared" si="153"/>
        <v/>
      </c>
      <c r="BP162" s="97" t="str">
        <f t="shared" si="149"/>
        <v/>
      </c>
      <c r="BU162" s="97" t="str">
        <f t="shared" si="150"/>
        <v/>
      </c>
      <c r="BZ162" s="97" t="str">
        <f t="shared" si="154"/>
        <v/>
      </c>
      <c r="CE162" s="97" t="str">
        <f t="shared" si="141"/>
        <v/>
      </c>
      <c r="CJ162" s="97" t="str">
        <f t="shared" si="155"/>
        <v/>
      </c>
      <c r="CO162" s="97" t="str">
        <f t="shared" si="156"/>
        <v/>
      </c>
      <c r="CT162" s="97" t="str">
        <f t="shared" si="173"/>
        <v/>
      </c>
      <c r="CY162" s="97" t="str">
        <f t="shared" si="171"/>
        <v/>
      </c>
      <c r="DD162" s="97" t="str">
        <f t="shared" si="177"/>
        <v/>
      </c>
      <c r="DE162" t="s">
        <v>517</v>
      </c>
      <c r="DF162">
        <v>3</v>
      </c>
      <c r="DG162">
        <v>5</v>
      </c>
      <c r="DH162">
        <v>0</v>
      </c>
      <c r="DI162" s="97">
        <f>(IF(DF162+(DG162/$D$200)+(DH162/$F$200)=0,"",DF162+(DG162/$D$200)+(DH162/$F$200)))/6</f>
        <v>0.54166666666666663</v>
      </c>
      <c r="DJ162" t="s">
        <v>517</v>
      </c>
      <c r="DK162">
        <v>0</v>
      </c>
      <c r="DL162">
        <v>21</v>
      </c>
      <c r="DM162">
        <v>0</v>
      </c>
      <c r="DN162" s="97">
        <f>(IF(DK162+(DL162/$D$200)+(DM162/$F$200)=0,"",DK162+(DL162/$D$200)+(DM162/$F$200))/$H$231)</f>
        <v>0.53342526149631231</v>
      </c>
      <c r="DS162" s="97" t="str">
        <f t="shared" si="183"/>
        <v/>
      </c>
      <c r="DT162" t="s">
        <v>517</v>
      </c>
      <c r="DU162">
        <v>6</v>
      </c>
      <c r="DV162">
        <v>0</v>
      </c>
      <c r="DW162">
        <v>0</v>
      </c>
      <c r="DX162" s="97">
        <f>(IF(DU162+(DV162/$D$200)+(DW162/$F$200)=0,"",DU162+(DV162/$D$200)+(DW162/$F$200)))/6</f>
        <v>1</v>
      </c>
      <c r="EC162" s="97" t="str">
        <f t="shared" si="170"/>
        <v/>
      </c>
      <c r="EH162" s="97" t="str">
        <f t="shared" si="159"/>
        <v/>
      </c>
      <c r="EM162" s="97" t="str">
        <f t="shared" si="160"/>
        <v/>
      </c>
      <c r="ER162" s="97" t="str">
        <f t="shared" si="164"/>
        <v/>
      </c>
      <c r="EW162" s="97" t="str">
        <f t="shared" si="165"/>
        <v/>
      </c>
      <c r="FB162" s="97" t="str">
        <f t="shared" si="166"/>
        <v/>
      </c>
      <c r="FG162" s="97" t="str">
        <f t="shared" ref="FG162:FG193" si="185">IF(FD162+(FE162/$D$200)+(FF162/$F$200)=0,"",FD162+(FE162/$D$200)+(FF162/$F$200))</f>
        <v/>
      </c>
      <c r="FL162" s="97" t="str">
        <f t="shared" si="161"/>
        <v/>
      </c>
      <c r="FQ162" s="97" t="str">
        <f t="shared" si="162"/>
        <v/>
      </c>
    </row>
    <row r="163" spans="1:173" x14ac:dyDescent="0.3">
      <c r="A163" s="8" t="s">
        <v>102</v>
      </c>
      <c r="B163" s="8"/>
      <c r="C163" s="19" t="s">
        <v>640</v>
      </c>
      <c r="D163" s="19" t="s">
        <v>639</v>
      </c>
      <c r="K163" s="16" t="str">
        <f t="shared" si="179"/>
        <v/>
      </c>
      <c r="T163" s="16" t="str">
        <f t="shared" si="180"/>
        <v/>
      </c>
      <c r="U163" s="3"/>
      <c r="V163" s="3"/>
      <c r="W163" s="3"/>
      <c r="X163" s="3"/>
      <c r="Y163" s="3"/>
      <c r="Z163" s="3"/>
      <c r="AA163" s="3"/>
      <c r="AB163" s="3"/>
      <c r="AC163" s="3"/>
      <c r="AD163" s="16" t="str">
        <f t="shared" si="181"/>
        <v/>
      </c>
      <c r="AE163" s="3"/>
      <c r="AM163" s="16" t="str">
        <f t="shared" si="184"/>
        <v/>
      </c>
      <c r="AR163" s="97" t="str">
        <f t="shared" si="151"/>
        <v/>
      </c>
      <c r="AW163" s="97" t="str">
        <f t="shared" si="152"/>
        <v/>
      </c>
      <c r="AZ163" s="97" t="str">
        <f t="shared" si="182"/>
        <v/>
      </c>
      <c r="BF163" s="97" t="str">
        <f t="shared" si="172"/>
        <v/>
      </c>
      <c r="BK163" s="97" t="str">
        <f t="shared" si="153"/>
        <v/>
      </c>
      <c r="BP163" s="97" t="str">
        <f t="shared" ref="BP163:BP164" si="186">IF(BM163+(BN163/$D$200)+(BO163/$F$200)=0,"",BM163+(BN163/$D$200)+(BO163/$F$200))</f>
        <v/>
      </c>
      <c r="BU163" s="97" t="str">
        <f t="shared" ref="BU163:BU164" si="187">IF(BR163+(BS163/$D$200)+(BT163/$F$200)=0,"",BR163+(BS163/$D$200)+(BT163/$F$200))</f>
        <v/>
      </c>
      <c r="BZ163" s="97" t="str">
        <f t="shared" si="154"/>
        <v/>
      </c>
      <c r="CE163" s="97" t="str">
        <f t="shared" si="141"/>
        <v/>
      </c>
      <c r="CJ163" s="97" t="str">
        <f t="shared" si="155"/>
        <v/>
      </c>
      <c r="CO163" s="97" t="str">
        <f t="shared" si="156"/>
        <v/>
      </c>
      <c r="CT163" s="97" t="str">
        <f t="shared" si="173"/>
        <v/>
      </c>
      <c r="CY163" s="97" t="str">
        <f t="shared" si="171"/>
        <v/>
      </c>
      <c r="CZ163" t="s">
        <v>22</v>
      </c>
      <c r="DA163">
        <v>0</v>
      </c>
      <c r="DB163">
        <v>0</v>
      </c>
      <c r="DC163">
        <v>3.25</v>
      </c>
      <c r="DD163" s="97">
        <f t="shared" si="177"/>
        <v>1.3541666666666667E-2</v>
      </c>
      <c r="DI163" s="97" t="str">
        <f>IF(DF163+(DG163/$D$200)+(DH163/$F$200)=0,"",DF163+(DG163/$D$200)+(DH163/$F$200))</f>
        <v/>
      </c>
      <c r="DN163" s="97" t="str">
        <f>IF(DK163+(DL163/$D$200)+(DM163/$F$200)=0,"",DK163+(DL163/$D$200)+(DM163/$F$200))</f>
        <v/>
      </c>
      <c r="DS163" s="97" t="str">
        <f t="shared" si="183"/>
        <v/>
      </c>
      <c r="DX163" s="97" t="str">
        <f>IF(DU163+(DV163/$D$200)+(DW163/$F$200)=0,"",DU163+(DV163/$D$200)+(DW163/$F$200))</f>
        <v/>
      </c>
      <c r="EC163" s="97" t="str">
        <f t="shared" si="170"/>
        <v/>
      </c>
      <c r="EH163" s="97" t="str">
        <f t="shared" si="159"/>
        <v/>
      </c>
      <c r="EM163" s="97" t="str">
        <f t="shared" si="160"/>
        <v/>
      </c>
      <c r="ER163" s="97" t="str">
        <f t="shared" si="164"/>
        <v/>
      </c>
      <c r="EW163" s="97" t="str">
        <f t="shared" si="165"/>
        <v/>
      </c>
      <c r="FB163" s="97" t="str">
        <f t="shared" si="166"/>
        <v/>
      </c>
      <c r="FG163" s="97" t="str">
        <f t="shared" si="185"/>
        <v/>
      </c>
      <c r="FL163" s="97" t="str">
        <f t="shared" si="161"/>
        <v/>
      </c>
      <c r="FQ163" s="97" t="str">
        <f t="shared" si="162"/>
        <v/>
      </c>
    </row>
    <row r="164" spans="1:173" x14ac:dyDescent="0.3">
      <c r="A164" s="8" t="s">
        <v>103</v>
      </c>
      <c r="B164" s="8"/>
      <c r="C164" s="19" t="s">
        <v>650</v>
      </c>
      <c r="D164" s="19" t="s">
        <v>638</v>
      </c>
      <c r="E164" t="s">
        <v>57</v>
      </c>
      <c r="F164">
        <v>12</v>
      </c>
      <c r="G164">
        <v>5.75</v>
      </c>
      <c r="I164">
        <v>18</v>
      </c>
      <c r="J164">
        <v>10</v>
      </c>
      <c r="K164" s="16">
        <f t="shared" si="179"/>
        <v>0.78281250000000002</v>
      </c>
      <c r="L164" t="s">
        <v>57</v>
      </c>
      <c r="M164">
        <v>0</v>
      </c>
      <c r="N164">
        <v>15</v>
      </c>
      <c r="O164">
        <v>7.5</v>
      </c>
      <c r="Q164">
        <v>0</v>
      </c>
      <c r="R164">
        <v>17</v>
      </c>
      <c r="S164">
        <v>11.25</v>
      </c>
      <c r="T164" s="16">
        <f t="shared" si="180"/>
        <v>0.83906250000000004</v>
      </c>
      <c r="U164" s="3" t="s">
        <v>49</v>
      </c>
      <c r="V164" s="3" t="s">
        <v>57</v>
      </c>
      <c r="W164" s="3">
        <v>0</v>
      </c>
      <c r="X164" s="3">
        <v>17</v>
      </c>
      <c r="Y164" s="3">
        <v>10</v>
      </c>
      <c r="Z164" s="3"/>
      <c r="AA164" s="3">
        <v>0</v>
      </c>
      <c r="AB164" s="3">
        <v>18</v>
      </c>
      <c r="AC164" s="3">
        <v>9</v>
      </c>
      <c r="AD164" s="16">
        <f t="shared" si="181"/>
        <v>0.9145833333333333</v>
      </c>
      <c r="AE164" s="3"/>
      <c r="AM164" s="16" t="str">
        <f t="shared" si="184"/>
        <v/>
      </c>
      <c r="AR164" s="97" t="str">
        <f t="shared" ref="AR164:AR195" si="188">IF((((AO164+AQ164)/2)/$D$201)=0,"",(((AO164+AQ164)/2)/$D$201))</f>
        <v/>
      </c>
      <c r="AS164" t="s">
        <v>517</v>
      </c>
      <c r="AT164">
        <v>2.5</v>
      </c>
      <c r="AV164">
        <v>3</v>
      </c>
      <c r="AW164" s="97">
        <f>(IF((((AT164+AV164)/2)/$D$201)=0,"",(((AT164+AV164)/2)/$D$201)))/$H$228</f>
        <v>0.86296845458040117</v>
      </c>
      <c r="AZ164" s="97" t="str">
        <f t="shared" si="182"/>
        <v/>
      </c>
      <c r="BF164" s="97" t="str">
        <f t="shared" si="172"/>
        <v/>
      </c>
      <c r="BK164" s="97" t="str">
        <f t="shared" ref="BK164:BK195" si="189">IF(BH164+(BI164/$D$200)+(BJ164/$F$200)=0,"",BH164+(BI164/$D$200)+(BJ164/$F$200))</f>
        <v/>
      </c>
      <c r="BP164" s="97" t="str">
        <f t="shared" si="186"/>
        <v/>
      </c>
      <c r="BU164" s="97" t="str">
        <f t="shared" si="187"/>
        <v/>
      </c>
      <c r="BZ164" s="97" t="str">
        <f t="shared" ref="BZ164" si="190">IF(BW164+(BX164/$D$200)+(BY164/$F$200)=0,"",BW164+(BX164/$D$200)+(BY164/$F$200))</f>
        <v/>
      </c>
      <c r="CE164" s="97" t="str">
        <f t="shared" si="141"/>
        <v/>
      </c>
      <c r="CJ164" s="97" t="str">
        <f t="shared" ref="CJ164" si="191">IF(CG164+(CH164/$D$200)+(CI164/$F$200)=0,"",CG164+(CH164/$D$200)+(CI164/$F$200))</f>
        <v/>
      </c>
      <c r="CO164" s="97" t="str">
        <f t="shared" ref="CO164" si="192">IF(CL164+(CM164/$D$200)+(CN164/$F$200)=0,"",CL164+(CM164/$D$200)+(CN164/$F$200))</f>
        <v/>
      </c>
      <c r="CT164" s="97" t="str">
        <f t="shared" si="173"/>
        <v/>
      </c>
      <c r="CU164" t="s">
        <v>517</v>
      </c>
      <c r="CV164">
        <v>0</v>
      </c>
      <c r="CW164">
        <v>14</v>
      </c>
      <c r="CX164">
        <v>6</v>
      </c>
      <c r="CY164" s="97">
        <f>(IF(CV164+(CW164/$D$200)+(CX164/$F$200)=0,"",CV164+(CW164/$D$200)+(CX164/$F$200)))/2</f>
        <v>0.36249999999999999</v>
      </c>
      <c r="DD164" s="97" t="str">
        <f t="shared" si="177"/>
        <v/>
      </c>
      <c r="DI164" s="97" t="str">
        <f>IF(DF164+(DG164/$D$200)+(DH164/$F$200)=0,"",DF164+(DG164/$D$200)+(DH164/$F$200))</f>
        <v/>
      </c>
      <c r="DN164" s="97" t="str">
        <f>IF(DK164+(DL164/$D$200)+(DM164/$F$200)=0,"",DK164+(DL164/$D$200)+(DM164/$F$200))</f>
        <v/>
      </c>
      <c r="DS164" s="97" t="str">
        <f t="shared" si="183"/>
        <v/>
      </c>
      <c r="DX164" s="97" t="str">
        <f>IF(DU164+(DV164/$D$200)+(DW164/$F$200)=0,"",DU164+(DV164/$D$200)+(DW164/$F$200))</f>
        <v/>
      </c>
      <c r="EC164" s="97" t="str">
        <f t="shared" si="170"/>
        <v/>
      </c>
      <c r="EH164" s="97" t="str">
        <f t="shared" ref="EH164:EH195" si="193">IF(EE164+(EF164/$D$200)+(EG164/$F$200)=0,"",EE164+(EF164/$D$200)+(EG164/$F$200))</f>
        <v/>
      </c>
      <c r="EM164" s="97" t="str">
        <f t="shared" ref="EM164:EM195" si="194">IF(EJ164+(EK164/$D$200)+(EL164/$F$200)=0,"",EJ164+(EK164/$D$200)+(EL164/$F$200))</f>
        <v/>
      </c>
      <c r="ER164" s="97" t="str">
        <f t="shared" si="164"/>
        <v/>
      </c>
      <c r="EW164" s="97" t="str">
        <f t="shared" si="165"/>
        <v/>
      </c>
      <c r="FB164" s="97" t="str">
        <f t="shared" si="166"/>
        <v/>
      </c>
      <c r="FG164" s="97" t="str">
        <f t="shared" si="185"/>
        <v/>
      </c>
      <c r="FL164" s="97" t="str">
        <f t="shared" ref="FL164:FL195" si="195">IF(FI164+(FJ164/$D$200)+(FK164/$F$200)=0,"",FI164+(FJ164/$D$200)+(FK164/$F$200))</f>
        <v/>
      </c>
      <c r="FQ164" s="97" t="str">
        <f t="shared" ref="FQ164:FQ195" si="196">IF(FN164+(FO164/$D$200)+(FP164/$F$200)=0,"",FN164+(FO164/$D$200)+(FP164/$F$200))</f>
        <v/>
      </c>
    </row>
    <row r="165" spans="1:173" x14ac:dyDescent="0.3">
      <c r="A165" s="8" t="s">
        <v>103</v>
      </c>
      <c r="B165" s="19" t="s">
        <v>595</v>
      </c>
      <c r="C165" s="19" t="s">
        <v>650</v>
      </c>
      <c r="D165" s="19" t="s">
        <v>638</v>
      </c>
      <c r="K165" s="16" t="str">
        <f t="shared" si="179"/>
        <v/>
      </c>
      <c r="T165" s="16" t="str">
        <f t="shared" si="180"/>
        <v/>
      </c>
      <c r="U165" s="3"/>
      <c r="V165" s="3"/>
      <c r="W165" s="3"/>
      <c r="X165" s="3"/>
      <c r="Y165" s="3"/>
      <c r="Z165" s="3"/>
      <c r="AA165" s="3"/>
      <c r="AB165" s="3"/>
      <c r="AC165" s="3"/>
      <c r="AD165" s="16" t="str">
        <f t="shared" si="181"/>
        <v/>
      </c>
      <c r="AE165" s="3"/>
      <c r="AM165" s="16" t="str">
        <f t="shared" si="184"/>
        <v/>
      </c>
      <c r="AR165" s="97" t="str">
        <f t="shared" si="188"/>
        <v/>
      </c>
      <c r="AW165" s="97" t="str">
        <f t="shared" ref="AW165:AW196" si="197">IF((((AT165+AV165)/2)/$D$201)=0,"",(((AT165+AV165)/2)/$D$201))</f>
        <v/>
      </c>
      <c r="AZ165" s="97" t="str">
        <f t="shared" si="182"/>
        <v/>
      </c>
      <c r="BF165" s="97" t="str">
        <f t="shared" si="172"/>
        <v/>
      </c>
      <c r="BK165" s="97" t="str">
        <f t="shared" si="189"/>
        <v/>
      </c>
      <c r="BL165" t="s">
        <v>517</v>
      </c>
      <c r="BM165">
        <v>0</v>
      </c>
      <c r="BN165">
        <v>18</v>
      </c>
      <c r="BO165">
        <v>6</v>
      </c>
      <c r="BP165" s="97">
        <f>(IF(BM165+(BN165/$D$200)+(BO165/$F$200)=0,"",BM165+(BN165/$D$200)+(BO165/$F$200)))/2</f>
        <v>0.46250000000000002</v>
      </c>
      <c r="BQ165" t="s">
        <v>517</v>
      </c>
      <c r="BR165">
        <v>0</v>
      </c>
      <c r="BS165">
        <v>16</v>
      </c>
      <c r="BT165">
        <v>6</v>
      </c>
      <c r="BU165" s="97">
        <f>(IF(BR165+(BS165/$D$200)+(BT165/$F$200)=0,"",BR165+(BS165/$D$200)+(BT165/$F$200)))/2</f>
        <v>0.41250000000000003</v>
      </c>
      <c r="BV165" t="s">
        <v>517</v>
      </c>
      <c r="BW165">
        <v>0</v>
      </c>
      <c r="BX165">
        <v>18</v>
      </c>
      <c r="BY165">
        <v>8</v>
      </c>
      <c r="BZ165" s="97">
        <f>(IF(BW165+(BX165/$D$200)+(BY165/$F$200)=0,"",BW165+(BX165/$D$200)+(BY165/$F$200)))/2</f>
        <v>0.46666666666666667</v>
      </c>
      <c r="CA165" t="s">
        <v>517</v>
      </c>
      <c r="CB165">
        <v>0</v>
      </c>
      <c r="CC165">
        <v>17</v>
      </c>
      <c r="CD165">
        <v>0</v>
      </c>
      <c r="CE165" s="97">
        <f>(IF(CB165+(CC165/$D$200)+(CD165/$F$200)=0,"",CB165+(CC165/$D$200)+(CD165/$F$200)))/2</f>
        <v>0.42499999999999999</v>
      </c>
      <c r="CF165" t="s">
        <v>517</v>
      </c>
      <c r="CG165">
        <v>0</v>
      </c>
      <c r="CH165">
        <v>17</v>
      </c>
      <c r="CI165">
        <v>6</v>
      </c>
      <c r="CJ165" s="97">
        <f>(IF(CG165+(CH165/$D$200)+(CI165/$F$200)=0,"",CG165+(CH165/$D$200)+(CI165/$F$200)))/2</f>
        <v>0.4375</v>
      </c>
      <c r="CK165" t="s">
        <v>517</v>
      </c>
      <c r="CL165">
        <v>0</v>
      </c>
      <c r="CM165">
        <v>18</v>
      </c>
      <c r="CN165">
        <v>0</v>
      </c>
      <c r="CO165" s="97">
        <f>(IF(CL165+(CM165/$D$200)+(CN165/$F$200)=0,"",CL165+(CM165/$D$200)+(CN165/$F$200)))/2</f>
        <v>0.45</v>
      </c>
      <c r="CT165" s="97" t="str">
        <f t="shared" si="173"/>
        <v/>
      </c>
      <c r="CY165" s="97" t="str">
        <f t="shared" ref="CY165:CY182" si="198">IF(CV165+(CW165/$D$200)+(CX165/$F$200)=0,"",CV165+(CW165/$D$200)+(CX165/$F$200))</f>
        <v/>
      </c>
      <c r="CZ165" t="s">
        <v>517</v>
      </c>
      <c r="DA165">
        <v>0</v>
      </c>
      <c r="DB165">
        <v>18</v>
      </c>
      <c r="DC165">
        <v>0</v>
      </c>
      <c r="DD165" s="97">
        <f>(IF(DA165+(DB165/$D$200)+(DC165/$F$200)=0,"",DA165+(DB165/$D$200)+(DC165/$F$200)))/2</f>
        <v>0.45</v>
      </c>
      <c r="DE165" t="s">
        <v>517</v>
      </c>
      <c r="DF165">
        <v>0</v>
      </c>
      <c r="DG165">
        <v>18</v>
      </c>
      <c r="DH165">
        <v>6</v>
      </c>
      <c r="DI165" s="97">
        <f>(IF(DF165+(DG165/$D$200)+(DH165/$F$200)=0,"",DF165+(DG165/$D$200)+(DH165/$F$200)))/2</f>
        <v>0.46250000000000002</v>
      </c>
      <c r="DJ165" t="s">
        <v>517</v>
      </c>
      <c r="DK165">
        <v>0</v>
      </c>
      <c r="DL165">
        <v>17</v>
      </c>
      <c r="DM165">
        <v>0</v>
      </c>
      <c r="DN165" s="97">
        <f>(IF(DK165+(DL165/$D$200)+(DM165/$F$200)=0,"",DK165+(DL165/$D$200)+(DM165/$F$200)))/2</f>
        <v>0.42499999999999999</v>
      </c>
      <c r="DS165" s="97" t="str">
        <f t="shared" si="183"/>
        <v/>
      </c>
      <c r="DT165" t="s">
        <v>517</v>
      </c>
      <c r="DU165">
        <v>0</v>
      </c>
      <c r="DV165">
        <v>16</v>
      </c>
      <c r="DW165">
        <v>0</v>
      </c>
      <c r="DX165" s="97">
        <f>(IF(DU165+(DV165/$D$200)+(DW165/$F$200)=0,"",DU165+(DV165/$D$200)+(DW165/$F$200)))/2</f>
        <v>0.4</v>
      </c>
      <c r="EC165" s="97" t="str">
        <f t="shared" si="170"/>
        <v/>
      </c>
      <c r="EH165" s="97" t="str">
        <f t="shared" si="193"/>
        <v/>
      </c>
      <c r="EM165" s="97" t="str">
        <f t="shared" si="194"/>
        <v/>
      </c>
      <c r="ER165" s="97" t="str">
        <f t="shared" si="164"/>
        <v/>
      </c>
      <c r="EW165" s="97" t="str">
        <f t="shared" si="165"/>
        <v/>
      </c>
      <c r="FB165" s="97" t="str">
        <f t="shared" si="166"/>
        <v/>
      </c>
      <c r="FG165" s="97" t="str">
        <f t="shared" si="185"/>
        <v/>
      </c>
      <c r="FL165" s="97" t="str">
        <f t="shared" si="195"/>
        <v/>
      </c>
      <c r="FQ165" s="97" t="str">
        <f t="shared" si="196"/>
        <v/>
      </c>
    </row>
    <row r="166" spans="1:173" x14ac:dyDescent="0.3">
      <c r="A166" s="8" t="s">
        <v>103</v>
      </c>
      <c r="B166" s="19" t="s">
        <v>347</v>
      </c>
      <c r="C166" s="19" t="s">
        <v>650</v>
      </c>
      <c r="D166" s="19" t="s">
        <v>638</v>
      </c>
      <c r="K166" s="16" t="str">
        <f t="shared" si="179"/>
        <v/>
      </c>
      <c r="T166" s="16" t="str">
        <f t="shared" si="180"/>
        <v/>
      </c>
      <c r="U166" s="3"/>
      <c r="V166" s="3"/>
      <c r="W166" s="3"/>
      <c r="X166" s="3"/>
      <c r="Y166" s="3"/>
      <c r="Z166" s="3"/>
      <c r="AA166" s="3"/>
      <c r="AB166" s="3"/>
      <c r="AC166" s="3"/>
      <c r="AD166" s="16" t="str">
        <f t="shared" si="181"/>
        <v/>
      </c>
      <c r="AE166" s="3"/>
      <c r="AM166" s="16" t="str">
        <f t="shared" si="184"/>
        <v/>
      </c>
      <c r="AR166" s="97" t="str">
        <f t="shared" si="188"/>
        <v/>
      </c>
      <c r="AW166" s="97" t="str">
        <f t="shared" si="197"/>
        <v/>
      </c>
      <c r="AZ166" s="97" t="str">
        <f t="shared" si="182"/>
        <v/>
      </c>
      <c r="BF166" s="97" t="str">
        <f t="shared" si="172"/>
        <v/>
      </c>
      <c r="BK166" s="97" t="str">
        <f t="shared" si="189"/>
        <v/>
      </c>
      <c r="BL166" t="s">
        <v>517</v>
      </c>
      <c r="BM166">
        <v>1</v>
      </c>
      <c r="BN166">
        <v>5</v>
      </c>
      <c r="BO166">
        <v>6</v>
      </c>
      <c r="BP166" s="97">
        <f>(IF(BM166+(BN166/$D$200)+(BO166/$F$200)=0,"",BM166+(BN166/$D$200)+(BO166/$F$200)))/200*$D$207</f>
        <v>0.71399999999999997</v>
      </c>
      <c r="BQ166" t="s">
        <v>517</v>
      </c>
      <c r="BR166">
        <v>0</v>
      </c>
      <c r="BS166">
        <v>29</v>
      </c>
      <c r="BT166">
        <v>0</v>
      </c>
      <c r="BU166" s="97">
        <f>(IF(BR166+(BS166/$D$200)+(BT166/$F$200)=0,"",BR166+(BS166/$D$200)+(BT166/$F$200)))/2</f>
        <v>0.72499999999999998</v>
      </c>
      <c r="BV166" t="s">
        <v>517</v>
      </c>
      <c r="BW166">
        <v>0</v>
      </c>
      <c r="BX166">
        <v>28</v>
      </c>
      <c r="BY166">
        <v>0</v>
      </c>
      <c r="BZ166" s="97">
        <f>(IF(BW166+(BX166/$D$200)+(BY166/$F$200)=0,"",BW166+(BX166/$D$200)+(BY166/$F$200)))/2</f>
        <v>0.7</v>
      </c>
      <c r="CE166" s="97" t="str">
        <f>IF(CB166+(CC166/$D$200)+(CD166/$F$200)=0,"",CB166+(CC166/$D$200)+(CD166/$F$200))</f>
        <v/>
      </c>
      <c r="CF166" t="s">
        <v>517</v>
      </c>
      <c r="CG166">
        <v>0</v>
      </c>
      <c r="CH166">
        <v>27</v>
      </c>
      <c r="CI166">
        <v>0</v>
      </c>
      <c r="CJ166" s="97">
        <f>(IF(CG166+(CH166/$D$200)+(CI166/$F$200)=0,"",CG166+(CH166/$D$200)+(CI166/$F$200)))/2</f>
        <v>0.67500000000000004</v>
      </c>
      <c r="CO166" s="97" t="str">
        <f t="shared" ref="CO166:CO196" si="199">IF(CL166+(CM166/$D$200)+(CN166/$F$200)=0,"",CL166+(CM166/$D$200)+(CN166/$F$200))</f>
        <v/>
      </c>
      <c r="CT166" s="97" t="str">
        <f t="shared" si="173"/>
        <v/>
      </c>
      <c r="CY166" s="97" t="str">
        <f t="shared" si="198"/>
        <v/>
      </c>
      <c r="CZ166" t="s">
        <v>517</v>
      </c>
      <c r="DA166">
        <v>1</v>
      </c>
      <c r="DB166">
        <v>0</v>
      </c>
      <c r="DC166">
        <v>0</v>
      </c>
      <c r="DD166" s="97">
        <f>(IF(DA166+(DB166/$D$200)+(DC166/$F$200)=0,"",DA166+(DB166/$D$200)+(DC166/$F$200)))/2</f>
        <v>0.5</v>
      </c>
      <c r="DE166" t="s">
        <v>517</v>
      </c>
      <c r="DF166">
        <v>1</v>
      </c>
      <c r="DG166">
        <v>8</v>
      </c>
      <c r="DH166">
        <v>0</v>
      </c>
      <c r="DI166" s="97">
        <f>(IF(DF166+(DG166/$D$200)+(DH166/$F$200)=0,"",DF166+(DG166/$D$200)+(DH166/$F$200)))/100*$F$207</f>
        <v>0.71123368199508308</v>
      </c>
      <c r="DN166" s="97" t="str">
        <f>IF(DK166+(DL166/$D$200)+(DM166/$F$200)=0,"",DK166+(DL166/$D$200)+(DM166/$F$200))</f>
        <v/>
      </c>
      <c r="DS166" s="97" t="str">
        <f t="shared" si="183"/>
        <v/>
      </c>
      <c r="DT166" t="s">
        <v>517</v>
      </c>
      <c r="DU166">
        <v>0</v>
      </c>
      <c r="DV166">
        <v>26</v>
      </c>
      <c r="DW166">
        <v>4</v>
      </c>
      <c r="DX166" s="97">
        <f>(IF(DU166+(DV166/$D$200)+(DW166/$F$200)=0,"",DU166+(DV166/$D$200)+(DW166/$F$200)))/100*$F$207</f>
        <v>0.66889834378109003</v>
      </c>
      <c r="EC166" s="97" t="str">
        <f t="shared" si="170"/>
        <v/>
      </c>
      <c r="EH166" s="97" t="str">
        <f t="shared" si="193"/>
        <v/>
      </c>
      <c r="EM166" s="97" t="str">
        <f t="shared" si="194"/>
        <v/>
      </c>
      <c r="ER166" s="97" t="str">
        <f t="shared" si="164"/>
        <v/>
      </c>
      <c r="EW166" s="97" t="str">
        <f t="shared" si="165"/>
        <v/>
      </c>
      <c r="FB166" s="97" t="str">
        <f t="shared" si="166"/>
        <v/>
      </c>
      <c r="FG166" s="97" t="str">
        <f t="shared" si="185"/>
        <v/>
      </c>
      <c r="FL166" s="97" t="str">
        <f t="shared" si="195"/>
        <v/>
      </c>
      <c r="FQ166" s="97" t="str">
        <f t="shared" si="196"/>
        <v/>
      </c>
    </row>
    <row r="167" spans="1:173" x14ac:dyDescent="0.3">
      <c r="A167" s="8" t="s">
        <v>103</v>
      </c>
      <c r="B167" s="19" t="s">
        <v>590</v>
      </c>
      <c r="C167" s="19" t="s">
        <v>650</v>
      </c>
      <c r="D167" s="19" t="s">
        <v>638</v>
      </c>
      <c r="K167" s="16" t="str">
        <f t="shared" si="179"/>
        <v/>
      </c>
      <c r="T167" s="16" t="str">
        <f t="shared" si="180"/>
        <v/>
      </c>
      <c r="U167" s="3"/>
      <c r="V167" s="3"/>
      <c r="W167" s="3"/>
      <c r="X167" s="3"/>
      <c r="Y167" s="3"/>
      <c r="Z167" s="3"/>
      <c r="AA167" s="3"/>
      <c r="AB167" s="3"/>
      <c r="AC167" s="3"/>
      <c r="AD167" s="16" t="str">
        <f t="shared" si="181"/>
        <v/>
      </c>
      <c r="AE167" s="3"/>
      <c r="AM167" s="16" t="str">
        <f t="shared" si="184"/>
        <v/>
      </c>
      <c r="AR167" s="97" t="str">
        <f t="shared" si="188"/>
        <v/>
      </c>
      <c r="AW167" s="97" t="str">
        <f t="shared" si="197"/>
        <v/>
      </c>
      <c r="AZ167" s="97" t="str">
        <f t="shared" si="182"/>
        <v/>
      </c>
      <c r="BF167" s="97" t="str">
        <f t="shared" si="172"/>
        <v/>
      </c>
      <c r="BK167" s="97" t="str">
        <f t="shared" si="189"/>
        <v/>
      </c>
      <c r="BP167" s="97" t="str">
        <f t="shared" ref="BP167:BP196" si="200">IF(BM167+(BN167/$D$200)+(BO167/$F$200)=0,"",BM167+(BN167/$D$200)+(BO167/$F$200))</f>
        <v/>
      </c>
      <c r="BQ167" t="s">
        <v>517</v>
      </c>
      <c r="BR167">
        <v>0</v>
      </c>
      <c r="BS167">
        <v>24</v>
      </c>
      <c r="BT167">
        <v>0</v>
      </c>
      <c r="BU167" s="97">
        <f>(IF(BR167+(BS167/$D$200)+(BT167/$F$200)=0,"",BR167+(BS167/$D$200)+(BT167/$F$200)))/2</f>
        <v>0.6</v>
      </c>
      <c r="BZ167" s="97" t="str">
        <f t="shared" ref="BZ167:BZ181" si="201">IF(BW167+(BX167/$D$200)+(BY167/$F$200)=0,"",BW167+(BX167/$D$200)+(BY167/$F$200))</f>
        <v/>
      </c>
      <c r="CE167" s="97" t="str">
        <f>IF(CB167+(CC167/$D$200)+(CD167/$F$200)=0,"",CB167+(CC167/$D$200)+(CD167/$F$200))</f>
        <v/>
      </c>
      <c r="CJ167" s="97" t="str">
        <f>IF(CG167+(CH167/$D$200)+(CI167/$F$200)=0,"",CG167+(CH167/$D$200)+(CI167/$F$200))</f>
        <v/>
      </c>
      <c r="CO167" s="97" t="str">
        <f t="shared" si="199"/>
        <v/>
      </c>
      <c r="CT167" s="97" t="str">
        <f t="shared" si="173"/>
        <v/>
      </c>
      <c r="CY167" s="97" t="str">
        <f t="shared" si="198"/>
        <v/>
      </c>
      <c r="DD167" s="97" t="str">
        <f>IF(DA167+(DB167/$D$200)+(DC167/$F$200)=0,"",DA167+(DB167/$D$200)+(DC167/$F$200))</f>
        <v/>
      </c>
      <c r="DI167" s="97" t="str">
        <f>IF(DF167+(DG167/$D$200)+(DH167/$F$200)=0,"",DF167+(DG167/$D$200)+(DH167/$F$200))</f>
        <v/>
      </c>
      <c r="DN167" s="97" t="str">
        <f>IF(DK167+(DL167/$D$200)+(DM167/$F$200)=0,"",DK167+(DL167/$D$200)+(DM167/$F$200))</f>
        <v/>
      </c>
      <c r="DS167" s="97" t="str">
        <f t="shared" si="183"/>
        <v/>
      </c>
      <c r="DX167" s="97" t="str">
        <f>IF(DU167+(DV167/$D$200)+(DW167/$F$200)=0,"",DU167+(DV167/$D$200)+(DW167/$F$200))</f>
        <v/>
      </c>
      <c r="EC167" s="97" t="str">
        <f t="shared" si="170"/>
        <v/>
      </c>
      <c r="EH167" s="97" t="str">
        <f t="shared" si="193"/>
        <v/>
      </c>
      <c r="EM167" s="97" t="str">
        <f t="shared" si="194"/>
        <v/>
      </c>
      <c r="ER167" s="97" t="str">
        <f t="shared" si="164"/>
        <v/>
      </c>
      <c r="EW167" s="97" t="str">
        <f t="shared" si="165"/>
        <v/>
      </c>
      <c r="FB167" s="97" t="str">
        <f t="shared" si="166"/>
        <v/>
      </c>
      <c r="FG167" s="97" t="str">
        <f t="shared" si="185"/>
        <v/>
      </c>
      <c r="FL167" s="97" t="str">
        <f t="shared" si="195"/>
        <v/>
      </c>
      <c r="FQ167" s="97" t="str">
        <f t="shared" si="196"/>
        <v/>
      </c>
    </row>
    <row r="168" spans="1:173" x14ac:dyDescent="0.3">
      <c r="A168" s="8" t="s">
        <v>103</v>
      </c>
      <c r="B168" s="19" t="s">
        <v>590</v>
      </c>
      <c r="C168" s="19" t="s">
        <v>650</v>
      </c>
      <c r="D168" s="19" t="s">
        <v>638</v>
      </c>
      <c r="K168" s="16" t="str">
        <f t="shared" si="179"/>
        <v/>
      </c>
      <c r="T168" s="16" t="str">
        <f t="shared" si="180"/>
        <v/>
      </c>
      <c r="U168" s="3"/>
      <c r="V168" s="3"/>
      <c r="W168" s="3"/>
      <c r="X168" s="3"/>
      <c r="Y168" s="3"/>
      <c r="Z168" s="3"/>
      <c r="AA168" s="3"/>
      <c r="AB168" s="3"/>
      <c r="AC168" s="3"/>
      <c r="AD168" s="16" t="str">
        <f t="shared" si="181"/>
        <v/>
      </c>
      <c r="AE168" s="3"/>
      <c r="AM168" s="16" t="str">
        <f t="shared" si="184"/>
        <v/>
      </c>
      <c r="AR168" s="97" t="str">
        <f t="shared" si="188"/>
        <v/>
      </c>
      <c r="AW168" s="97" t="str">
        <f t="shared" si="197"/>
        <v/>
      </c>
      <c r="AZ168" s="97" t="str">
        <f t="shared" si="182"/>
        <v/>
      </c>
      <c r="BF168" s="97" t="str">
        <f t="shared" si="172"/>
        <v/>
      </c>
      <c r="BK168" s="97" t="str">
        <f t="shared" si="189"/>
        <v/>
      </c>
      <c r="BP168" s="97" t="str">
        <f t="shared" si="200"/>
        <v/>
      </c>
      <c r="BU168" s="97" t="str">
        <f t="shared" ref="BU168:BU196" si="202">IF(BR168+(BS168/$D$200)+(BT168/$F$200)=0,"",BR168+(BS168/$D$200)+(BT168/$F$200))</f>
        <v/>
      </c>
      <c r="BZ168" s="97" t="str">
        <f t="shared" si="201"/>
        <v/>
      </c>
      <c r="CA168" t="s">
        <v>517</v>
      </c>
      <c r="CB168">
        <v>0</v>
      </c>
      <c r="CC168">
        <v>22</v>
      </c>
      <c r="CD168">
        <v>0</v>
      </c>
      <c r="CE168" s="97">
        <f>(IF(CB168+(CC168/$D$200)+(CD168/$F$200)=0,"",CB168+(CC168/$D$200)+(CD168/$F$200)))/2</f>
        <v>0.55000000000000004</v>
      </c>
      <c r="CF168" t="s">
        <v>517</v>
      </c>
      <c r="CG168">
        <v>0</v>
      </c>
      <c r="CH168">
        <v>28</v>
      </c>
      <c r="CI168">
        <v>0</v>
      </c>
      <c r="CJ168" s="97">
        <f>(IF(CG168+(CH168/$D$200)+(CI168/$F$200)=0,"",CG168+(CH168/$D$200)+(CI168/$F$200)))/2</f>
        <v>0.7</v>
      </c>
      <c r="CO168" s="97" t="str">
        <f t="shared" si="199"/>
        <v/>
      </c>
      <c r="CT168" s="97" t="str">
        <f t="shared" si="173"/>
        <v/>
      </c>
      <c r="CY168" s="97" t="str">
        <f t="shared" si="198"/>
        <v/>
      </c>
      <c r="DD168" s="97" t="str">
        <f>IF(DA168+(DB168/$D$200)+(DC168/$F$200)=0,"",DA168+(DB168/$D$200)+(DC168/$F$200))</f>
        <v/>
      </c>
      <c r="DI168" s="97" t="str">
        <f>IF(DF168+(DG168/$D$200)+(DH168/$F$200)=0,"",DF168+(DG168/$D$200)+(DH168/$F$200))</f>
        <v/>
      </c>
      <c r="DN168" s="97" t="str">
        <f>IF(DK168+(DL168/$D$200)+(DM168/$F$200)=0,"",DK168+(DL168/$D$200)+(DM168/$F$200))</f>
        <v/>
      </c>
      <c r="DS168" s="97" t="str">
        <f t="shared" si="183"/>
        <v/>
      </c>
      <c r="DX168" s="97" t="str">
        <f>IF(DU168+(DV168/$D$200)+(DW168/$F$200)=0,"",DU168+(DV168/$D$200)+(DW168/$F$200))</f>
        <v/>
      </c>
      <c r="EC168" s="97" t="str">
        <f t="shared" si="170"/>
        <v/>
      </c>
      <c r="EH168" s="97" t="str">
        <f t="shared" si="193"/>
        <v/>
      </c>
      <c r="EM168" s="97" t="str">
        <f t="shared" si="194"/>
        <v/>
      </c>
      <c r="ER168" s="97" t="str">
        <f t="shared" ref="ER168:ER186" si="203">IF(EO168+(EP168/$D$200)+(EQ168/$F$200)=0,"",EO168+(EP168/$D$200)+(EQ168/$F$200))</f>
        <v/>
      </c>
      <c r="EW168" s="97" t="str">
        <f t="shared" ref="EW168:EW196" si="204">IF(ET168+(EU168/$D$200)+(EV168/$F$200)=0,"",ET168+(EU168/$D$200)+(EV168/$F$200))</f>
        <v/>
      </c>
      <c r="FB168" s="97" t="str">
        <f t="shared" si="166"/>
        <v/>
      </c>
      <c r="FG168" s="97" t="str">
        <f t="shared" si="185"/>
        <v/>
      </c>
      <c r="FL168" s="97" t="str">
        <f t="shared" si="195"/>
        <v/>
      </c>
      <c r="FQ168" s="97" t="str">
        <f t="shared" si="196"/>
        <v/>
      </c>
    </row>
    <row r="169" spans="1:173" x14ac:dyDescent="0.3">
      <c r="A169" s="8" t="s">
        <v>103</v>
      </c>
      <c r="B169" s="19" t="s">
        <v>587</v>
      </c>
      <c r="C169" s="19" t="s">
        <v>650</v>
      </c>
      <c r="D169" s="19" t="s">
        <v>638</v>
      </c>
      <c r="K169" s="16" t="str">
        <f t="shared" si="179"/>
        <v/>
      </c>
      <c r="T169" s="16" t="str">
        <f t="shared" si="180"/>
        <v/>
      </c>
      <c r="U169" s="3"/>
      <c r="V169" s="3"/>
      <c r="W169" s="3"/>
      <c r="X169" s="3"/>
      <c r="Y169" s="3"/>
      <c r="Z169" s="3"/>
      <c r="AA169" s="3"/>
      <c r="AB169" s="3"/>
      <c r="AC169" s="3"/>
      <c r="AD169" s="16" t="str">
        <f t="shared" si="181"/>
        <v/>
      </c>
      <c r="AE169" s="3"/>
      <c r="AM169" s="16" t="str">
        <f t="shared" si="184"/>
        <v/>
      </c>
      <c r="AR169" s="97" t="str">
        <f t="shared" si="188"/>
        <v/>
      </c>
      <c r="AW169" s="97" t="str">
        <f t="shared" si="197"/>
        <v/>
      </c>
      <c r="AZ169" s="97" t="str">
        <f t="shared" si="182"/>
        <v/>
      </c>
      <c r="BF169" s="97" t="str">
        <f t="shared" si="172"/>
        <v/>
      </c>
      <c r="BK169" s="97" t="str">
        <f t="shared" si="189"/>
        <v/>
      </c>
      <c r="BP169" s="97" t="str">
        <f t="shared" si="200"/>
        <v/>
      </c>
      <c r="BU169" s="97" t="str">
        <f t="shared" si="202"/>
        <v/>
      </c>
      <c r="BZ169" s="97" t="str">
        <f t="shared" si="201"/>
        <v/>
      </c>
      <c r="CE169" s="97" t="str">
        <f t="shared" ref="CE169:CE196" si="205">IF(CB169+(CC169/$D$200)+(CD169/$F$200)=0,"",CB169+(CC169/$D$200)+(CD169/$F$200))</f>
        <v/>
      </c>
      <c r="CF169" t="s">
        <v>517</v>
      </c>
      <c r="CG169">
        <v>0</v>
      </c>
      <c r="CH169">
        <v>14</v>
      </c>
      <c r="CI169">
        <v>0</v>
      </c>
      <c r="CJ169" s="97">
        <f>(IF(CG169+(CH169/$D$200)+(CI169/$F$200)=0,"",CG169+(CH169/$D$200)+(CI169/$F$200))/100*$D$207)</f>
        <v>0.78399999999999992</v>
      </c>
      <c r="CO169" s="97" t="str">
        <f t="shared" si="199"/>
        <v/>
      </c>
      <c r="CT169" s="97" t="str">
        <f t="shared" si="173"/>
        <v/>
      </c>
      <c r="CY169" s="97" t="str">
        <f t="shared" si="198"/>
        <v/>
      </c>
      <c r="CZ169" t="s">
        <v>517</v>
      </c>
      <c r="DA169">
        <v>0</v>
      </c>
      <c r="DB169">
        <v>13</v>
      </c>
      <c r="DC169">
        <v>0</v>
      </c>
      <c r="DD169" s="97">
        <f>(IF(DA169+(DB169/$D$200)+(DC169/$F$200)=0,"",DA169+(DB169/$D$200)+(DC169/$F$200)))/100*$D$207</f>
        <v>0.72800000000000009</v>
      </c>
      <c r="DE169" t="s">
        <v>517</v>
      </c>
      <c r="DF169">
        <v>0</v>
      </c>
      <c r="DG169">
        <v>16</v>
      </c>
      <c r="DH169">
        <v>0</v>
      </c>
      <c r="DI169" s="97">
        <f>(IF(DF169+(DG169/$D$200)+(DH169/$F$200)=0,"",DF169+(DG169/$D$200)+(DH169/$F$200)))/125*$D$207</f>
        <v>0.71679999999999999</v>
      </c>
      <c r="DJ169" t="s">
        <v>517</v>
      </c>
      <c r="DK169">
        <v>0</v>
      </c>
      <c r="DL169">
        <v>15</v>
      </c>
      <c r="DM169">
        <v>6</v>
      </c>
      <c r="DN169" s="97">
        <f>(IF(DK169+(DL169/$D$200)+(DM169/$F$200)=0,"",DK169+(DL169/$D$200)+(DM169/$F$200)))/125*$D$207</f>
        <v>0.69440000000000002</v>
      </c>
      <c r="DS169" s="97" t="str">
        <f t="shared" si="183"/>
        <v/>
      </c>
      <c r="DT169" t="s">
        <v>517</v>
      </c>
      <c r="DU169">
        <v>0</v>
      </c>
      <c r="DV169">
        <v>16</v>
      </c>
      <c r="DW169">
        <v>0</v>
      </c>
      <c r="DX169" s="97">
        <f>(IF(DU169+(DV169/$D$200)+(DW169/$F$200)=0,"",DU169+(DV169/$D$200)+(DW169/$F$200)))/99*$D$207</f>
        <v>0.90505050505050511</v>
      </c>
      <c r="EC169" s="97" t="str">
        <f t="shared" si="170"/>
        <v/>
      </c>
      <c r="EH169" s="97" t="str">
        <f t="shared" si="193"/>
        <v/>
      </c>
      <c r="EM169" s="97" t="str">
        <f t="shared" si="194"/>
        <v/>
      </c>
      <c r="ER169" s="97" t="str">
        <f t="shared" si="203"/>
        <v/>
      </c>
      <c r="EW169" s="97" t="str">
        <f t="shared" si="204"/>
        <v/>
      </c>
      <c r="FB169" s="97" t="str">
        <f t="shared" ref="FB169:FB196" si="206">IF(EY169+(EZ169/$D$200)+(FA169/$F$200)=0,"",EY169+(EZ169/$D$200)+(FA169/$F$200))</f>
        <v/>
      </c>
      <c r="FG169" s="97" t="str">
        <f t="shared" si="185"/>
        <v/>
      </c>
      <c r="FL169" s="97" t="str">
        <f t="shared" si="195"/>
        <v/>
      </c>
      <c r="FQ169" s="97" t="str">
        <f t="shared" si="196"/>
        <v/>
      </c>
    </row>
    <row r="170" spans="1:173" x14ac:dyDescent="0.3">
      <c r="A170" s="19" t="s">
        <v>620</v>
      </c>
      <c r="B170" s="8"/>
      <c r="C170" s="19" t="s">
        <v>650</v>
      </c>
      <c r="D170" s="19" t="s">
        <v>638</v>
      </c>
      <c r="K170" s="16" t="str">
        <f t="shared" si="179"/>
        <v/>
      </c>
      <c r="T170" s="16" t="str">
        <f t="shared" si="180"/>
        <v/>
      </c>
      <c r="U170" s="3"/>
      <c r="V170" s="3"/>
      <c r="W170" s="3"/>
      <c r="X170" s="3"/>
      <c r="Y170" s="3"/>
      <c r="Z170" s="3"/>
      <c r="AA170" s="3"/>
      <c r="AB170" s="3"/>
      <c r="AC170" s="3"/>
      <c r="AD170" s="16" t="str">
        <f t="shared" si="181"/>
        <v/>
      </c>
      <c r="AE170" s="3"/>
      <c r="AM170" s="16" t="str">
        <f t="shared" si="184"/>
        <v/>
      </c>
      <c r="AR170" s="97" t="str">
        <f t="shared" si="188"/>
        <v/>
      </c>
      <c r="AW170" s="97" t="str">
        <f t="shared" si="197"/>
        <v/>
      </c>
      <c r="AZ170" s="97" t="str">
        <f t="shared" si="182"/>
        <v/>
      </c>
      <c r="BF170" s="97" t="str">
        <f t="shared" si="172"/>
        <v/>
      </c>
      <c r="BK170" s="97" t="str">
        <f t="shared" si="189"/>
        <v/>
      </c>
      <c r="BP170" s="97" t="str">
        <f t="shared" si="200"/>
        <v/>
      </c>
      <c r="BU170" s="97" t="str">
        <f t="shared" si="202"/>
        <v/>
      </c>
      <c r="BZ170" s="97" t="str">
        <f t="shared" si="201"/>
        <v/>
      </c>
      <c r="CE170" s="97" t="str">
        <f t="shared" si="205"/>
        <v/>
      </c>
      <c r="CJ170" s="97" t="str">
        <f t="shared" ref="CJ170:CJ196" si="207">IF(CG170+(CH170/$D$200)+(CI170/$F$200)=0,"",CG170+(CH170/$D$200)+(CI170/$F$200))</f>
        <v/>
      </c>
      <c r="CO170" s="97" t="str">
        <f t="shared" si="199"/>
        <v/>
      </c>
      <c r="CT170" s="97" t="str">
        <f t="shared" si="173"/>
        <v/>
      </c>
      <c r="CY170" s="97" t="str">
        <f t="shared" si="198"/>
        <v/>
      </c>
      <c r="DD170" s="97" t="str">
        <f t="shared" ref="DD170:DD196" si="208">IF(DA170+(DB170/$D$200)+(DC170/$F$200)=0,"",DA170+(DB170/$D$200)+(DC170/$F$200))</f>
        <v/>
      </c>
      <c r="DE170" t="s">
        <v>57</v>
      </c>
      <c r="DF170">
        <v>0</v>
      </c>
      <c r="DG170">
        <v>50</v>
      </c>
      <c r="DH170">
        <v>0</v>
      </c>
      <c r="DI170" s="97">
        <f t="shared" ref="DI170:DI196" si="209">IF(DF170+(DG170/$D$200)+(DH170/$F$200)=0,"",DF170+(DG170/$D$200)+(DH170/$F$200))</f>
        <v>2.5</v>
      </c>
      <c r="DN170" s="97" t="str">
        <f t="shared" ref="DN170:DN196" si="210">IF(DK170+(DL170/$D$200)+(DM170/$F$200)=0,"",DK170+(DL170/$D$200)+(DM170/$F$200))</f>
        <v/>
      </c>
      <c r="DS170" s="97" t="str">
        <f t="shared" si="183"/>
        <v/>
      </c>
      <c r="DX170" s="97" t="str">
        <f t="shared" ref="DX170:DX180" si="211">IF(DU170+(DV170/$D$200)+(DW170/$F$200)=0,"",DU170+(DV170/$D$200)+(DW170/$F$200))</f>
        <v/>
      </c>
      <c r="EC170" s="97" t="str">
        <f t="shared" si="170"/>
        <v/>
      </c>
      <c r="EH170" s="97" t="str">
        <f t="shared" si="193"/>
        <v/>
      </c>
      <c r="EM170" s="97" t="str">
        <f t="shared" si="194"/>
        <v/>
      </c>
      <c r="ER170" s="97" t="str">
        <f t="shared" si="203"/>
        <v/>
      </c>
      <c r="EW170" s="97" t="str">
        <f t="shared" si="204"/>
        <v/>
      </c>
      <c r="FB170" s="97" t="str">
        <f t="shared" si="206"/>
        <v/>
      </c>
      <c r="FG170" s="97" t="str">
        <f t="shared" si="185"/>
        <v/>
      </c>
      <c r="FL170" s="97" t="str">
        <f t="shared" si="195"/>
        <v/>
      </c>
      <c r="FQ170" s="97" t="str">
        <f t="shared" si="196"/>
        <v/>
      </c>
    </row>
    <row r="171" spans="1:173" x14ac:dyDescent="0.3">
      <c r="A171" s="19" t="s">
        <v>620</v>
      </c>
      <c r="B171" s="19" t="s">
        <v>596</v>
      </c>
      <c r="C171" s="19" t="s">
        <v>650</v>
      </c>
      <c r="D171" s="19" t="s">
        <v>638</v>
      </c>
      <c r="K171" s="16" t="str">
        <f t="shared" si="179"/>
        <v/>
      </c>
      <c r="T171" s="16" t="str">
        <f t="shared" si="180"/>
        <v/>
      </c>
      <c r="U171" s="3"/>
      <c r="V171" s="3"/>
      <c r="W171" s="3"/>
      <c r="X171" s="3"/>
      <c r="Y171" s="3"/>
      <c r="Z171" s="3"/>
      <c r="AA171" s="3"/>
      <c r="AB171" s="3"/>
      <c r="AC171" s="3"/>
      <c r="AD171" s="16" t="str">
        <f t="shared" si="181"/>
        <v/>
      </c>
      <c r="AE171" s="3"/>
      <c r="AM171" s="16" t="str">
        <f t="shared" si="184"/>
        <v/>
      </c>
      <c r="AR171" s="97" t="str">
        <f t="shared" si="188"/>
        <v/>
      </c>
      <c r="AW171" s="97" t="str">
        <f t="shared" si="197"/>
        <v/>
      </c>
      <c r="AZ171" s="97" t="str">
        <f t="shared" si="182"/>
        <v/>
      </c>
      <c r="BF171" s="97" t="str">
        <f t="shared" si="172"/>
        <v/>
      </c>
      <c r="BK171" s="97" t="str">
        <f t="shared" si="189"/>
        <v/>
      </c>
      <c r="BP171" s="97" t="str">
        <f t="shared" si="200"/>
        <v/>
      </c>
      <c r="BU171" s="97" t="str">
        <f t="shared" si="202"/>
        <v/>
      </c>
      <c r="BZ171" s="97" t="str">
        <f t="shared" si="201"/>
        <v/>
      </c>
      <c r="CE171" s="97" t="str">
        <f t="shared" si="205"/>
        <v/>
      </c>
      <c r="CJ171" s="97" t="str">
        <f t="shared" si="207"/>
        <v/>
      </c>
      <c r="CO171" s="97" t="str">
        <f t="shared" si="199"/>
        <v/>
      </c>
      <c r="CT171" s="97" t="str">
        <f t="shared" si="173"/>
        <v/>
      </c>
      <c r="CY171" s="97" t="str">
        <f t="shared" si="198"/>
        <v/>
      </c>
      <c r="DD171" s="97" t="str">
        <f t="shared" si="208"/>
        <v/>
      </c>
      <c r="DE171" t="s">
        <v>57</v>
      </c>
      <c r="DF171">
        <v>0</v>
      </c>
      <c r="DG171">
        <v>46</v>
      </c>
      <c r="DH171">
        <v>6</v>
      </c>
      <c r="DI171" s="97">
        <f t="shared" si="209"/>
        <v>2.3249999999999997</v>
      </c>
      <c r="DJ171" t="s">
        <v>106</v>
      </c>
      <c r="DK171">
        <v>1</v>
      </c>
      <c r="DL171">
        <v>7</v>
      </c>
      <c r="DM171">
        <v>7.2</v>
      </c>
      <c r="DN171" s="97">
        <f t="shared" si="210"/>
        <v>1.3800000000000001</v>
      </c>
      <c r="DS171" s="97" t="str">
        <f t="shared" si="183"/>
        <v/>
      </c>
      <c r="DX171" s="97" t="str">
        <f t="shared" si="211"/>
        <v/>
      </c>
      <c r="EC171" s="97" t="str">
        <f t="shared" si="170"/>
        <v/>
      </c>
      <c r="EH171" s="97" t="str">
        <f t="shared" si="193"/>
        <v/>
      </c>
      <c r="EM171" s="97" t="str">
        <f t="shared" si="194"/>
        <v/>
      </c>
      <c r="ER171" s="97" t="str">
        <f t="shared" si="203"/>
        <v/>
      </c>
      <c r="EW171" s="97" t="str">
        <f t="shared" si="204"/>
        <v/>
      </c>
      <c r="FB171" s="97" t="str">
        <f t="shared" si="206"/>
        <v/>
      </c>
      <c r="FG171" s="97" t="str">
        <f t="shared" si="185"/>
        <v/>
      </c>
      <c r="FL171" s="97" t="str">
        <f t="shared" si="195"/>
        <v/>
      </c>
      <c r="FQ171" s="97" t="str">
        <f t="shared" si="196"/>
        <v/>
      </c>
    </row>
    <row r="172" spans="1:173" x14ac:dyDescent="0.3">
      <c r="A172" s="19" t="s">
        <v>621</v>
      </c>
      <c r="B172" s="19" t="s">
        <v>597</v>
      </c>
      <c r="C172" s="19" t="s">
        <v>651</v>
      </c>
      <c r="D172" s="19" t="s">
        <v>637</v>
      </c>
      <c r="K172" s="16" t="str">
        <f t="shared" si="179"/>
        <v/>
      </c>
      <c r="T172" s="16" t="str">
        <f t="shared" si="180"/>
        <v/>
      </c>
      <c r="U172" s="3"/>
      <c r="V172" s="3"/>
      <c r="W172" s="3"/>
      <c r="X172" s="3"/>
      <c r="Y172" s="3"/>
      <c r="Z172" s="3"/>
      <c r="AA172" s="3"/>
      <c r="AB172" s="3"/>
      <c r="AC172" s="3"/>
      <c r="AD172" s="16" t="str">
        <f t="shared" si="181"/>
        <v/>
      </c>
      <c r="AE172" s="3"/>
      <c r="AM172" s="16" t="str">
        <f t="shared" si="184"/>
        <v/>
      </c>
      <c r="AR172" s="97" t="str">
        <f t="shared" si="188"/>
        <v/>
      </c>
      <c r="AW172" s="97" t="str">
        <f t="shared" si="197"/>
        <v/>
      </c>
      <c r="AZ172" s="97" t="str">
        <f t="shared" si="182"/>
        <v/>
      </c>
      <c r="BF172" s="97" t="str">
        <f t="shared" si="172"/>
        <v/>
      </c>
      <c r="BK172" s="97" t="str">
        <f t="shared" si="189"/>
        <v/>
      </c>
      <c r="BP172" s="97" t="str">
        <f t="shared" si="200"/>
        <v/>
      </c>
      <c r="BU172" s="97" t="str">
        <f t="shared" si="202"/>
        <v/>
      </c>
      <c r="BZ172" s="97" t="str">
        <f t="shared" si="201"/>
        <v/>
      </c>
      <c r="CE172" s="97" t="str">
        <f t="shared" si="205"/>
        <v/>
      </c>
      <c r="CJ172" s="97" t="str">
        <f t="shared" si="207"/>
        <v/>
      </c>
      <c r="CO172" s="97" t="str">
        <f t="shared" si="199"/>
        <v/>
      </c>
      <c r="CT172" s="97" t="str">
        <f t="shared" si="173"/>
        <v/>
      </c>
      <c r="CY172" s="97" t="str">
        <f t="shared" si="198"/>
        <v/>
      </c>
      <c r="DD172" s="97" t="str">
        <f t="shared" si="208"/>
        <v/>
      </c>
      <c r="DI172" s="97" t="str">
        <f t="shared" si="209"/>
        <v/>
      </c>
      <c r="DJ172" t="s">
        <v>106</v>
      </c>
      <c r="DK172">
        <v>2</v>
      </c>
      <c r="DL172">
        <v>7</v>
      </c>
      <c r="DM172">
        <v>7.2</v>
      </c>
      <c r="DN172" s="97">
        <f t="shared" si="210"/>
        <v>2.38</v>
      </c>
      <c r="DS172" s="97" t="str">
        <f t="shared" si="183"/>
        <v/>
      </c>
      <c r="DX172" s="97" t="str">
        <f t="shared" si="211"/>
        <v/>
      </c>
      <c r="EC172" s="97" t="str">
        <f t="shared" si="170"/>
        <v/>
      </c>
      <c r="EH172" s="97" t="str">
        <f t="shared" si="193"/>
        <v/>
      </c>
      <c r="EM172" s="97" t="str">
        <f t="shared" si="194"/>
        <v/>
      </c>
      <c r="ER172" s="97" t="str">
        <f t="shared" si="203"/>
        <v/>
      </c>
      <c r="EW172" s="97" t="str">
        <f t="shared" si="204"/>
        <v/>
      </c>
      <c r="FB172" s="97" t="str">
        <f t="shared" si="206"/>
        <v/>
      </c>
      <c r="FG172" s="97" t="str">
        <f t="shared" si="185"/>
        <v/>
      </c>
      <c r="FL172" s="97" t="str">
        <f t="shared" si="195"/>
        <v/>
      </c>
      <c r="FQ172" s="97" t="str">
        <f t="shared" si="196"/>
        <v/>
      </c>
    </row>
    <row r="173" spans="1:173" x14ac:dyDescent="0.3">
      <c r="A173" s="8" t="s">
        <v>117</v>
      </c>
      <c r="B173" s="8"/>
      <c r="C173" s="19" t="s">
        <v>640</v>
      </c>
      <c r="D173" s="19" t="s">
        <v>639</v>
      </c>
      <c r="E173" t="s">
        <v>22</v>
      </c>
      <c r="F173">
        <v>7</v>
      </c>
      <c r="G173">
        <v>8.25</v>
      </c>
      <c r="I173">
        <v>11</v>
      </c>
      <c r="J173">
        <v>2</v>
      </c>
      <c r="K173" s="16">
        <f t="shared" si="179"/>
        <v>0.47135416666666669</v>
      </c>
      <c r="L173" t="s">
        <v>22</v>
      </c>
      <c r="M173">
        <v>0</v>
      </c>
      <c r="N173">
        <v>7</v>
      </c>
      <c r="O173">
        <v>8.25</v>
      </c>
      <c r="Q173">
        <v>0</v>
      </c>
      <c r="R173">
        <v>11</v>
      </c>
      <c r="S173">
        <v>2</v>
      </c>
      <c r="T173" s="16">
        <f t="shared" si="180"/>
        <v>0.47135416666666669</v>
      </c>
      <c r="U173" s="3" t="s">
        <v>49</v>
      </c>
      <c r="V173" s="3" t="s">
        <v>22</v>
      </c>
      <c r="W173" s="3">
        <v>0</v>
      </c>
      <c r="X173" s="3">
        <v>8</v>
      </c>
      <c r="Y173" s="3">
        <v>3</v>
      </c>
      <c r="Z173" s="3"/>
      <c r="AA173" s="3">
        <v>0</v>
      </c>
      <c r="AB173" s="3">
        <v>8</v>
      </c>
      <c r="AC173" s="3">
        <v>9</v>
      </c>
      <c r="AD173" s="16">
        <f t="shared" si="181"/>
        <v>0.42500000000000004</v>
      </c>
      <c r="AE173" s="3"/>
      <c r="AM173" s="16" t="str">
        <f t="shared" si="184"/>
        <v/>
      </c>
      <c r="AR173" s="97" t="str">
        <f t="shared" si="188"/>
        <v/>
      </c>
      <c r="AW173" s="97" t="str">
        <f t="shared" si="197"/>
        <v/>
      </c>
      <c r="AZ173" s="97" t="str">
        <f t="shared" si="182"/>
        <v/>
      </c>
      <c r="BF173" s="97" t="str">
        <f t="shared" si="172"/>
        <v/>
      </c>
      <c r="BK173" s="97" t="str">
        <f t="shared" si="189"/>
        <v/>
      </c>
      <c r="BP173" s="97" t="str">
        <f t="shared" si="200"/>
        <v/>
      </c>
      <c r="BU173" s="97" t="str">
        <f t="shared" si="202"/>
        <v/>
      </c>
      <c r="BZ173" s="97" t="str">
        <f t="shared" si="201"/>
        <v/>
      </c>
      <c r="CE173" s="97" t="str">
        <f t="shared" si="205"/>
        <v/>
      </c>
      <c r="CJ173" s="97" t="str">
        <f t="shared" si="207"/>
        <v/>
      </c>
      <c r="CO173" s="97" t="str">
        <f t="shared" si="199"/>
        <v/>
      </c>
      <c r="CT173" s="97" t="str">
        <f t="shared" si="173"/>
        <v/>
      </c>
      <c r="CU173" t="s">
        <v>48</v>
      </c>
      <c r="CV173">
        <v>40</v>
      </c>
      <c r="CW173">
        <v>0</v>
      </c>
      <c r="CX173">
        <v>0</v>
      </c>
      <c r="CY173" s="97">
        <f t="shared" si="198"/>
        <v>40</v>
      </c>
      <c r="DD173" s="97" t="str">
        <f t="shared" si="208"/>
        <v/>
      </c>
      <c r="DI173" s="97" t="str">
        <f t="shared" si="209"/>
        <v/>
      </c>
      <c r="DN173" s="97" t="str">
        <f t="shared" si="210"/>
        <v/>
      </c>
      <c r="DS173" s="97" t="str">
        <f t="shared" si="183"/>
        <v/>
      </c>
      <c r="DX173" s="97" t="str">
        <f t="shared" si="211"/>
        <v/>
      </c>
      <c r="EC173" s="97" t="str">
        <f t="shared" si="170"/>
        <v/>
      </c>
      <c r="EH173" s="97" t="str">
        <f t="shared" si="193"/>
        <v/>
      </c>
      <c r="EM173" s="97" t="str">
        <f t="shared" si="194"/>
        <v/>
      </c>
      <c r="ER173" s="97" t="str">
        <f t="shared" si="203"/>
        <v/>
      </c>
      <c r="EW173" s="97" t="str">
        <f t="shared" si="204"/>
        <v/>
      </c>
      <c r="FB173" s="97" t="str">
        <f t="shared" si="206"/>
        <v/>
      </c>
      <c r="FG173" s="97" t="str">
        <f t="shared" si="185"/>
        <v/>
      </c>
      <c r="FL173" s="97" t="str">
        <f t="shared" si="195"/>
        <v/>
      </c>
      <c r="FQ173" s="97" t="str">
        <f t="shared" si="196"/>
        <v/>
      </c>
    </row>
    <row r="174" spans="1:173" x14ac:dyDescent="0.3">
      <c r="A174" s="8" t="s">
        <v>117</v>
      </c>
      <c r="B174" s="19" t="s">
        <v>591</v>
      </c>
      <c r="C174" s="19" t="s">
        <v>640</v>
      </c>
      <c r="D174" s="19" t="s">
        <v>639</v>
      </c>
      <c r="K174" s="16" t="str">
        <f t="shared" si="179"/>
        <v/>
      </c>
      <c r="T174" s="16" t="str">
        <f t="shared" si="180"/>
        <v/>
      </c>
      <c r="U174" s="3"/>
      <c r="V174" s="3"/>
      <c r="W174" s="3"/>
      <c r="X174" s="3"/>
      <c r="Y174" s="3"/>
      <c r="Z174" s="3"/>
      <c r="AA174" s="3"/>
      <c r="AB174" s="3"/>
      <c r="AC174" s="3"/>
      <c r="AD174" s="16" t="str">
        <f t="shared" si="181"/>
        <v/>
      </c>
      <c r="AE174" s="3"/>
      <c r="AM174" s="16" t="str">
        <f t="shared" si="184"/>
        <v/>
      </c>
      <c r="AR174" s="97" t="str">
        <f t="shared" si="188"/>
        <v/>
      </c>
      <c r="AW174" s="97" t="str">
        <f t="shared" si="197"/>
        <v/>
      </c>
      <c r="AZ174" s="97" t="str">
        <f t="shared" si="182"/>
        <v/>
      </c>
      <c r="BF174" s="97" t="str">
        <f t="shared" si="172"/>
        <v/>
      </c>
      <c r="BK174" s="97" t="str">
        <f t="shared" si="189"/>
        <v/>
      </c>
      <c r="BP174" s="97" t="str">
        <f t="shared" si="200"/>
        <v/>
      </c>
      <c r="BU174" s="97" t="str">
        <f t="shared" si="202"/>
        <v/>
      </c>
      <c r="BZ174" s="97" t="str">
        <f t="shared" si="201"/>
        <v/>
      </c>
      <c r="CE174" s="97" t="str">
        <f t="shared" si="205"/>
        <v/>
      </c>
      <c r="CJ174" s="97" t="str">
        <f t="shared" si="207"/>
        <v/>
      </c>
      <c r="CO174" s="97" t="str">
        <f t="shared" si="199"/>
        <v/>
      </c>
      <c r="CT174" s="97" t="str">
        <f t="shared" si="173"/>
        <v/>
      </c>
      <c r="CY174" s="97" t="str">
        <f t="shared" si="198"/>
        <v/>
      </c>
      <c r="DD174" s="97" t="str">
        <f t="shared" si="208"/>
        <v/>
      </c>
      <c r="DI174" s="97" t="str">
        <f t="shared" si="209"/>
        <v/>
      </c>
      <c r="DJ174" t="s">
        <v>69</v>
      </c>
      <c r="DK174">
        <v>0</v>
      </c>
      <c r="DL174">
        <v>4</v>
      </c>
      <c r="DM174">
        <v>2</v>
      </c>
      <c r="DN174" s="97">
        <f t="shared" si="210"/>
        <v>0.20833333333333334</v>
      </c>
      <c r="DS174" s="97" t="str">
        <f t="shared" si="183"/>
        <v/>
      </c>
      <c r="DX174" s="97" t="str">
        <f t="shared" si="211"/>
        <v/>
      </c>
      <c r="EC174" s="97" t="str">
        <f t="shared" si="170"/>
        <v/>
      </c>
      <c r="EH174" s="97" t="str">
        <f t="shared" si="193"/>
        <v/>
      </c>
      <c r="EM174" s="97" t="str">
        <f t="shared" si="194"/>
        <v/>
      </c>
      <c r="ER174" s="97" t="str">
        <f t="shared" si="203"/>
        <v/>
      </c>
      <c r="EW174" s="97" t="str">
        <f t="shared" si="204"/>
        <v/>
      </c>
      <c r="FB174" s="97" t="str">
        <f t="shared" si="206"/>
        <v/>
      </c>
      <c r="FG174" s="97" t="str">
        <f t="shared" si="185"/>
        <v/>
      </c>
      <c r="FL174" s="97" t="str">
        <f t="shared" si="195"/>
        <v/>
      </c>
      <c r="FQ174" s="97" t="str">
        <f t="shared" si="196"/>
        <v/>
      </c>
    </row>
    <row r="175" spans="1:173" x14ac:dyDescent="0.3">
      <c r="A175" s="8" t="s">
        <v>117</v>
      </c>
      <c r="B175" s="19" t="s">
        <v>592</v>
      </c>
      <c r="C175" s="19" t="s">
        <v>640</v>
      </c>
      <c r="D175" s="19" t="s">
        <v>639</v>
      </c>
      <c r="K175" s="16" t="str">
        <f t="shared" si="179"/>
        <v/>
      </c>
      <c r="T175" s="16" t="str">
        <f t="shared" si="180"/>
        <v/>
      </c>
      <c r="U175" s="3"/>
      <c r="V175" s="3"/>
      <c r="W175" s="3"/>
      <c r="X175" s="3"/>
      <c r="Y175" s="3"/>
      <c r="Z175" s="3"/>
      <c r="AA175" s="3"/>
      <c r="AB175" s="3"/>
      <c r="AC175" s="3"/>
      <c r="AD175" s="16" t="str">
        <f t="shared" si="181"/>
        <v/>
      </c>
      <c r="AE175" s="3"/>
      <c r="AM175" s="16" t="str">
        <f t="shared" si="184"/>
        <v/>
      </c>
      <c r="AR175" s="97" t="str">
        <f t="shared" si="188"/>
        <v/>
      </c>
      <c r="AW175" s="97" t="str">
        <f t="shared" si="197"/>
        <v/>
      </c>
      <c r="AZ175" s="97" t="str">
        <f t="shared" si="182"/>
        <v/>
      </c>
      <c r="BF175" s="97" t="str">
        <f t="shared" si="172"/>
        <v/>
      </c>
      <c r="BK175" s="97" t="str">
        <f t="shared" si="189"/>
        <v/>
      </c>
      <c r="BP175" s="97" t="str">
        <f t="shared" si="200"/>
        <v/>
      </c>
      <c r="BU175" s="97" t="str">
        <f t="shared" si="202"/>
        <v/>
      </c>
      <c r="BZ175" s="97" t="str">
        <f t="shared" si="201"/>
        <v/>
      </c>
      <c r="CE175" s="97" t="str">
        <f t="shared" si="205"/>
        <v/>
      </c>
      <c r="CJ175" s="97" t="str">
        <f t="shared" si="207"/>
        <v/>
      </c>
      <c r="CO175" s="97" t="str">
        <f t="shared" si="199"/>
        <v/>
      </c>
      <c r="CT175" s="97" t="str">
        <f t="shared" si="173"/>
        <v/>
      </c>
      <c r="CY175" s="97" t="str">
        <f t="shared" si="198"/>
        <v/>
      </c>
      <c r="DD175" s="97" t="str">
        <f t="shared" si="208"/>
        <v/>
      </c>
      <c r="DI175" s="97" t="str">
        <f t="shared" si="209"/>
        <v/>
      </c>
      <c r="DJ175" t="s">
        <v>69</v>
      </c>
      <c r="DK175">
        <v>0</v>
      </c>
      <c r="DL175">
        <v>2</v>
      </c>
      <c r="DM175">
        <v>2</v>
      </c>
      <c r="DN175" s="97">
        <f t="shared" si="210"/>
        <v>0.10833333333333334</v>
      </c>
      <c r="DS175" s="97" t="str">
        <f t="shared" si="183"/>
        <v/>
      </c>
      <c r="DX175" s="97" t="str">
        <f t="shared" si="211"/>
        <v/>
      </c>
      <c r="EC175" s="97" t="str">
        <f t="shared" si="170"/>
        <v/>
      </c>
      <c r="EH175" s="97" t="str">
        <f t="shared" si="193"/>
        <v/>
      </c>
      <c r="EM175" s="97" t="str">
        <f t="shared" si="194"/>
        <v/>
      </c>
      <c r="ER175" s="97" t="str">
        <f t="shared" si="203"/>
        <v/>
      </c>
      <c r="EW175" s="97" t="str">
        <f t="shared" si="204"/>
        <v/>
      </c>
      <c r="FB175" s="97" t="str">
        <f t="shared" si="206"/>
        <v/>
      </c>
      <c r="FG175" s="97" t="str">
        <f t="shared" si="185"/>
        <v/>
      </c>
      <c r="FL175" s="97" t="str">
        <f t="shared" si="195"/>
        <v/>
      </c>
      <c r="FQ175" s="97" t="str">
        <f t="shared" si="196"/>
        <v/>
      </c>
    </row>
    <row r="176" spans="1:173" x14ac:dyDescent="0.3">
      <c r="A176" s="8" t="s">
        <v>118</v>
      </c>
      <c r="B176" s="8"/>
      <c r="C176" s="19" t="s">
        <v>640</v>
      </c>
      <c r="D176" s="19" t="s">
        <v>639</v>
      </c>
      <c r="E176" t="s">
        <v>22</v>
      </c>
      <c r="F176">
        <v>3</v>
      </c>
      <c r="G176">
        <v>4.25</v>
      </c>
      <c r="I176">
        <v>3</v>
      </c>
      <c r="J176">
        <v>11.25</v>
      </c>
      <c r="K176" s="16">
        <f t="shared" si="179"/>
        <v>0.18229166666666666</v>
      </c>
      <c r="L176" t="s">
        <v>22</v>
      </c>
      <c r="M176">
        <v>0</v>
      </c>
      <c r="N176">
        <v>3</v>
      </c>
      <c r="O176">
        <v>10.75</v>
      </c>
      <c r="Q176">
        <v>0</v>
      </c>
      <c r="R176">
        <v>3</v>
      </c>
      <c r="S176">
        <v>11.25</v>
      </c>
      <c r="T176" s="16">
        <f t="shared" si="180"/>
        <v>0.19583333333333333</v>
      </c>
      <c r="U176" s="3" t="s">
        <v>49</v>
      </c>
      <c r="V176" s="3" t="s">
        <v>22</v>
      </c>
      <c r="W176" s="3">
        <v>0</v>
      </c>
      <c r="X176" s="3">
        <v>3</v>
      </c>
      <c r="Y176" s="3">
        <v>1</v>
      </c>
      <c r="Z176" s="3"/>
      <c r="AA176" s="3">
        <v>0</v>
      </c>
      <c r="AB176" s="3">
        <v>3</v>
      </c>
      <c r="AC176" s="3">
        <v>4</v>
      </c>
      <c r="AD176" s="16">
        <f t="shared" si="181"/>
        <v>0.16041666666666665</v>
      </c>
      <c r="AE176" s="3"/>
      <c r="AM176" s="16" t="str">
        <f t="shared" si="184"/>
        <v/>
      </c>
      <c r="AR176" s="97" t="str">
        <f t="shared" si="188"/>
        <v/>
      </c>
      <c r="AW176" s="97" t="str">
        <f t="shared" si="197"/>
        <v/>
      </c>
      <c r="AZ176" s="97" t="str">
        <f t="shared" si="182"/>
        <v/>
      </c>
      <c r="BF176" s="97" t="str">
        <f t="shared" si="172"/>
        <v/>
      </c>
      <c r="BK176" s="97" t="str">
        <f t="shared" si="189"/>
        <v/>
      </c>
      <c r="BP176" s="97" t="str">
        <f t="shared" si="200"/>
        <v/>
      </c>
      <c r="BU176" s="97" t="str">
        <f t="shared" si="202"/>
        <v/>
      </c>
      <c r="BZ176" s="97" t="str">
        <f t="shared" si="201"/>
        <v/>
      </c>
      <c r="CE176" s="97" t="str">
        <f t="shared" si="205"/>
        <v/>
      </c>
      <c r="CJ176" s="97" t="str">
        <f t="shared" si="207"/>
        <v/>
      </c>
      <c r="CO176" s="97" t="str">
        <f t="shared" si="199"/>
        <v/>
      </c>
      <c r="CT176" s="97" t="str">
        <f t="shared" si="173"/>
        <v/>
      </c>
      <c r="CY176" s="97" t="str">
        <f t="shared" si="198"/>
        <v/>
      </c>
      <c r="DD176" s="97" t="str">
        <f t="shared" si="208"/>
        <v/>
      </c>
      <c r="DI176" s="97" t="str">
        <f t="shared" si="209"/>
        <v/>
      </c>
      <c r="DN176" s="97" t="str">
        <f t="shared" si="210"/>
        <v/>
      </c>
      <c r="DS176" s="97" t="str">
        <f t="shared" si="183"/>
        <v/>
      </c>
      <c r="DX176" s="97" t="str">
        <f t="shared" si="211"/>
        <v/>
      </c>
      <c r="EC176" s="97" t="str">
        <f t="shared" si="170"/>
        <v/>
      </c>
      <c r="EH176" s="97" t="str">
        <f t="shared" si="193"/>
        <v/>
      </c>
      <c r="EM176" s="97" t="str">
        <f t="shared" si="194"/>
        <v/>
      </c>
      <c r="ER176" s="97" t="str">
        <f t="shared" si="203"/>
        <v/>
      </c>
      <c r="EW176" s="97" t="str">
        <f t="shared" si="204"/>
        <v/>
      </c>
      <c r="FB176" s="97" t="str">
        <f t="shared" si="206"/>
        <v/>
      </c>
      <c r="FG176" s="97" t="str">
        <f t="shared" si="185"/>
        <v/>
      </c>
      <c r="FL176" s="97" t="str">
        <f t="shared" si="195"/>
        <v/>
      </c>
      <c r="FQ176" s="97" t="str">
        <f t="shared" si="196"/>
        <v/>
      </c>
    </row>
    <row r="177" spans="1:173" x14ac:dyDescent="0.3">
      <c r="A177" s="8" t="s">
        <v>119</v>
      </c>
      <c r="B177" s="8"/>
      <c r="C177" s="19" t="s">
        <v>650</v>
      </c>
      <c r="D177" s="19" t="s">
        <v>638</v>
      </c>
      <c r="E177" t="s">
        <v>57</v>
      </c>
      <c r="F177">
        <v>10</v>
      </c>
      <c r="G177">
        <v>11.25</v>
      </c>
      <c r="I177">
        <v>12</v>
      </c>
      <c r="J177">
        <v>5.75</v>
      </c>
      <c r="K177" s="16">
        <f t="shared" si="179"/>
        <v>0.5854166666666667</v>
      </c>
      <c r="L177" t="s">
        <v>57</v>
      </c>
      <c r="M177">
        <v>0</v>
      </c>
      <c r="N177">
        <v>10</v>
      </c>
      <c r="O177">
        <v>11.25</v>
      </c>
      <c r="Q177">
        <v>0</v>
      </c>
      <c r="R177">
        <v>12</v>
      </c>
      <c r="S177">
        <v>5.75</v>
      </c>
      <c r="T177" s="16">
        <f t="shared" si="180"/>
        <v>0.5854166666666667</v>
      </c>
      <c r="U177" s="3" t="s">
        <v>120</v>
      </c>
      <c r="V177" s="3" t="s">
        <v>57</v>
      </c>
      <c r="W177" s="3">
        <v>0</v>
      </c>
      <c r="X177" s="3">
        <v>11</v>
      </c>
      <c r="Y177" s="3">
        <v>3</v>
      </c>
      <c r="Z177" s="3"/>
      <c r="AA177" s="3">
        <v>0</v>
      </c>
      <c r="AB177" s="3">
        <v>12</v>
      </c>
      <c r="AC177" s="5">
        <v>5.25</v>
      </c>
      <c r="AD177" s="16">
        <f t="shared" si="181"/>
        <v>0.59218749999999998</v>
      </c>
      <c r="AE177" s="3"/>
      <c r="AM177" s="16" t="str">
        <f t="shared" si="184"/>
        <v/>
      </c>
      <c r="AR177" s="97" t="str">
        <f t="shared" si="188"/>
        <v/>
      </c>
      <c r="AW177" s="97" t="str">
        <f t="shared" si="197"/>
        <v/>
      </c>
      <c r="AZ177" s="97" t="str">
        <f t="shared" si="182"/>
        <v/>
      </c>
      <c r="BF177" s="97" t="str">
        <f t="shared" si="172"/>
        <v/>
      </c>
      <c r="BK177" s="97" t="str">
        <f t="shared" si="189"/>
        <v/>
      </c>
      <c r="BP177" s="97" t="str">
        <f t="shared" si="200"/>
        <v/>
      </c>
      <c r="BU177" s="97" t="str">
        <f t="shared" si="202"/>
        <v/>
      </c>
      <c r="BZ177" s="97" t="str">
        <f t="shared" si="201"/>
        <v/>
      </c>
      <c r="CE177" s="97" t="str">
        <f t="shared" si="205"/>
        <v/>
      </c>
      <c r="CJ177" s="97" t="str">
        <f t="shared" si="207"/>
        <v/>
      </c>
      <c r="CO177" s="97" t="str">
        <f t="shared" si="199"/>
        <v/>
      </c>
      <c r="CT177" s="97" t="str">
        <f t="shared" si="173"/>
        <v/>
      </c>
      <c r="CY177" s="97" t="str">
        <f t="shared" si="198"/>
        <v/>
      </c>
      <c r="DD177" s="97" t="str">
        <f t="shared" si="208"/>
        <v/>
      </c>
      <c r="DI177" s="97" t="str">
        <f t="shared" si="209"/>
        <v/>
      </c>
      <c r="DN177" s="97" t="str">
        <f t="shared" si="210"/>
        <v/>
      </c>
      <c r="DS177" s="97" t="str">
        <f t="shared" si="183"/>
        <v/>
      </c>
      <c r="DX177" s="97" t="str">
        <f t="shared" si="211"/>
        <v/>
      </c>
      <c r="EC177" s="97" t="str">
        <f t="shared" si="170"/>
        <v/>
      </c>
      <c r="EH177" s="97" t="str">
        <f t="shared" si="193"/>
        <v/>
      </c>
      <c r="EM177" s="97" t="str">
        <f t="shared" si="194"/>
        <v/>
      </c>
      <c r="ER177" s="97" t="str">
        <f t="shared" si="203"/>
        <v/>
      </c>
      <c r="EW177" s="97" t="str">
        <f t="shared" si="204"/>
        <v/>
      </c>
      <c r="FB177" s="97" t="str">
        <f t="shared" si="206"/>
        <v/>
      </c>
      <c r="FG177" s="97" t="str">
        <f t="shared" si="185"/>
        <v/>
      </c>
      <c r="FL177" s="97" t="str">
        <f t="shared" si="195"/>
        <v/>
      </c>
      <c r="FQ177" s="97" t="str">
        <f t="shared" si="196"/>
        <v/>
      </c>
    </row>
    <row r="178" spans="1:173" x14ac:dyDescent="0.3">
      <c r="A178" s="8" t="s">
        <v>121</v>
      </c>
      <c r="B178" s="8"/>
      <c r="C178" s="19" t="s">
        <v>650</v>
      </c>
      <c r="D178" s="19" t="s">
        <v>638</v>
      </c>
      <c r="E178" t="s">
        <v>57</v>
      </c>
      <c r="F178">
        <v>10</v>
      </c>
      <c r="G178">
        <v>11.25</v>
      </c>
      <c r="I178">
        <v>14</v>
      </c>
      <c r="J178">
        <v>1.75</v>
      </c>
      <c r="K178" s="16">
        <f t="shared" si="179"/>
        <v>0.62708333333333333</v>
      </c>
      <c r="L178" t="s">
        <v>57</v>
      </c>
      <c r="M178">
        <v>0</v>
      </c>
      <c r="N178">
        <v>12</v>
      </c>
      <c r="O178">
        <v>5.75</v>
      </c>
      <c r="Q178">
        <v>0</v>
      </c>
      <c r="R178">
        <v>14</v>
      </c>
      <c r="S178">
        <v>1.75</v>
      </c>
      <c r="T178" s="16">
        <f t="shared" si="180"/>
        <v>0.66562500000000002</v>
      </c>
      <c r="U178" s="3"/>
      <c r="V178" s="3"/>
      <c r="W178" s="3"/>
      <c r="X178" s="3"/>
      <c r="Y178" s="3"/>
      <c r="Z178" s="3"/>
      <c r="AA178" s="3"/>
      <c r="AB178" s="3"/>
      <c r="AC178" s="3"/>
      <c r="AD178" s="16" t="str">
        <f t="shared" si="181"/>
        <v/>
      </c>
      <c r="AE178" s="3"/>
      <c r="AM178" s="16" t="str">
        <f t="shared" si="184"/>
        <v/>
      </c>
      <c r="AR178" s="97" t="str">
        <f t="shared" si="188"/>
        <v/>
      </c>
      <c r="AW178" s="97" t="str">
        <f t="shared" si="197"/>
        <v/>
      </c>
      <c r="AZ178" s="97" t="str">
        <f t="shared" si="182"/>
        <v/>
      </c>
      <c r="BF178" s="97" t="str">
        <f t="shared" si="172"/>
        <v/>
      </c>
      <c r="BK178" s="97" t="str">
        <f t="shared" si="189"/>
        <v/>
      </c>
      <c r="BP178" s="97" t="str">
        <f t="shared" si="200"/>
        <v/>
      </c>
      <c r="BU178" s="97" t="str">
        <f t="shared" si="202"/>
        <v/>
      </c>
      <c r="BZ178" s="97" t="str">
        <f t="shared" si="201"/>
        <v/>
      </c>
      <c r="CE178" s="97" t="str">
        <f t="shared" si="205"/>
        <v/>
      </c>
      <c r="CJ178" s="97" t="str">
        <f t="shared" si="207"/>
        <v/>
      </c>
      <c r="CO178" s="97" t="str">
        <f t="shared" si="199"/>
        <v/>
      </c>
      <c r="CT178" s="97" t="str">
        <f t="shared" si="173"/>
        <v/>
      </c>
      <c r="CY178" s="97" t="str">
        <f t="shared" si="198"/>
        <v/>
      </c>
      <c r="DD178" s="97" t="str">
        <f t="shared" si="208"/>
        <v/>
      </c>
      <c r="DI178" s="97" t="str">
        <f t="shared" si="209"/>
        <v/>
      </c>
      <c r="DN178" s="97" t="str">
        <f t="shared" si="210"/>
        <v/>
      </c>
      <c r="DS178" s="97" t="str">
        <f t="shared" si="183"/>
        <v/>
      </c>
      <c r="DX178" s="97" t="str">
        <f t="shared" si="211"/>
        <v/>
      </c>
      <c r="EC178" s="97" t="str">
        <f t="shared" si="170"/>
        <v/>
      </c>
      <c r="EH178" s="97" t="str">
        <f t="shared" si="193"/>
        <v/>
      </c>
      <c r="EM178" s="97" t="str">
        <f t="shared" si="194"/>
        <v/>
      </c>
      <c r="ER178" s="97" t="str">
        <f t="shared" si="203"/>
        <v/>
      </c>
      <c r="EW178" s="97" t="str">
        <f t="shared" si="204"/>
        <v/>
      </c>
      <c r="FB178" s="97" t="str">
        <f t="shared" si="206"/>
        <v/>
      </c>
      <c r="FG178" s="97" t="str">
        <f t="shared" si="185"/>
        <v/>
      </c>
      <c r="FL178" s="97" t="str">
        <f t="shared" si="195"/>
        <v/>
      </c>
      <c r="FQ178" s="97" t="str">
        <f t="shared" si="196"/>
        <v/>
      </c>
    </row>
    <row r="179" spans="1:173" x14ac:dyDescent="0.3">
      <c r="A179" s="8" t="s">
        <v>122</v>
      </c>
      <c r="B179" s="8"/>
      <c r="C179" s="19" t="s">
        <v>650</v>
      </c>
      <c r="D179" s="19" t="s">
        <v>638</v>
      </c>
      <c r="E179" t="s">
        <v>57</v>
      </c>
      <c r="F179">
        <v>4</v>
      </c>
      <c r="G179">
        <v>8</v>
      </c>
      <c r="I179">
        <v>8</v>
      </c>
      <c r="J179">
        <v>9.75</v>
      </c>
      <c r="K179" s="16">
        <f t="shared" si="179"/>
        <v>0.33697916666666666</v>
      </c>
      <c r="L179" t="s">
        <v>57</v>
      </c>
      <c r="M179">
        <v>0</v>
      </c>
      <c r="N179">
        <v>6</v>
      </c>
      <c r="O179">
        <v>3</v>
      </c>
      <c r="Q179">
        <v>0</v>
      </c>
      <c r="R179">
        <v>7</v>
      </c>
      <c r="S179">
        <v>2</v>
      </c>
      <c r="T179" s="16">
        <f t="shared" si="180"/>
        <v>0.3354166666666667</v>
      </c>
      <c r="U179" s="3" t="s">
        <v>120</v>
      </c>
      <c r="V179" s="3" t="s">
        <v>57</v>
      </c>
      <c r="W179" s="3">
        <v>0</v>
      </c>
      <c r="X179" s="3">
        <v>10</v>
      </c>
      <c r="Y179" s="3">
        <v>11.25</v>
      </c>
      <c r="Z179" s="3"/>
      <c r="AA179" s="3">
        <v>0</v>
      </c>
      <c r="AB179" s="3">
        <v>12</v>
      </c>
      <c r="AC179" s="3">
        <v>5.25</v>
      </c>
      <c r="AD179" s="16">
        <f t="shared" si="181"/>
        <v>0.58437500000000009</v>
      </c>
      <c r="AE179" s="3"/>
      <c r="AM179" s="16" t="str">
        <f t="shared" si="184"/>
        <v/>
      </c>
      <c r="AR179" s="97" t="str">
        <f t="shared" si="188"/>
        <v/>
      </c>
      <c r="AW179" s="97" t="str">
        <f t="shared" si="197"/>
        <v/>
      </c>
      <c r="AZ179" s="97" t="str">
        <f t="shared" si="182"/>
        <v/>
      </c>
      <c r="BF179" s="97" t="str">
        <f t="shared" si="172"/>
        <v/>
      </c>
      <c r="BK179" s="97" t="str">
        <f t="shared" si="189"/>
        <v/>
      </c>
      <c r="BP179" s="97" t="str">
        <f t="shared" si="200"/>
        <v/>
      </c>
      <c r="BU179" s="97" t="str">
        <f t="shared" si="202"/>
        <v/>
      </c>
      <c r="BZ179" s="97" t="str">
        <f t="shared" si="201"/>
        <v/>
      </c>
      <c r="CE179" s="97" t="str">
        <f t="shared" si="205"/>
        <v/>
      </c>
      <c r="CJ179" s="97" t="str">
        <f t="shared" si="207"/>
        <v/>
      </c>
      <c r="CO179" s="97" t="str">
        <f t="shared" si="199"/>
        <v/>
      </c>
      <c r="CT179" s="97" t="str">
        <f t="shared" si="173"/>
        <v/>
      </c>
      <c r="CY179" s="97" t="str">
        <f t="shared" si="198"/>
        <v/>
      </c>
      <c r="DD179" s="97" t="str">
        <f t="shared" si="208"/>
        <v/>
      </c>
      <c r="DI179" s="97" t="str">
        <f t="shared" si="209"/>
        <v/>
      </c>
      <c r="DN179" s="97" t="str">
        <f t="shared" si="210"/>
        <v/>
      </c>
      <c r="DS179" s="97" t="str">
        <f t="shared" si="183"/>
        <v/>
      </c>
      <c r="DX179" s="97" t="str">
        <f t="shared" si="211"/>
        <v/>
      </c>
      <c r="EC179" s="97" t="str">
        <f t="shared" si="170"/>
        <v/>
      </c>
      <c r="EH179" s="97" t="str">
        <f t="shared" si="193"/>
        <v/>
      </c>
      <c r="EM179" s="97" t="str">
        <f t="shared" si="194"/>
        <v/>
      </c>
      <c r="ER179" s="97" t="str">
        <f t="shared" si="203"/>
        <v/>
      </c>
      <c r="EW179" s="97" t="str">
        <f t="shared" si="204"/>
        <v/>
      </c>
      <c r="FB179" s="97" t="str">
        <f t="shared" si="206"/>
        <v/>
      </c>
      <c r="FG179" s="97" t="str">
        <f t="shared" si="185"/>
        <v/>
      </c>
      <c r="FL179" s="97" t="str">
        <f t="shared" si="195"/>
        <v/>
      </c>
      <c r="FQ179" s="97" t="str">
        <f t="shared" si="196"/>
        <v/>
      </c>
    </row>
    <row r="180" spans="1:173" x14ac:dyDescent="0.3">
      <c r="A180" s="8" t="s">
        <v>123</v>
      </c>
      <c r="B180" s="8"/>
      <c r="C180" s="19" t="s">
        <v>645</v>
      </c>
      <c r="D180" s="19" t="s">
        <v>629</v>
      </c>
      <c r="K180" s="16" t="str">
        <f t="shared" si="179"/>
        <v/>
      </c>
      <c r="T180" s="16" t="str">
        <f t="shared" si="180"/>
        <v/>
      </c>
      <c r="U180" s="3"/>
      <c r="V180" s="3"/>
      <c r="W180" s="3"/>
      <c r="X180" s="3"/>
      <c r="Y180" s="3"/>
      <c r="Z180" s="3"/>
      <c r="AA180" s="3"/>
      <c r="AB180" s="3"/>
      <c r="AC180" s="3"/>
      <c r="AD180" s="16" t="str">
        <f t="shared" si="181"/>
        <v/>
      </c>
      <c r="AE180" s="3"/>
      <c r="AM180" s="16" t="str">
        <f t="shared" si="184"/>
        <v/>
      </c>
      <c r="AR180" s="97" t="str">
        <f t="shared" si="188"/>
        <v/>
      </c>
      <c r="AW180" s="97" t="str">
        <f t="shared" si="197"/>
        <v/>
      </c>
      <c r="AZ180" s="97" t="str">
        <f t="shared" si="182"/>
        <v/>
      </c>
      <c r="BF180" s="97" t="str">
        <f t="shared" si="172"/>
        <v/>
      </c>
      <c r="BK180" s="97" t="str">
        <f t="shared" si="189"/>
        <v/>
      </c>
      <c r="BP180" s="97" t="str">
        <f t="shared" si="200"/>
        <v/>
      </c>
      <c r="BU180" s="97" t="str">
        <f t="shared" si="202"/>
        <v/>
      </c>
      <c r="BZ180" s="97" t="str">
        <f t="shared" si="201"/>
        <v/>
      </c>
      <c r="CE180" s="97" t="str">
        <f t="shared" si="205"/>
        <v/>
      </c>
      <c r="CJ180" s="97" t="str">
        <f t="shared" si="207"/>
        <v/>
      </c>
      <c r="CO180" s="97" t="str">
        <f t="shared" si="199"/>
        <v/>
      </c>
      <c r="CT180" s="97" t="str">
        <f t="shared" si="173"/>
        <v/>
      </c>
      <c r="CY180" s="97" t="str">
        <f t="shared" si="198"/>
        <v/>
      </c>
      <c r="DD180" s="97" t="str">
        <f t="shared" si="208"/>
        <v/>
      </c>
      <c r="DI180" s="97" t="str">
        <f t="shared" si="209"/>
        <v/>
      </c>
      <c r="DN180" s="97" t="str">
        <f t="shared" si="210"/>
        <v/>
      </c>
      <c r="DO180" t="s">
        <v>44</v>
      </c>
      <c r="DP180">
        <v>9</v>
      </c>
      <c r="DQ180">
        <v>0</v>
      </c>
      <c r="DR180">
        <v>0</v>
      </c>
      <c r="DS180" s="97">
        <f t="shared" si="183"/>
        <v>9</v>
      </c>
      <c r="DX180" s="97" t="str">
        <f t="shared" si="211"/>
        <v/>
      </c>
      <c r="EC180" s="97" t="str">
        <f t="shared" si="170"/>
        <v/>
      </c>
      <c r="EH180" s="97" t="str">
        <f t="shared" si="193"/>
        <v/>
      </c>
      <c r="EM180" s="97" t="str">
        <f t="shared" si="194"/>
        <v/>
      </c>
      <c r="ER180" s="97" t="str">
        <f t="shared" si="203"/>
        <v/>
      </c>
      <c r="EW180" s="97" t="str">
        <f t="shared" si="204"/>
        <v/>
      </c>
      <c r="FB180" s="97" t="str">
        <f t="shared" si="206"/>
        <v/>
      </c>
      <c r="FG180" s="97" t="str">
        <f t="shared" si="185"/>
        <v/>
      </c>
      <c r="FL180" s="97" t="str">
        <f t="shared" si="195"/>
        <v/>
      </c>
      <c r="FQ180" s="97" t="str">
        <f t="shared" si="196"/>
        <v/>
      </c>
    </row>
    <row r="181" spans="1:173" x14ac:dyDescent="0.3">
      <c r="A181" s="8" t="s">
        <v>124</v>
      </c>
      <c r="B181" s="8"/>
      <c r="C181" s="19" t="s">
        <v>640</v>
      </c>
      <c r="D181" s="19" t="s">
        <v>639</v>
      </c>
      <c r="K181" s="16" t="str">
        <f t="shared" si="179"/>
        <v/>
      </c>
      <c r="T181" s="16" t="str">
        <f t="shared" si="180"/>
        <v/>
      </c>
      <c r="U181" s="3"/>
      <c r="V181" s="3"/>
      <c r="W181" s="3"/>
      <c r="X181" s="3"/>
      <c r="Y181" s="3"/>
      <c r="Z181" s="3"/>
      <c r="AA181" s="3"/>
      <c r="AB181" s="3"/>
      <c r="AC181" s="3"/>
      <c r="AD181" s="16" t="str">
        <f t="shared" si="181"/>
        <v/>
      </c>
      <c r="AE181" s="3"/>
      <c r="AM181" s="16" t="str">
        <f t="shared" si="184"/>
        <v/>
      </c>
      <c r="AR181" s="97" t="str">
        <f t="shared" si="188"/>
        <v/>
      </c>
      <c r="AW181" s="97" t="str">
        <f t="shared" si="197"/>
        <v/>
      </c>
      <c r="AZ181" s="97" t="str">
        <f t="shared" si="182"/>
        <v/>
      </c>
      <c r="BF181" s="97" t="str">
        <f t="shared" si="172"/>
        <v/>
      </c>
      <c r="BK181" s="97" t="str">
        <f t="shared" si="189"/>
        <v/>
      </c>
      <c r="BP181" s="97" t="str">
        <f t="shared" si="200"/>
        <v/>
      </c>
      <c r="BU181" s="97" t="str">
        <f t="shared" si="202"/>
        <v/>
      </c>
      <c r="BZ181" s="97" t="str">
        <f t="shared" si="201"/>
        <v/>
      </c>
      <c r="CE181" s="97" t="str">
        <f t="shared" si="205"/>
        <v/>
      </c>
      <c r="CJ181" s="97" t="str">
        <f t="shared" si="207"/>
        <v/>
      </c>
      <c r="CO181" s="97" t="str">
        <f t="shared" si="199"/>
        <v/>
      </c>
      <c r="CT181" s="97" t="str">
        <f t="shared" si="173"/>
        <v/>
      </c>
      <c r="CY181" s="97" t="str">
        <f t="shared" si="198"/>
        <v/>
      </c>
      <c r="DD181" s="97" t="str">
        <f t="shared" si="208"/>
        <v/>
      </c>
      <c r="DI181" s="97" t="str">
        <f t="shared" si="209"/>
        <v/>
      </c>
      <c r="DN181" s="97" t="str">
        <f t="shared" si="210"/>
        <v/>
      </c>
      <c r="DS181" s="97" t="str">
        <f t="shared" si="183"/>
        <v/>
      </c>
      <c r="DT181" t="s">
        <v>515</v>
      </c>
      <c r="DU181">
        <v>2</v>
      </c>
      <c r="DV181">
        <v>0</v>
      </c>
      <c r="DW181">
        <v>0</v>
      </c>
      <c r="DX181" s="97">
        <f>(IF(DU181+(DV181/$D$200)+(DW181/$F$200)=0,"",DU181+(DV181/$D$200)+(DW181/$F$200)))/55</f>
        <v>3.6363636363636362E-2</v>
      </c>
      <c r="EC181" s="97" t="str">
        <f t="shared" ref="EC181:EC196" si="212">IF(DZ181+(EA181/$D$200)+(EB181/$F$200)=0,"",DZ181+(EA181/$D$200)+(EB181/$F$200))</f>
        <v/>
      </c>
      <c r="EH181" s="97" t="str">
        <f t="shared" si="193"/>
        <v/>
      </c>
      <c r="EM181" s="97" t="str">
        <f t="shared" si="194"/>
        <v/>
      </c>
      <c r="ER181" s="97" t="str">
        <f t="shared" si="203"/>
        <v/>
      </c>
      <c r="EW181" s="97" t="str">
        <f t="shared" si="204"/>
        <v/>
      </c>
      <c r="FB181" s="97" t="str">
        <f t="shared" si="206"/>
        <v/>
      </c>
      <c r="FG181" s="97" t="str">
        <f t="shared" si="185"/>
        <v/>
      </c>
      <c r="FL181" s="97" t="str">
        <f t="shared" si="195"/>
        <v/>
      </c>
      <c r="FQ181" s="97" t="str">
        <f t="shared" si="196"/>
        <v/>
      </c>
    </row>
    <row r="182" spans="1:173" x14ac:dyDescent="0.3">
      <c r="A182" s="19" t="s">
        <v>622</v>
      </c>
      <c r="B182" s="19" t="s">
        <v>598</v>
      </c>
      <c r="C182" s="19" t="s">
        <v>652</v>
      </c>
      <c r="D182" s="19" t="s">
        <v>633</v>
      </c>
      <c r="K182" s="16" t="str">
        <f t="shared" si="179"/>
        <v/>
      </c>
      <c r="T182" s="16" t="str">
        <f t="shared" si="180"/>
        <v/>
      </c>
      <c r="U182" s="3"/>
      <c r="V182" s="3"/>
      <c r="W182" s="3"/>
      <c r="X182" s="3"/>
      <c r="Y182" s="3"/>
      <c r="Z182" s="3"/>
      <c r="AA182" s="3"/>
      <c r="AB182" s="3"/>
      <c r="AC182" s="3"/>
      <c r="AD182" s="16" t="str">
        <f t="shared" si="181"/>
        <v/>
      </c>
      <c r="AE182" s="3"/>
      <c r="AM182" s="16" t="str">
        <f t="shared" si="184"/>
        <v/>
      </c>
      <c r="AR182" s="97" t="str">
        <f t="shared" si="188"/>
        <v/>
      </c>
      <c r="AW182" s="97" t="str">
        <f t="shared" si="197"/>
        <v/>
      </c>
      <c r="AZ182" s="97" t="str">
        <f t="shared" si="182"/>
        <v/>
      </c>
      <c r="BF182" s="97" t="str">
        <f t="shared" si="172"/>
        <v/>
      </c>
      <c r="BK182" s="97" t="str">
        <f t="shared" si="189"/>
        <v/>
      </c>
      <c r="BP182" s="97" t="str">
        <f t="shared" si="200"/>
        <v/>
      </c>
      <c r="BU182" s="97" t="str">
        <f t="shared" si="202"/>
        <v/>
      </c>
      <c r="BV182" t="s">
        <v>633</v>
      </c>
      <c r="BW182">
        <v>0</v>
      </c>
      <c r="BX182">
        <v>8</v>
      </c>
      <c r="BY182">
        <v>10</v>
      </c>
      <c r="BZ182" s="97">
        <f>(IF(BW182+(BX182/$D$200)+(BY182/$F$200)=0,"",BW182+(BX182/$D$200)+(BY182/$F$200)))/100</f>
        <v>4.4166666666666668E-3</v>
      </c>
      <c r="CE182" s="97" t="str">
        <f t="shared" si="205"/>
        <v/>
      </c>
      <c r="CJ182" s="97" t="str">
        <f t="shared" si="207"/>
        <v/>
      </c>
      <c r="CO182" s="97" t="str">
        <f t="shared" si="199"/>
        <v/>
      </c>
      <c r="CT182" s="97" t="str">
        <f t="shared" si="173"/>
        <v/>
      </c>
      <c r="CY182" s="97" t="str">
        <f t="shared" si="198"/>
        <v/>
      </c>
      <c r="DD182" s="97" t="str">
        <f t="shared" si="208"/>
        <v/>
      </c>
      <c r="DI182" s="97" t="str">
        <f t="shared" si="209"/>
        <v/>
      </c>
      <c r="DN182" s="97" t="str">
        <f t="shared" si="210"/>
        <v/>
      </c>
      <c r="DS182" s="97" t="str">
        <f t="shared" si="183"/>
        <v/>
      </c>
      <c r="DX182" s="97" t="str">
        <f>IF(DU182+(DV182/$D$200)+(DW182/$F$200)=0,"",DU182+(DV182/$D$200)+(DW182/$F$200))</f>
        <v/>
      </c>
      <c r="EC182" s="97" t="str">
        <f t="shared" si="212"/>
        <v/>
      </c>
      <c r="EH182" s="97" t="str">
        <f t="shared" si="193"/>
        <v/>
      </c>
      <c r="EM182" s="97" t="str">
        <f t="shared" si="194"/>
        <v/>
      </c>
      <c r="ER182" s="97" t="str">
        <f t="shared" si="203"/>
        <v/>
      </c>
      <c r="EW182" s="97" t="str">
        <f t="shared" si="204"/>
        <v/>
      </c>
      <c r="FB182" s="97" t="str">
        <f t="shared" si="206"/>
        <v/>
      </c>
      <c r="FG182" s="97" t="str">
        <f t="shared" si="185"/>
        <v/>
      </c>
      <c r="FL182" s="97" t="str">
        <f t="shared" si="195"/>
        <v/>
      </c>
      <c r="FQ182" s="97" t="str">
        <f t="shared" si="196"/>
        <v/>
      </c>
    </row>
    <row r="183" spans="1:173" x14ac:dyDescent="0.3">
      <c r="A183" s="19" t="s">
        <v>622</v>
      </c>
      <c r="B183" s="19" t="s">
        <v>561</v>
      </c>
      <c r="C183" s="19" t="s">
        <v>652</v>
      </c>
      <c r="D183" s="19" t="s">
        <v>633</v>
      </c>
      <c r="K183" s="16" t="str">
        <f t="shared" si="179"/>
        <v/>
      </c>
      <c r="T183" s="16" t="str">
        <f t="shared" si="180"/>
        <v/>
      </c>
      <c r="U183" s="3"/>
      <c r="V183" s="3"/>
      <c r="W183" s="3"/>
      <c r="X183" s="3"/>
      <c r="Y183" s="3"/>
      <c r="Z183" s="3"/>
      <c r="AA183" s="3"/>
      <c r="AB183" s="3"/>
      <c r="AC183" s="3"/>
      <c r="AD183" s="16" t="str">
        <f t="shared" si="181"/>
        <v/>
      </c>
      <c r="AE183" s="3"/>
      <c r="AM183" s="16" t="str">
        <f t="shared" si="184"/>
        <v/>
      </c>
      <c r="AR183" s="97" t="str">
        <f t="shared" si="188"/>
        <v/>
      </c>
      <c r="AW183" s="97" t="str">
        <f t="shared" si="197"/>
        <v/>
      </c>
      <c r="AZ183" s="97" t="str">
        <f t="shared" si="182"/>
        <v/>
      </c>
      <c r="BF183" s="97" t="str">
        <f t="shared" si="172"/>
        <v/>
      </c>
      <c r="BK183" s="97" t="str">
        <f t="shared" si="189"/>
        <v/>
      </c>
      <c r="BP183" s="97" t="str">
        <f t="shared" si="200"/>
        <v/>
      </c>
      <c r="BU183" s="97" t="str">
        <f t="shared" si="202"/>
        <v/>
      </c>
      <c r="BZ183" s="97" t="str">
        <f t="shared" ref="BZ183:BZ196" si="213">IF(BW183+(BX183/$D$200)+(BY183/$F$200)=0,"",BW183+(BX183/$D$200)+(BY183/$F$200))</f>
        <v/>
      </c>
      <c r="CE183" s="97" t="str">
        <f t="shared" si="205"/>
        <v/>
      </c>
      <c r="CJ183" s="97" t="str">
        <f t="shared" si="207"/>
        <v/>
      </c>
      <c r="CO183" s="97" t="str">
        <f t="shared" si="199"/>
        <v/>
      </c>
      <c r="CT183" s="97" t="str">
        <f t="shared" si="173"/>
        <v/>
      </c>
      <c r="CU183" t="s">
        <v>633</v>
      </c>
      <c r="CV183">
        <v>2</v>
      </c>
      <c r="CW183">
        <v>6</v>
      </c>
      <c r="CX183">
        <v>9.6</v>
      </c>
      <c r="CY183" s="97">
        <f>(IF(CV183+(CW183/$D$200)+(CX183/$F$200)=0,"",CV183+(CW183/$D$200)+(CX183/$F$200)))/1000</f>
        <v>2.3400000000000001E-3</v>
      </c>
      <c r="DD183" s="97" t="str">
        <f t="shared" si="208"/>
        <v/>
      </c>
      <c r="DI183" s="97" t="str">
        <f t="shared" si="209"/>
        <v/>
      </c>
      <c r="DN183" s="97" t="str">
        <f t="shared" si="210"/>
        <v/>
      </c>
      <c r="DS183" s="97" t="str">
        <f t="shared" si="183"/>
        <v/>
      </c>
      <c r="DT183" t="s">
        <v>633</v>
      </c>
      <c r="DU183">
        <v>0</v>
      </c>
      <c r="DV183">
        <v>48</v>
      </c>
      <c r="DW183">
        <v>0</v>
      </c>
      <c r="DX183" s="97">
        <f>(IF(DU183+(DV183/$D$200)+(DW183/$F$200)=0,"",DU183+(DV183/$D$200)+(DW183/$F$200)))/1000</f>
        <v>2.3999999999999998E-3</v>
      </c>
      <c r="EC183" s="97" t="str">
        <f t="shared" si="212"/>
        <v/>
      </c>
      <c r="EH183" s="97" t="str">
        <f t="shared" si="193"/>
        <v/>
      </c>
      <c r="EM183" s="97" t="str">
        <f t="shared" si="194"/>
        <v/>
      </c>
      <c r="ER183" s="97" t="str">
        <f t="shared" si="203"/>
        <v/>
      </c>
      <c r="EW183" s="97" t="str">
        <f t="shared" si="204"/>
        <v/>
      </c>
      <c r="FB183" s="97" t="str">
        <f t="shared" si="206"/>
        <v/>
      </c>
      <c r="FG183" s="97" t="str">
        <f t="shared" si="185"/>
        <v/>
      </c>
      <c r="FL183" s="97" t="str">
        <f t="shared" si="195"/>
        <v/>
      </c>
      <c r="FQ183" s="97" t="str">
        <f t="shared" si="196"/>
        <v/>
      </c>
    </row>
    <row r="184" spans="1:173" x14ac:dyDescent="0.3">
      <c r="A184" s="8" t="s">
        <v>129</v>
      </c>
      <c r="B184" s="8"/>
      <c r="C184" s="19" t="s">
        <v>653</v>
      </c>
      <c r="D184" s="19" t="s">
        <v>518</v>
      </c>
      <c r="K184" s="16" t="str">
        <f t="shared" si="179"/>
        <v/>
      </c>
      <c r="T184" s="16" t="str">
        <f t="shared" si="180"/>
        <v/>
      </c>
      <c r="U184" s="3"/>
      <c r="V184" s="3"/>
      <c r="W184" s="3"/>
      <c r="X184" s="3"/>
      <c r="Y184" s="3"/>
      <c r="Z184" s="3"/>
      <c r="AA184" s="3"/>
      <c r="AB184" s="3"/>
      <c r="AC184" s="3"/>
      <c r="AD184" s="16" t="str">
        <f t="shared" si="181"/>
        <v/>
      </c>
      <c r="AE184" s="3"/>
      <c r="AM184" s="16" t="str">
        <f t="shared" si="184"/>
        <v/>
      </c>
      <c r="AR184" s="97" t="str">
        <f t="shared" si="188"/>
        <v/>
      </c>
      <c r="AW184" s="97" t="str">
        <f t="shared" si="197"/>
        <v/>
      </c>
      <c r="AZ184" s="97" t="str">
        <f t="shared" si="182"/>
        <v/>
      </c>
      <c r="BF184" s="97" t="str">
        <f t="shared" si="172"/>
        <v/>
      </c>
      <c r="BK184" s="97" t="str">
        <f t="shared" si="189"/>
        <v/>
      </c>
      <c r="BP184" s="97" t="str">
        <f t="shared" si="200"/>
        <v/>
      </c>
      <c r="BU184" s="97" t="str">
        <f t="shared" si="202"/>
        <v/>
      </c>
      <c r="BV184" t="s">
        <v>130</v>
      </c>
      <c r="BW184">
        <v>0</v>
      </c>
      <c r="BX184">
        <v>0</v>
      </c>
      <c r="BY184">
        <v>0.75</v>
      </c>
      <c r="BZ184" s="97">
        <f t="shared" si="213"/>
        <v>3.1250000000000002E-3</v>
      </c>
      <c r="CE184" s="97" t="str">
        <f t="shared" si="205"/>
        <v/>
      </c>
      <c r="CJ184" s="97" t="str">
        <f t="shared" si="207"/>
        <v/>
      </c>
      <c r="CO184" s="97" t="str">
        <f t="shared" si="199"/>
        <v/>
      </c>
      <c r="CT184" s="97" t="str">
        <f t="shared" si="173"/>
        <v/>
      </c>
      <c r="CY184" s="97" t="str">
        <f t="shared" ref="CY184:CY196" si="214">IF(CV184+(CW184/$D$200)+(CX184/$F$200)=0,"",CV184+(CW184/$D$200)+(CX184/$F$200))</f>
        <v/>
      </c>
      <c r="DD184" s="97" t="str">
        <f t="shared" si="208"/>
        <v/>
      </c>
      <c r="DI184" s="97" t="str">
        <f t="shared" si="209"/>
        <v/>
      </c>
      <c r="DN184" s="97" t="str">
        <f t="shared" si="210"/>
        <v/>
      </c>
      <c r="DS184" s="97" t="str">
        <f t="shared" si="183"/>
        <v/>
      </c>
      <c r="DX184" s="97" t="str">
        <f t="shared" ref="DX184:DX196" si="215">IF(DU184+(DV184/$D$200)+(DW184/$F$200)=0,"",DU184+(DV184/$D$200)+(DW184/$F$200))</f>
        <v/>
      </c>
      <c r="EC184" s="97" t="str">
        <f t="shared" si="212"/>
        <v/>
      </c>
      <c r="EH184" s="97" t="str">
        <f t="shared" si="193"/>
        <v/>
      </c>
      <c r="EM184" s="97" t="str">
        <f t="shared" si="194"/>
        <v/>
      </c>
      <c r="ER184" s="97" t="str">
        <f t="shared" si="203"/>
        <v/>
      </c>
      <c r="EW184" s="97" t="str">
        <f t="shared" si="204"/>
        <v/>
      </c>
      <c r="FB184" s="97" t="str">
        <f t="shared" si="206"/>
        <v/>
      </c>
      <c r="FG184" s="97" t="str">
        <f t="shared" si="185"/>
        <v/>
      </c>
      <c r="FL184" s="97" t="str">
        <f t="shared" si="195"/>
        <v/>
      </c>
      <c r="FQ184" s="97" t="str">
        <f t="shared" si="196"/>
        <v/>
      </c>
    </row>
    <row r="185" spans="1:173" x14ac:dyDescent="0.3">
      <c r="A185" s="7" t="s">
        <v>541</v>
      </c>
      <c r="C185" s="19" t="s">
        <v>653</v>
      </c>
      <c r="D185" s="19" t="s">
        <v>518</v>
      </c>
      <c r="K185" s="16" t="str">
        <f t="shared" si="179"/>
        <v/>
      </c>
      <c r="T185" s="16" t="str">
        <f t="shared" si="180"/>
        <v/>
      </c>
      <c r="AD185" s="16" t="str">
        <f t="shared" si="181"/>
        <v/>
      </c>
      <c r="AM185" s="16" t="str">
        <f t="shared" si="184"/>
        <v/>
      </c>
      <c r="AR185" s="97" t="str">
        <f t="shared" si="188"/>
        <v/>
      </c>
      <c r="AW185" s="97" t="str">
        <f t="shared" si="197"/>
        <v/>
      </c>
      <c r="AZ185" s="97" t="str">
        <f t="shared" si="182"/>
        <v/>
      </c>
      <c r="BF185" s="97" t="str">
        <f t="shared" si="172"/>
        <v/>
      </c>
      <c r="BK185" s="97" t="str">
        <f t="shared" si="189"/>
        <v/>
      </c>
      <c r="BP185" s="97" t="str">
        <f t="shared" si="200"/>
        <v/>
      </c>
      <c r="BU185" s="97" t="str">
        <f t="shared" si="202"/>
        <v/>
      </c>
      <c r="BZ185" s="97" t="str">
        <f t="shared" si="213"/>
        <v/>
      </c>
      <c r="CE185" s="97" t="str">
        <f t="shared" si="205"/>
        <v/>
      </c>
      <c r="CJ185" s="97" t="str">
        <f t="shared" si="207"/>
        <v/>
      </c>
      <c r="CO185" s="97" t="str">
        <f t="shared" si="199"/>
        <v/>
      </c>
      <c r="CT185" s="97" t="str">
        <f t="shared" si="173"/>
        <v/>
      </c>
      <c r="CY185" s="97" t="str">
        <f t="shared" si="214"/>
        <v/>
      </c>
      <c r="DD185" s="97" t="str">
        <f t="shared" si="208"/>
        <v/>
      </c>
      <c r="DI185" s="97" t="str">
        <f t="shared" si="209"/>
        <v/>
      </c>
      <c r="DN185" s="97" t="str">
        <f t="shared" si="210"/>
        <v/>
      </c>
      <c r="DO185" t="s">
        <v>131</v>
      </c>
      <c r="DP185">
        <v>2</v>
      </c>
      <c r="DQ185">
        <v>6</v>
      </c>
      <c r="DR185">
        <v>0</v>
      </c>
      <c r="DS185" s="97">
        <f t="shared" si="183"/>
        <v>2.2999999999999998</v>
      </c>
      <c r="DX185" s="97" t="str">
        <f t="shared" si="215"/>
        <v/>
      </c>
      <c r="EC185" s="97" t="str">
        <f t="shared" si="212"/>
        <v/>
      </c>
      <c r="EH185" s="97" t="str">
        <f t="shared" si="193"/>
        <v/>
      </c>
      <c r="EM185" s="97" t="str">
        <f t="shared" si="194"/>
        <v/>
      </c>
      <c r="ER185" s="97" t="str">
        <f t="shared" si="203"/>
        <v/>
      </c>
      <c r="EW185" s="97" t="str">
        <f t="shared" si="204"/>
        <v/>
      </c>
      <c r="FB185" s="97" t="str">
        <f t="shared" si="206"/>
        <v/>
      </c>
      <c r="FG185" s="97" t="str">
        <f t="shared" si="185"/>
        <v/>
      </c>
      <c r="FL185" s="97" t="str">
        <f t="shared" si="195"/>
        <v/>
      </c>
      <c r="FQ185" s="97" t="str">
        <f t="shared" si="196"/>
        <v/>
      </c>
    </row>
    <row r="186" spans="1:173" x14ac:dyDescent="0.3">
      <c r="A186" s="7" t="s">
        <v>542</v>
      </c>
      <c r="C186" s="19" t="s">
        <v>653</v>
      </c>
      <c r="D186" s="19" t="s">
        <v>518</v>
      </c>
      <c r="K186" s="16" t="str">
        <f t="shared" si="179"/>
        <v/>
      </c>
      <c r="T186" s="16" t="str">
        <f t="shared" si="180"/>
        <v/>
      </c>
      <c r="AD186" s="16" t="str">
        <f t="shared" si="181"/>
        <v/>
      </c>
      <c r="AM186" s="16" t="str">
        <f t="shared" si="184"/>
        <v/>
      </c>
      <c r="AR186" s="97" t="str">
        <f t="shared" si="188"/>
        <v/>
      </c>
      <c r="AW186" s="97" t="str">
        <f t="shared" si="197"/>
        <v/>
      </c>
      <c r="AZ186" s="97" t="str">
        <f t="shared" si="182"/>
        <v/>
      </c>
      <c r="BF186" s="97" t="str">
        <f t="shared" si="172"/>
        <v/>
      </c>
      <c r="BK186" s="97" t="str">
        <f t="shared" si="189"/>
        <v/>
      </c>
      <c r="BP186" s="97" t="str">
        <f t="shared" si="200"/>
        <v/>
      </c>
      <c r="BU186" s="97" t="str">
        <f t="shared" si="202"/>
        <v/>
      </c>
      <c r="BZ186" s="97" t="str">
        <f t="shared" si="213"/>
        <v/>
      </c>
      <c r="CE186" s="97" t="str">
        <f t="shared" si="205"/>
        <v/>
      </c>
      <c r="CJ186" s="97" t="str">
        <f t="shared" si="207"/>
        <v/>
      </c>
      <c r="CO186" s="97" t="str">
        <f t="shared" si="199"/>
        <v/>
      </c>
      <c r="CT186" s="97" t="str">
        <f t="shared" si="173"/>
        <v/>
      </c>
      <c r="CY186" s="97" t="str">
        <f t="shared" si="214"/>
        <v/>
      </c>
      <c r="DD186" s="97" t="str">
        <f t="shared" si="208"/>
        <v/>
      </c>
      <c r="DI186" s="97" t="str">
        <f t="shared" si="209"/>
        <v/>
      </c>
      <c r="DN186" s="97" t="str">
        <f t="shared" si="210"/>
        <v/>
      </c>
      <c r="DS186" s="97" t="str">
        <f t="shared" si="183"/>
        <v/>
      </c>
      <c r="DX186" s="97" t="str">
        <f t="shared" si="215"/>
        <v/>
      </c>
      <c r="EC186" s="97" t="str">
        <f t="shared" si="212"/>
        <v/>
      </c>
      <c r="EH186" s="97" t="str">
        <f t="shared" si="193"/>
        <v/>
      </c>
      <c r="EM186" s="97" t="str">
        <f t="shared" si="194"/>
        <v/>
      </c>
      <c r="EN186" t="s">
        <v>130</v>
      </c>
      <c r="EO186">
        <v>0</v>
      </c>
      <c r="EP186">
        <v>14</v>
      </c>
      <c r="EQ186">
        <v>0</v>
      </c>
      <c r="ER186" s="97">
        <f t="shared" si="203"/>
        <v>0.7</v>
      </c>
      <c r="EW186" s="97" t="str">
        <f t="shared" si="204"/>
        <v/>
      </c>
      <c r="FB186" s="97" t="str">
        <f t="shared" si="206"/>
        <v/>
      </c>
      <c r="FG186" s="97" t="str">
        <f t="shared" si="185"/>
        <v/>
      </c>
      <c r="FL186" s="97" t="str">
        <f t="shared" si="195"/>
        <v/>
      </c>
      <c r="FQ186" s="97" t="str">
        <f t="shared" si="196"/>
        <v/>
      </c>
    </row>
    <row r="187" spans="1:173" x14ac:dyDescent="0.3">
      <c r="A187" s="7" t="s">
        <v>543</v>
      </c>
      <c r="C187" s="19" t="s">
        <v>653</v>
      </c>
      <c r="D187" s="19" t="s">
        <v>518</v>
      </c>
      <c r="K187" s="16" t="str">
        <f t="shared" si="179"/>
        <v/>
      </c>
      <c r="T187" s="16" t="str">
        <f t="shared" si="180"/>
        <v/>
      </c>
      <c r="AD187" s="16" t="str">
        <f t="shared" si="181"/>
        <v/>
      </c>
      <c r="AM187" s="16" t="str">
        <f t="shared" si="184"/>
        <v/>
      </c>
      <c r="AR187" s="97" t="str">
        <f t="shared" si="188"/>
        <v/>
      </c>
      <c r="AW187" s="97" t="str">
        <f t="shared" si="197"/>
        <v/>
      </c>
      <c r="AZ187" s="97" t="str">
        <f t="shared" si="182"/>
        <v/>
      </c>
      <c r="BF187" s="97" t="str">
        <f t="shared" si="172"/>
        <v/>
      </c>
      <c r="BK187" s="97" t="str">
        <f t="shared" si="189"/>
        <v/>
      </c>
      <c r="BP187" s="97" t="str">
        <f t="shared" si="200"/>
        <v/>
      </c>
      <c r="BU187" s="97" t="str">
        <f t="shared" si="202"/>
        <v/>
      </c>
      <c r="BZ187" s="97" t="str">
        <f t="shared" si="213"/>
        <v/>
      </c>
      <c r="CE187" s="97" t="str">
        <f t="shared" si="205"/>
        <v/>
      </c>
      <c r="CJ187" s="97" t="str">
        <f t="shared" si="207"/>
        <v/>
      </c>
      <c r="CO187" s="97" t="str">
        <f t="shared" si="199"/>
        <v/>
      </c>
      <c r="CT187" s="97" t="str">
        <f t="shared" si="173"/>
        <v/>
      </c>
      <c r="CY187" s="97" t="str">
        <f t="shared" si="214"/>
        <v/>
      </c>
      <c r="DD187" s="97" t="str">
        <f t="shared" si="208"/>
        <v/>
      </c>
      <c r="DI187" s="97" t="str">
        <f t="shared" si="209"/>
        <v/>
      </c>
      <c r="DN187" s="97" t="str">
        <f t="shared" si="210"/>
        <v/>
      </c>
      <c r="DS187" s="97" t="str">
        <f t="shared" si="183"/>
        <v/>
      </c>
      <c r="DX187" s="97" t="str">
        <f t="shared" si="215"/>
        <v/>
      </c>
      <c r="EC187" s="97" t="str">
        <f t="shared" si="212"/>
        <v/>
      </c>
      <c r="EH187" s="97" t="str">
        <f t="shared" si="193"/>
        <v/>
      </c>
      <c r="EM187" s="97" t="str">
        <f t="shared" si="194"/>
        <v/>
      </c>
      <c r="EN187" t="s">
        <v>130</v>
      </c>
      <c r="EO187">
        <v>4</v>
      </c>
      <c r="EP187">
        <v>0</v>
      </c>
      <c r="EQ187">
        <v>0</v>
      </c>
      <c r="ER187" s="97">
        <f>(IF(EO187+(EP187/$D$200)+(EQ187/$F$200)=0,"",EO187+(EP187/$D$200)+(EQ187/$F$200)))/1000</f>
        <v>4.0000000000000001E-3</v>
      </c>
      <c r="EW187" s="97" t="str">
        <f t="shared" si="204"/>
        <v/>
      </c>
      <c r="FB187" s="97" t="str">
        <f t="shared" si="206"/>
        <v/>
      </c>
      <c r="FG187" s="97" t="str">
        <f t="shared" si="185"/>
        <v/>
      </c>
      <c r="FL187" s="97" t="str">
        <f t="shared" si="195"/>
        <v/>
      </c>
      <c r="FQ187" s="97" t="str">
        <f t="shared" si="196"/>
        <v/>
      </c>
    </row>
    <row r="188" spans="1:173" x14ac:dyDescent="0.3">
      <c r="A188" s="20" t="s">
        <v>623</v>
      </c>
      <c r="C188" s="19" t="s">
        <v>653</v>
      </c>
      <c r="D188" s="19" t="s">
        <v>518</v>
      </c>
      <c r="K188" s="16" t="str">
        <f t="shared" ref="K188:K196" si="216">IF((((F188+I188)/2)/$D$200)+(((G188+J188)/2)/$F$200)=0,"",((((F188+I188)/2)/$D$200)+(((G188+J188)/2)/$F$200)))</f>
        <v/>
      </c>
      <c r="T188" s="16" t="str">
        <f t="shared" ref="T188:T196" si="217">IF(((M188+Q188)/2)+(((N188+R188)/2)/$D$200)+(((O188+S188)/2)/$F$200)=0,"",((M188+Q188)/2)+(((N188+R188)/2)/$D$200)+(((O188+S188)/2)/$F$200))</f>
        <v/>
      </c>
      <c r="AD188" s="16" t="str">
        <f t="shared" ref="AD188:AD196" si="218">IF(((W188+AA188)/2)+(((X188+AB188)/2)/$D$200)+(((Y188+AC188)/2)/$F$200)=0,"",((W188+AA188)/2)+(((X188+AB188)/2)/$D$200)+(((Y188+AC188)/2)/$F$200))</f>
        <v/>
      </c>
      <c r="AM188" s="16" t="str">
        <f t="shared" si="184"/>
        <v/>
      </c>
      <c r="AR188" s="97" t="str">
        <f t="shared" si="188"/>
        <v/>
      </c>
      <c r="AW188" s="97" t="str">
        <f t="shared" si="197"/>
        <v/>
      </c>
      <c r="AZ188" s="97" t="str">
        <f t="shared" si="182"/>
        <v/>
      </c>
      <c r="BF188" s="97" t="str">
        <f t="shared" si="172"/>
        <v/>
      </c>
      <c r="BK188" s="97" t="str">
        <f t="shared" si="189"/>
        <v/>
      </c>
      <c r="BP188" s="97" t="str">
        <f t="shared" si="200"/>
        <v/>
      </c>
      <c r="BU188" s="97" t="str">
        <f t="shared" si="202"/>
        <v/>
      </c>
      <c r="BZ188" s="97" t="str">
        <f t="shared" si="213"/>
        <v/>
      </c>
      <c r="CE188" s="97" t="str">
        <f t="shared" si="205"/>
        <v/>
      </c>
      <c r="CJ188" s="97" t="str">
        <f t="shared" si="207"/>
        <v/>
      </c>
      <c r="CO188" s="97" t="str">
        <f t="shared" si="199"/>
        <v/>
      </c>
      <c r="CT188" s="97" t="str">
        <f t="shared" si="173"/>
        <v/>
      </c>
      <c r="CY188" s="97" t="str">
        <f t="shared" si="214"/>
        <v/>
      </c>
      <c r="DD188" s="97" t="str">
        <f t="shared" si="208"/>
        <v/>
      </c>
      <c r="DI188" s="97" t="str">
        <f t="shared" si="209"/>
        <v/>
      </c>
      <c r="DN188" s="97" t="str">
        <f t="shared" si="210"/>
        <v/>
      </c>
      <c r="DS188" s="97" t="str">
        <f t="shared" si="183"/>
        <v/>
      </c>
      <c r="DX188" s="97" t="str">
        <f t="shared" si="215"/>
        <v/>
      </c>
      <c r="EC188" s="97" t="str">
        <f t="shared" si="212"/>
        <v/>
      </c>
      <c r="EH188" s="97" t="str">
        <f t="shared" si="193"/>
        <v/>
      </c>
      <c r="EM188" s="97" t="str">
        <f t="shared" si="194"/>
        <v/>
      </c>
      <c r="EN188" t="s">
        <v>130</v>
      </c>
      <c r="EO188">
        <v>2</v>
      </c>
      <c r="EP188">
        <v>4</v>
      </c>
      <c r="EQ188">
        <v>0</v>
      </c>
      <c r="ER188" s="97">
        <f t="shared" ref="ER188:ER196" si="219">IF(EO188+(EP188/$D$200)+(EQ188/$F$200)=0,"",EO188+(EP188/$D$200)+(EQ188/$F$200))</f>
        <v>2.2000000000000002</v>
      </c>
      <c r="EW188" s="97" t="str">
        <f t="shared" si="204"/>
        <v/>
      </c>
      <c r="FB188" s="97" t="str">
        <f t="shared" si="206"/>
        <v/>
      </c>
      <c r="FG188" s="97" t="str">
        <f t="shared" si="185"/>
        <v/>
      </c>
      <c r="FL188" s="97" t="str">
        <f t="shared" si="195"/>
        <v/>
      </c>
      <c r="FQ188" s="97" t="str">
        <f t="shared" si="196"/>
        <v/>
      </c>
    </row>
    <row r="189" spans="1:173" x14ac:dyDescent="0.3">
      <c r="A189" s="20" t="s">
        <v>624</v>
      </c>
      <c r="B189" s="20" t="s">
        <v>345</v>
      </c>
      <c r="C189" s="19" t="s">
        <v>653</v>
      </c>
      <c r="D189" s="19" t="s">
        <v>518</v>
      </c>
      <c r="K189" s="16" t="str">
        <f t="shared" si="216"/>
        <v/>
      </c>
      <c r="T189" s="16" t="str">
        <f t="shared" si="217"/>
        <v/>
      </c>
      <c r="AD189" s="16" t="str">
        <f t="shared" si="218"/>
        <v/>
      </c>
      <c r="AM189" s="16" t="str">
        <f t="shared" si="184"/>
        <v/>
      </c>
      <c r="AR189" s="97" t="str">
        <f t="shared" si="188"/>
        <v/>
      </c>
      <c r="AW189" s="97" t="str">
        <f t="shared" si="197"/>
        <v/>
      </c>
      <c r="AZ189" s="97" t="str">
        <f t="shared" ref="AZ189:AZ196" si="220">IF((((AY189))/$D$202)=0,"",(((AY189))/$D$202))</f>
        <v/>
      </c>
      <c r="BF189" s="97" t="str">
        <f t="shared" si="172"/>
        <v/>
      </c>
      <c r="BK189" s="97" t="str">
        <f t="shared" si="189"/>
        <v/>
      </c>
      <c r="BP189" s="97" t="str">
        <f t="shared" si="200"/>
        <v/>
      </c>
      <c r="BU189" s="97" t="str">
        <f t="shared" si="202"/>
        <v/>
      </c>
      <c r="BZ189" s="97" t="str">
        <f t="shared" si="213"/>
        <v/>
      </c>
      <c r="CE189" s="97" t="str">
        <f t="shared" si="205"/>
        <v/>
      </c>
      <c r="CJ189" s="97" t="str">
        <f t="shared" si="207"/>
        <v/>
      </c>
      <c r="CO189" s="97" t="str">
        <f t="shared" si="199"/>
        <v/>
      </c>
      <c r="CT189" s="97" t="str">
        <f t="shared" si="173"/>
        <v/>
      </c>
      <c r="CY189" s="97" t="str">
        <f t="shared" si="214"/>
        <v/>
      </c>
      <c r="DD189" s="97" t="str">
        <f t="shared" si="208"/>
        <v/>
      </c>
      <c r="DI189" s="97" t="str">
        <f t="shared" si="209"/>
        <v/>
      </c>
      <c r="DN189" s="97" t="str">
        <f t="shared" si="210"/>
        <v/>
      </c>
      <c r="DS189" s="97" t="str">
        <f t="shared" si="183"/>
        <v/>
      </c>
      <c r="DX189" s="97" t="str">
        <f t="shared" si="215"/>
        <v/>
      </c>
      <c r="EC189" s="97" t="str">
        <f t="shared" si="212"/>
        <v/>
      </c>
      <c r="EH189" s="97" t="str">
        <f t="shared" si="193"/>
        <v/>
      </c>
      <c r="EM189" s="97" t="str">
        <f t="shared" si="194"/>
        <v/>
      </c>
      <c r="ER189" s="97" t="str">
        <f t="shared" si="219"/>
        <v/>
      </c>
      <c r="ES189" t="s">
        <v>130</v>
      </c>
      <c r="ET189">
        <v>1</v>
      </c>
      <c r="EU189">
        <v>10</v>
      </c>
      <c r="EV189">
        <v>0</v>
      </c>
      <c r="EW189" s="97">
        <f t="shared" si="204"/>
        <v>1.5</v>
      </c>
      <c r="FB189" s="97" t="str">
        <f t="shared" si="206"/>
        <v/>
      </c>
      <c r="FG189" s="97" t="str">
        <f t="shared" si="185"/>
        <v/>
      </c>
      <c r="FL189" s="97" t="str">
        <f t="shared" si="195"/>
        <v/>
      </c>
      <c r="FQ189" s="97" t="str">
        <f t="shared" si="196"/>
        <v/>
      </c>
    </row>
    <row r="190" spans="1:173" x14ac:dyDescent="0.3">
      <c r="A190" s="20" t="s">
        <v>624</v>
      </c>
      <c r="B190" s="20" t="s">
        <v>561</v>
      </c>
      <c r="C190" s="19" t="s">
        <v>653</v>
      </c>
      <c r="D190" s="19" t="s">
        <v>518</v>
      </c>
      <c r="K190" s="16" t="str">
        <f t="shared" si="216"/>
        <v/>
      </c>
      <c r="T190" s="16" t="str">
        <f t="shared" si="217"/>
        <v/>
      </c>
      <c r="AD190" s="16" t="str">
        <f t="shared" si="218"/>
        <v/>
      </c>
      <c r="AM190" s="16" t="str">
        <f t="shared" si="184"/>
        <v/>
      </c>
      <c r="AR190" s="97" t="str">
        <f t="shared" si="188"/>
        <v/>
      </c>
      <c r="AW190" s="97" t="str">
        <f t="shared" si="197"/>
        <v/>
      </c>
      <c r="AZ190" s="97" t="str">
        <f t="shared" si="220"/>
        <v/>
      </c>
      <c r="BF190" s="97" t="str">
        <f t="shared" si="172"/>
        <v/>
      </c>
      <c r="BK190" s="97" t="str">
        <f t="shared" si="189"/>
        <v/>
      </c>
      <c r="BP190" s="97" t="str">
        <f t="shared" si="200"/>
        <v/>
      </c>
      <c r="BU190" s="97" t="str">
        <f t="shared" si="202"/>
        <v/>
      </c>
      <c r="BZ190" s="97" t="str">
        <f t="shared" si="213"/>
        <v/>
      </c>
      <c r="CE190" s="97" t="str">
        <f t="shared" si="205"/>
        <v/>
      </c>
      <c r="CJ190" s="97" t="str">
        <f t="shared" si="207"/>
        <v/>
      </c>
      <c r="CO190" s="97" t="str">
        <f t="shared" si="199"/>
        <v/>
      </c>
      <c r="CT190" s="97" t="str">
        <f t="shared" si="173"/>
        <v/>
      </c>
      <c r="CY190" s="97" t="str">
        <f t="shared" si="214"/>
        <v/>
      </c>
      <c r="DD190" s="97" t="str">
        <f t="shared" si="208"/>
        <v/>
      </c>
      <c r="DI190" s="97" t="str">
        <f t="shared" si="209"/>
        <v/>
      </c>
      <c r="DN190" s="97" t="str">
        <f t="shared" si="210"/>
        <v/>
      </c>
      <c r="DS190" s="97" t="str">
        <f t="shared" si="183"/>
        <v/>
      </c>
      <c r="DX190" s="97" t="str">
        <f t="shared" si="215"/>
        <v/>
      </c>
      <c r="EC190" s="97" t="str">
        <f t="shared" si="212"/>
        <v/>
      </c>
      <c r="EH190" s="97" t="str">
        <f t="shared" si="193"/>
        <v/>
      </c>
      <c r="EM190" s="97" t="str">
        <f t="shared" si="194"/>
        <v/>
      </c>
      <c r="ER190" s="97" t="str">
        <f t="shared" si="219"/>
        <v/>
      </c>
      <c r="ES190" t="s">
        <v>130</v>
      </c>
      <c r="ET190">
        <v>9</v>
      </c>
      <c r="EU190">
        <v>10</v>
      </c>
      <c r="EV190">
        <v>0</v>
      </c>
      <c r="EW190" s="97">
        <f t="shared" si="204"/>
        <v>9.5</v>
      </c>
      <c r="FB190" s="97" t="str">
        <f t="shared" si="206"/>
        <v/>
      </c>
      <c r="FG190" s="97" t="str">
        <f t="shared" si="185"/>
        <v/>
      </c>
      <c r="FL190" s="97" t="str">
        <f t="shared" si="195"/>
        <v/>
      </c>
      <c r="FQ190" s="97" t="str">
        <f t="shared" si="196"/>
        <v/>
      </c>
    </row>
    <row r="191" spans="1:173" x14ac:dyDescent="0.3">
      <c r="A191" s="7" t="s">
        <v>133</v>
      </c>
      <c r="C191" s="19" t="s">
        <v>654</v>
      </c>
      <c r="D191" s="19" t="s">
        <v>634</v>
      </c>
      <c r="K191" s="16" t="str">
        <f t="shared" si="216"/>
        <v/>
      </c>
      <c r="T191" s="16" t="str">
        <f t="shared" si="217"/>
        <v/>
      </c>
      <c r="AD191" s="16" t="str">
        <f t="shared" si="218"/>
        <v/>
      </c>
      <c r="AM191" s="16" t="str">
        <f t="shared" si="184"/>
        <v/>
      </c>
      <c r="AR191" s="97" t="str">
        <f t="shared" si="188"/>
        <v/>
      </c>
      <c r="AW191" s="97" t="str">
        <f t="shared" si="197"/>
        <v/>
      </c>
      <c r="AZ191" s="97" t="str">
        <f t="shared" si="220"/>
        <v/>
      </c>
      <c r="BF191" s="97" t="str">
        <f t="shared" si="172"/>
        <v/>
      </c>
      <c r="BK191" s="97" t="str">
        <f t="shared" si="189"/>
        <v/>
      </c>
      <c r="BP191" s="97" t="str">
        <f t="shared" si="200"/>
        <v/>
      </c>
      <c r="BU191" s="97" t="str">
        <f t="shared" si="202"/>
        <v/>
      </c>
      <c r="BZ191" s="97" t="str">
        <f t="shared" si="213"/>
        <v/>
      </c>
      <c r="CE191" s="97" t="str">
        <f t="shared" si="205"/>
        <v/>
      </c>
      <c r="CJ191" s="97" t="str">
        <f t="shared" si="207"/>
        <v/>
      </c>
      <c r="CO191" s="97" t="str">
        <f t="shared" si="199"/>
        <v/>
      </c>
      <c r="CT191" s="97" t="str">
        <f t="shared" si="173"/>
        <v/>
      </c>
      <c r="CY191" s="97" t="str">
        <f t="shared" si="214"/>
        <v/>
      </c>
      <c r="DD191" s="97" t="str">
        <f t="shared" si="208"/>
        <v/>
      </c>
      <c r="DI191" s="97" t="str">
        <f t="shared" si="209"/>
        <v/>
      </c>
      <c r="DJ191" t="s">
        <v>134</v>
      </c>
      <c r="DK191">
        <v>2</v>
      </c>
      <c r="DL191">
        <v>10</v>
      </c>
      <c r="DM191">
        <v>0</v>
      </c>
      <c r="DN191" s="97">
        <f t="shared" si="210"/>
        <v>2.5</v>
      </c>
      <c r="DO191" t="s">
        <v>134</v>
      </c>
      <c r="DP191">
        <v>3</v>
      </c>
      <c r="DQ191">
        <v>10</v>
      </c>
      <c r="DR191">
        <v>0</v>
      </c>
      <c r="DS191" s="97">
        <f t="shared" si="183"/>
        <v>3.5</v>
      </c>
      <c r="DT191" t="s">
        <v>134</v>
      </c>
      <c r="DU191">
        <v>3</v>
      </c>
      <c r="DV191">
        <v>0</v>
      </c>
      <c r="DW191">
        <v>0</v>
      </c>
      <c r="DX191" s="97">
        <f t="shared" si="215"/>
        <v>3</v>
      </c>
      <c r="EC191" s="97" t="str">
        <f t="shared" si="212"/>
        <v/>
      </c>
      <c r="EH191" s="97" t="str">
        <f t="shared" si="193"/>
        <v/>
      </c>
      <c r="EM191" s="97" t="str">
        <f t="shared" si="194"/>
        <v/>
      </c>
      <c r="ER191" s="97" t="str">
        <f t="shared" si="219"/>
        <v/>
      </c>
      <c r="EW191" s="97" t="str">
        <f t="shared" si="204"/>
        <v/>
      </c>
      <c r="FB191" s="97" t="str">
        <f t="shared" si="206"/>
        <v/>
      </c>
      <c r="FG191" s="97" t="str">
        <f t="shared" si="185"/>
        <v/>
      </c>
      <c r="FL191" s="97" t="str">
        <f t="shared" si="195"/>
        <v/>
      </c>
      <c r="FQ191" s="97" t="str">
        <f t="shared" si="196"/>
        <v/>
      </c>
    </row>
    <row r="192" spans="1:173" x14ac:dyDescent="0.3">
      <c r="A192" s="8" t="s">
        <v>135</v>
      </c>
      <c r="B192" s="8"/>
      <c r="C192" s="19" t="s">
        <v>650</v>
      </c>
      <c r="D192" s="19" t="s">
        <v>638</v>
      </c>
      <c r="K192" s="16" t="str">
        <f t="shared" si="216"/>
        <v/>
      </c>
      <c r="T192" s="16" t="str">
        <f t="shared" si="217"/>
        <v/>
      </c>
      <c r="U192" s="3"/>
      <c r="V192" s="3"/>
      <c r="W192" s="3"/>
      <c r="X192" s="3"/>
      <c r="Y192" s="3"/>
      <c r="Z192" s="3"/>
      <c r="AA192" s="3"/>
      <c r="AB192" s="3"/>
      <c r="AC192" s="3"/>
      <c r="AD192" s="16" t="str">
        <f t="shared" si="218"/>
        <v/>
      </c>
      <c r="AE192" s="3"/>
      <c r="AM192" s="16" t="str">
        <f t="shared" si="184"/>
        <v/>
      </c>
      <c r="AR192" s="97" t="str">
        <f t="shared" si="188"/>
        <v/>
      </c>
      <c r="AW192" s="97" t="str">
        <f t="shared" si="197"/>
        <v/>
      </c>
      <c r="AZ192" s="97" t="str">
        <f t="shared" si="220"/>
        <v/>
      </c>
      <c r="BF192" s="97" t="str">
        <f t="shared" si="172"/>
        <v/>
      </c>
      <c r="BK192" s="97" t="str">
        <f t="shared" si="189"/>
        <v/>
      </c>
      <c r="BP192" s="97" t="str">
        <f t="shared" si="200"/>
        <v/>
      </c>
      <c r="BU192" s="97" t="str">
        <f t="shared" si="202"/>
        <v/>
      </c>
      <c r="BZ192" s="97" t="str">
        <f t="shared" si="213"/>
        <v/>
      </c>
      <c r="CE192" s="97" t="str">
        <f t="shared" si="205"/>
        <v/>
      </c>
      <c r="CJ192" s="97" t="str">
        <f t="shared" si="207"/>
        <v/>
      </c>
      <c r="CO192" s="97" t="str">
        <f t="shared" si="199"/>
        <v/>
      </c>
      <c r="CT192" s="97" t="str">
        <f t="shared" si="173"/>
        <v/>
      </c>
      <c r="CY192" s="97" t="str">
        <f t="shared" si="214"/>
        <v/>
      </c>
      <c r="DD192" s="97" t="str">
        <f t="shared" si="208"/>
        <v/>
      </c>
      <c r="DI192" s="97" t="str">
        <f t="shared" si="209"/>
        <v/>
      </c>
      <c r="DN192" s="97" t="str">
        <f t="shared" si="210"/>
        <v/>
      </c>
      <c r="DS192" s="97" t="str">
        <f t="shared" si="183"/>
        <v/>
      </c>
      <c r="DT192" t="s">
        <v>57</v>
      </c>
      <c r="DU192">
        <v>0</v>
      </c>
      <c r="DV192">
        <v>13</v>
      </c>
      <c r="DW192">
        <v>4.5</v>
      </c>
      <c r="DX192" s="97">
        <f t="shared" si="215"/>
        <v>0.66875000000000007</v>
      </c>
      <c r="EC192" s="97" t="str">
        <f t="shared" si="212"/>
        <v/>
      </c>
      <c r="EH192" s="97" t="str">
        <f t="shared" si="193"/>
        <v/>
      </c>
      <c r="EM192" s="97" t="str">
        <f t="shared" si="194"/>
        <v/>
      </c>
      <c r="ER192" s="97" t="str">
        <f t="shared" si="219"/>
        <v/>
      </c>
      <c r="EW192" s="97" t="str">
        <f t="shared" si="204"/>
        <v/>
      </c>
      <c r="FB192" s="97" t="str">
        <f t="shared" si="206"/>
        <v/>
      </c>
      <c r="FG192" s="97" t="str">
        <f t="shared" si="185"/>
        <v/>
      </c>
      <c r="FL192" s="97" t="str">
        <f t="shared" si="195"/>
        <v/>
      </c>
      <c r="FQ192" s="97" t="str">
        <f t="shared" si="196"/>
        <v/>
      </c>
    </row>
    <row r="193" spans="1:176" x14ac:dyDescent="0.3">
      <c r="A193" s="8" t="s">
        <v>136</v>
      </c>
      <c r="B193" s="8"/>
      <c r="C193" s="19" t="s">
        <v>650</v>
      </c>
      <c r="D193" s="19" t="s">
        <v>638</v>
      </c>
      <c r="K193" s="16" t="str">
        <f t="shared" si="216"/>
        <v/>
      </c>
      <c r="T193" s="16" t="str">
        <f t="shared" si="217"/>
        <v/>
      </c>
      <c r="U193" s="3"/>
      <c r="V193" s="3"/>
      <c r="W193" s="3"/>
      <c r="X193" s="3"/>
      <c r="Y193" s="3"/>
      <c r="Z193" s="3"/>
      <c r="AA193" s="3"/>
      <c r="AB193" s="3"/>
      <c r="AC193" s="3"/>
      <c r="AD193" s="16" t="str">
        <f t="shared" si="218"/>
        <v/>
      </c>
      <c r="AE193" s="3"/>
      <c r="AM193" s="16" t="str">
        <f t="shared" si="184"/>
        <v/>
      </c>
      <c r="AR193" s="97" t="str">
        <f t="shared" si="188"/>
        <v/>
      </c>
      <c r="AW193" s="97" t="str">
        <f t="shared" si="197"/>
        <v/>
      </c>
      <c r="AZ193" s="97" t="str">
        <f t="shared" si="220"/>
        <v/>
      </c>
      <c r="BF193" s="97" t="str">
        <f t="shared" si="172"/>
        <v/>
      </c>
      <c r="BK193" s="97" t="str">
        <f t="shared" si="189"/>
        <v/>
      </c>
      <c r="BP193" s="97" t="str">
        <f t="shared" si="200"/>
        <v/>
      </c>
      <c r="BU193" s="97" t="str">
        <f t="shared" si="202"/>
        <v/>
      </c>
      <c r="BZ193" s="97" t="str">
        <f t="shared" si="213"/>
        <v/>
      </c>
      <c r="CA193" t="s">
        <v>57</v>
      </c>
      <c r="CB193">
        <v>0</v>
      </c>
      <c r="CC193">
        <v>16</v>
      </c>
      <c r="CD193">
        <v>0</v>
      </c>
      <c r="CE193" s="97">
        <f t="shared" si="205"/>
        <v>0.8</v>
      </c>
      <c r="CJ193" s="97" t="str">
        <f t="shared" si="207"/>
        <v/>
      </c>
      <c r="CO193" s="97" t="str">
        <f t="shared" si="199"/>
        <v/>
      </c>
      <c r="CT193" s="97" t="str">
        <f t="shared" si="173"/>
        <v/>
      </c>
      <c r="CY193" s="97" t="str">
        <f t="shared" si="214"/>
        <v/>
      </c>
      <c r="DD193" s="97" t="str">
        <f t="shared" si="208"/>
        <v/>
      </c>
      <c r="DI193" s="97" t="str">
        <f t="shared" si="209"/>
        <v/>
      </c>
      <c r="DN193" s="97" t="str">
        <f t="shared" si="210"/>
        <v/>
      </c>
      <c r="DS193" s="97" t="str">
        <f t="shared" si="183"/>
        <v/>
      </c>
      <c r="DX193" s="97" t="str">
        <f t="shared" si="215"/>
        <v/>
      </c>
      <c r="EC193" s="97" t="str">
        <f t="shared" si="212"/>
        <v/>
      </c>
      <c r="EH193" s="97" t="str">
        <f t="shared" si="193"/>
        <v/>
      </c>
      <c r="EM193" s="97" t="str">
        <f t="shared" si="194"/>
        <v/>
      </c>
      <c r="ER193" s="97" t="str">
        <f t="shared" si="219"/>
        <v/>
      </c>
      <c r="EW193" s="97" t="str">
        <f t="shared" si="204"/>
        <v/>
      </c>
      <c r="FB193" s="97" t="str">
        <f t="shared" si="206"/>
        <v/>
      </c>
      <c r="FG193" s="97" t="str">
        <f t="shared" si="185"/>
        <v/>
      </c>
      <c r="FL193" s="97" t="str">
        <f t="shared" si="195"/>
        <v/>
      </c>
      <c r="FQ193" s="97" t="str">
        <f t="shared" si="196"/>
        <v/>
      </c>
    </row>
    <row r="194" spans="1:176" x14ac:dyDescent="0.3">
      <c r="A194" s="19" t="s">
        <v>625</v>
      </c>
      <c r="B194" s="8"/>
      <c r="C194" s="19" t="s">
        <v>655</v>
      </c>
      <c r="D194" s="19" t="s">
        <v>635</v>
      </c>
      <c r="K194" s="16" t="str">
        <f t="shared" si="216"/>
        <v/>
      </c>
      <c r="T194" s="16" t="str">
        <f t="shared" si="217"/>
        <v/>
      </c>
      <c r="U194" s="3"/>
      <c r="V194" s="3"/>
      <c r="W194" s="3"/>
      <c r="X194" s="3"/>
      <c r="Y194" s="3"/>
      <c r="Z194" s="3"/>
      <c r="AA194" s="3"/>
      <c r="AB194" s="3"/>
      <c r="AC194" s="3"/>
      <c r="AD194" s="16" t="str">
        <f t="shared" si="218"/>
        <v/>
      </c>
      <c r="AE194" s="3"/>
      <c r="AM194" s="16" t="str">
        <f t="shared" ref="AM194:AM196" si="221">IF(((AF194+AJ194)/2)+(((AG194+AK194)/2)/$D$200)+(((AH194+AL194)/2)/$F$200)=0,"",((AF194+AJ194)/2)+(((AG194+AK194)/2)/$D$200)+(((AH194+AL194)/2)/$F$200))</f>
        <v/>
      </c>
      <c r="AR194" s="97" t="str">
        <f t="shared" si="188"/>
        <v/>
      </c>
      <c r="AW194" s="97" t="str">
        <f t="shared" si="197"/>
        <v/>
      </c>
      <c r="AZ194" s="97" t="str">
        <f t="shared" si="220"/>
        <v/>
      </c>
      <c r="BB194" t="s">
        <v>137</v>
      </c>
      <c r="BC194">
        <v>2</v>
      </c>
      <c r="BE194">
        <v>3.5</v>
      </c>
      <c r="BF194" s="97">
        <f t="shared" si="172"/>
        <v>2.0446096654275093E-2</v>
      </c>
      <c r="BK194" s="97" t="str">
        <f t="shared" si="189"/>
        <v/>
      </c>
      <c r="BP194" s="97" t="str">
        <f t="shared" si="200"/>
        <v/>
      </c>
      <c r="BU194" s="97" t="str">
        <f t="shared" si="202"/>
        <v/>
      </c>
      <c r="BZ194" s="97" t="str">
        <f t="shared" si="213"/>
        <v/>
      </c>
      <c r="CE194" s="97" t="str">
        <f t="shared" si="205"/>
        <v/>
      </c>
      <c r="CJ194" s="97" t="str">
        <f t="shared" si="207"/>
        <v/>
      </c>
      <c r="CO194" s="97" t="str">
        <f t="shared" si="199"/>
        <v/>
      </c>
      <c r="CT194" s="97" t="str">
        <f t="shared" si="173"/>
        <v/>
      </c>
      <c r="CY194" s="97" t="str">
        <f t="shared" si="214"/>
        <v/>
      </c>
      <c r="DD194" s="97" t="str">
        <f t="shared" si="208"/>
        <v/>
      </c>
      <c r="DI194" s="97" t="str">
        <f t="shared" si="209"/>
        <v/>
      </c>
      <c r="DN194" s="97" t="str">
        <f t="shared" si="210"/>
        <v/>
      </c>
      <c r="DS194" s="97" t="str">
        <f t="shared" si="183"/>
        <v/>
      </c>
      <c r="DX194" s="97" t="str">
        <f t="shared" si="215"/>
        <v/>
      </c>
      <c r="EC194" s="97" t="str">
        <f t="shared" si="212"/>
        <v/>
      </c>
      <c r="EH194" s="97" t="str">
        <f t="shared" si="193"/>
        <v/>
      </c>
      <c r="EM194" s="97" t="str">
        <f t="shared" si="194"/>
        <v/>
      </c>
      <c r="ER194" s="97" t="str">
        <f t="shared" si="219"/>
        <v/>
      </c>
      <c r="EW194" s="97" t="str">
        <f t="shared" si="204"/>
        <v/>
      </c>
      <c r="FB194" s="97" t="str">
        <f t="shared" si="206"/>
        <v/>
      </c>
      <c r="FG194" s="97" t="str">
        <f t="shared" ref="FG194:FG196" si="222">IF(FD194+(FE194/$D$200)+(FF194/$F$200)=0,"",FD194+(FE194/$D$200)+(FF194/$F$200))</f>
        <v/>
      </c>
      <c r="FL194" s="97" t="str">
        <f t="shared" si="195"/>
        <v/>
      </c>
      <c r="FQ194" s="97" t="str">
        <f t="shared" si="196"/>
        <v/>
      </c>
    </row>
    <row r="195" spans="1:176" x14ac:dyDescent="0.3">
      <c r="A195" s="19" t="s">
        <v>626</v>
      </c>
      <c r="B195" s="19" t="s">
        <v>581</v>
      </c>
      <c r="C195" s="19" t="s">
        <v>653</v>
      </c>
      <c r="D195" s="19" t="s">
        <v>518</v>
      </c>
      <c r="K195" s="16" t="str">
        <f t="shared" si="216"/>
        <v/>
      </c>
      <c r="T195" s="16" t="str">
        <f t="shared" si="217"/>
        <v/>
      </c>
      <c r="U195" s="3"/>
      <c r="V195" s="3"/>
      <c r="W195" s="3"/>
      <c r="X195" s="3"/>
      <c r="Y195" s="3"/>
      <c r="Z195" s="3"/>
      <c r="AA195" s="3"/>
      <c r="AB195" s="3"/>
      <c r="AC195" s="3"/>
      <c r="AD195" s="16" t="str">
        <f t="shared" si="218"/>
        <v/>
      </c>
      <c r="AE195" s="3"/>
      <c r="AM195" s="16" t="str">
        <f t="shared" si="221"/>
        <v/>
      </c>
      <c r="AR195" s="97" t="str">
        <f t="shared" si="188"/>
        <v/>
      </c>
      <c r="AW195" s="97" t="str">
        <f t="shared" si="197"/>
        <v/>
      </c>
      <c r="AZ195" s="97" t="str">
        <f t="shared" si="220"/>
        <v/>
      </c>
      <c r="BF195" s="97" t="str">
        <f t="shared" si="172"/>
        <v/>
      </c>
      <c r="BK195" s="97" t="str">
        <f t="shared" si="189"/>
        <v/>
      </c>
      <c r="BP195" s="97" t="str">
        <f t="shared" si="200"/>
        <v/>
      </c>
      <c r="BU195" s="97" t="str">
        <f t="shared" si="202"/>
        <v/>
      </c>
      <c r="BZ195" s="97" t="str">
        <f t="shared" si="213"/>
        <v/>
      </c>
      <c r="CE195" s="97" t="str">
        <f t="shared" si="205"/>
        <v/>
      </c>
      <c r="CJ195" s="97" t="str">
        <f t="shared" si="207"/>
        <v/>
      </c>
      <c r="CO195" s="97" t="str">
        <f t="shared" si="199"/>
        <v/>
      </c>
      <c r="CT195" s="97" t="str">
        <f t="shared" si="173"/>
        <v/>
      </c>
      <c r="CY195" s="97" t="str">
        <f t="shared" si="214"/>
        <v/>
      </c>
      <c r="DD195" s="97" t="str">
        <f t="shared" si="208"/>
        <v/>
      </c>
      <c r="DI195" s="97" t="str">
        <f t="shared" si="209"/>
        <v/>
      </c>
      <c r="DN195" s="97" t="str">
        <f t="shared" si="210"/>
        <v/>
      </c>
      <c r="DS195" s="97" t="str">
        <f t="shared" si="183"/>
        <v/>
      </c>
      <c r="DX195" s="97" t="str">
        <f t="shared" si="215"/>
        <v/>
      </c>
      <c r="EC195" s="97" t="str">
        <f t="shared" si="212"/>
        <v/>
      </c>
      <c r="EH195" s="97" t="str">
        <f t="shared" si="193"/>
        <v/>
      </c>
      <c r="EM195" s="97" t="str">
        <f t="shared" si="194"/>
        <v/>
      </c>
      <c r="ER195" s="97" t="str">
        <f t="shared" si="219"/>
        <v/>
      </c>
      <c r="EW195" s="97" t="str">
        <f t="shared" si="204"/>
        <v/>
      </c>
      <c r="FB195" s="97" t="str">
        <f t="shared" si="206"/>
        <v/>
      </c>
      <c r="FC195" t="s">
        <v>130</v>
      </c>
      <c r="FD195">
        <v>700</v>
      </c>
      <c r="FE195">
        <v>0</v>
      </c>
      <c r="FF195">
        <v>0</v>
      </c>
      <c r="FG195" s="97">
        <f t="shared" si="222"/>
        <v>700</v>
      </c>
      <c r="FL195" s="97" t="str">
        <f t="shared" si="195"/>
        <v/>
      </c>
      <c r="FQ195" s="97" t="str">
        <f t="shared" si="196"/>
        <v/>
      </c>
    </row>
    <row r="196" spans="1:176" x14ac:dyDescent="0.3">
      <c r="A196" s="19" t="s">
        <v>627</v>
      </c>
      <c r="B196" s="19" t="s">
        <v>560</v>
      </c>
      <c r="C196" s="19" t="s">
        <v>653</v>
      </c>
      <c r="D196" s="19" t="s">
        <v>518</v>
      </c>
      <c r="K196" s="16" t="str">
        <f t="shared" si="216"/>
        <v/>
      </c>
      <c r="T196" s="16" t="str">
        <f t="shared" si="217"/>
        <v/>
      </c>
      <c r="U196" s="3"/>
      <c r="V196" s="3"/>
      <c r="W196" s="3"/>
      <c r="X196" s="3"/>
      <c r="Y196" s="3"/>
      <c r="Z196" s="3"/>
      <c r="AA196" s="3"/>
      <c r="AB196" s="3"/>
      <c r="AC196" s="3"/>
      <c r="AD196" s="16" t="str">
        <f t="shared" si="218"/>
        <v/>
      </c>
      <c r="AE196" s="3"/>
      <c r="AM196" s="16" t="str">
        <f t="shared" si="221"/>
        <v/>
      </c>
      <c r="AR196" s="97" t="str">
        <f t="shared" ref="AR196" si="223">IF((((AO196+AQ196)/2)/$D$201)=0,"",(((AO196+AQ196)/2)/$D$201))</f>
        <v/>
      </c>
      <c r="AW196" s="97" t="str">
        <f t="shared" si="197"/>
        <v/>
      </c>
      <c r="AZ196" s="97" t="str">
        <f t="shared" si="220"/>
        <v/>
      </c>
      <c r="BF196" s="97" t="str">
        <f t="shared" si="172"/>
        <v/>
      </c>
      <c r="BK196" s="97" t="str">
        <f t="shared" ref="BK196" si="224">IF(BH196+(BI196/$D$200)+(BJ196/$F$200)=0,"",BH196+(BI196/$D$200)+(BJ196/$F$200))</f>
        <v/>
      </c>
      <c r="BP196" s="97" t="str">
        <f t="shared" si="200"/>
        <v/>
      </c>
      <c r="BU196" s="97" t="str">
        <f t="shared" si="202"/>
        <v/>
      </c>
      <c r="BZ196" s="97" t="str">
        <f t="shared" si="213"/>
        <v/>
      </c>
      <c r="CE196" s="97" t="str">
        <f t="shared" si="205"/>
        <v/>
      </c>
      <c r="CJ196" s="97" t="str">
        <f t="shared" si="207"/>
        <v/>
      </c>
      <c r="CO196" s="97" t="str">
        <f t="shared" si="199"/>
        <v/>
      </c>
      <c r="CT196" s="97" t="str">
        <f t="shared" si="173"/>
        <v/>
      </c>
      <c r="CY196" s="97" t="str">
        <f t="shared" si="214"/>
        <v/>
      </c>
      <c r="DD196" s="97" t="str">
        <f t="shared" si="208"/>
        <v/>
      </c>
      <c r="DI196" s="97" t="str">
        <f t="shared" si="209"/>
        <v/>
      </c>
      <c r="DN196" s="97" t="str">
        <f t="shared" si="210"/>
        <v/>
      </c>
      <c r="DS196" s="97" t="str">
        <f t="shared" si="183"/>
        <v/>
      </c>
      <c r="DX196" s="97" t="str">
        <f t="shared" si="215"/>
        <v/>
      </c>
      <c r="EC196" s="97" t="str">
        <f t="shared" si="212"/>
        <v/>
      </c>
      <c r="EH196" s="97" t="str">
        <f t="shared" ref="EH196" si="225">IF(EE196+(EF196/$D$200)+(EG196/$F$200)=0,"",EE196+(EF196/$D$200)+(EG196/$F$200))</f>
        <v/>
      </c>
      <c r="EM196" s="97" t="str">
        <f t="shared" ref="EM196" si="226">IF(EJ196+(EK196/$D$200)+(EL196/$F$200)=0,"",EJ196+(EK196/$D$200)+(EL196/$F$200))</f>
        <v/>
      </c>
      <c r="ER196" s="97" t="str">
        <f t="shared" si="219"/>
        <v/>
      </c>
      <c r="EW196" s="97" t="str">
        <f t="shared" si="204"/>
        <v/>
      </c>
      <c r="FB196" s="97" t="str">
        <f t="shared" si="206"/>
        <v/>
      </c>
      <c r="FC196" t="s">
        <v>130</v>
      </c>
      <c r="FD196">
        <v>500</v>
      </c>
      <c r="FE196">
        <v>0</v>
      </c>
      <c r="FF196">
        <v>0</v>
      </c>
      <c r="FG196" s="97">
        <f t="shared" si="222"/>
        <v>500</v>
      </c>
      <c r="FL196" s="97" t="str">
        <f t="shared" ref="FL196" si="227">IF(FI196+(FJ196/$D$200)+(FK196/$F$200)=0,"",FI196+(FJ196/$D$200)+(FK196/$F$200))</f>
        <v/>
      </c>
      <c r="FQ196" s="97" t="str">
        <f t="shared" ref="FQ196" si="228">IF(FN196+(FO196/$D$200)+(FP196/$F$200)=0,"",FN196+(FO196/$D$200)+(FP196/$F$200))</f>
        <v/>
      </c>
    </row>
    <row r="197" spans="1:176" x14ac:dyDescent="0.3">
      <c r="A197" s="8"/>
      <c r="B197" s="8"/>
      <c r="C197" s="8"/>
      <c r="D197" s="8"/>
      <c r="U197" s="3"/>
      <c r="V197" s="3"/>
      <c r="W197" s="3"/>
      <c r="X197" s="3"/>
      <c r="Y197" s="3"/>
      <c r="Z197" s="3"/>
      <c r="AA197" s="3"/>
      <c r="AB197" s="3"/>
      <c r="AC197" s="3"/>
      <c r="AE197" s="3"/>
      <c r="BF197" s="97"/>
    </row>
    <row r="198" spans="1:176" x14ac:dyDescent="0.3">
      <c r="A198" s="8"/>
      <c r="B198" s="8"/>
      <c r="C198" s="8"/>
      <c r="D198" s="8"/>
      <c r="U198" s="3"/>
      <c r="V198" s="3"/>
      <c r="W198" s="3"/>
      <c r="X198" s="3"/>
      <c r="Y198" s="3"/>
      <c r="Z198" s="3"/>
      <c r="AA198" s="3"/>
      <c r="AB198" s="3"/>
      <c r="AC198" s="3"/>
      <c r="AE198" s="3"/>
    </row>
    <row r="199" spans="1:176" x14ac:dyDescent="0.3">
      <c r="A199" s="94" t="s">
        <v>412</v>
      </c>
      <c r="B199" s="94"/>
      <c r="C199" s="94"/>
      <c r="D199" s="94"/>
      <c r="BA199"/>
      <c r="BJ199" s="97"/>
      <c r="BK199"/>
      <c r="BO199" s="97"/>
      <c r="BP199"/>
      <c r="BT199" s="97"/>
      <c r="BU199"/>
      <c r="BY199" s="97"/>
      <c r="BZ199"/>
      <c r="CD199" s="97"/>
      <c r="CI199" s="97"/>
      <c r="CN199" s="97"/>
      <c r="CS199" s="97"/>
      <c r="CX199" s="97"/>
      <c r="DC199" s="97"/>
      <c r="DH199" s="97"/>
      <c r="DM199" s="97"/>
      <c r="DR199" s="97"/>
      <c r="DW199" s="97"/>
      <c r="EB199" s="97"/>
      <c r="EC199"/>
      <c r="ED199" s="97"/>
      <c r="EG199" s="97"/>
      <c r="EH199"/>
      <c r="EJ199" s="97"/>
      <c r="EL199" s="97"/>
      <c r="EM199"/>
      <c r="EP199" s="97"/>
      <c r="EQ199" s="97"/>
      <c r="ER199"/>
      <c r="EU199" s="97"/>
      <c r="EV199" s="97"/>
      <c r="EW199"/>
      <c r="EZ199" s="97"/>
      <c r="FA199" s="97"/>
      <c r="FB199"/>
      <c r="FE199" s="97"/>
      <c r="FF199" s="97"/>
      <c r="FG199"/>
      <c r="FJ199" s="97"/>
      <c r="FK199" s="97"/>
      <c r="FL199"/>
      <c r="FO199" s="97"/>
      <c r="FP199" s="97"/>
      <c r="FQ199"/>
      <c r="FT199" s="97"/>
    </row>
    <row r="200" spans="1:176" x14ac:dyDescent="0.3">
      <c r="A200" s="20"/>
      <c r="B200">
        <v>1</v>
      </c>
      <c r="C200" s="94" t="s">
        <v>19</v>
      </c>
      <c r="D200">
        <v>20</v>
      </c>
      <c r="E200" s="94" t="s">
        <v>16</v>
      </c>
      <c r="F200">
        <v>240</v>
      </c>
      <c r="G200" s="94" t="s">
        <v>17</v>
      </c>
      <c r="BA200"/>
      <c r="BI200" s="97"/>
      <c r="BK200"/>
      <c r="BN200" s="97"/>
      <c r="BP200"/>
      <c r="BS200" s="97"/>
      <c r="BU200"/>
      <c r="BX200" s="97"/>
      <c r="BZ200"/>
      <c r="CB200" s="97"/>
      <c r="CC200" s="97"/>
      <c r="CE200"/>
      <c r="CG200" s="97"/>
      <c r="CH200" s="97"/>
      <c r="CJ200"/>
      <c r="CL200" s="97"/>
      <c r="CM200" s="97"/>
      <c r="CO200"/>
      <c r="CQ200" s="97"/>
      <c r="CR200" s="97"/>
      <c r="CT200"/>
      <c r="CV200" s="97"/>
      <c r="CW200" s="97"/>
      <c r="CY200"/>
      <c r="DA200" s="97"/>
      <c r="DB200" s="97"/>
      <c r="DD200"/>
      <c r="DF200" s="97"/>
      <c r="DG200" s="97"/>
      <c r="DI200"/>
      <c r="DK200" s="97"/>
      <c r="DL200" s="97"/>
      <c r="DN200"/>
      <c r="DP200" s="97"/>
      <c r="DQ200" s="97"/>
      <c r="DS200"/>
      <c r="DU200" s="97"/>
      <c r="DV200" s="97"/>
      <c r="DX200"/>
      <c r="DZ200" s="97"/>
      <c r="EA200" s="97"/>
      <c r="EC200"/>
      <c r="EF200" s="97"/>
      <c r="EG200" s="97"/>
      <c r="EH200"/>
      <c r="EK200" s="97"/>
      <c r="EP200" s="97"/>
      <c r="EU200" s="97"/>
      <c r="EZ200" s="97"/>
      <c r="FE200" s="97"/>
      <c r="FJ200" s="97"/>
      <c r="FO200" s="97"/>
    </row>
    <row r="201" spans="1:176" x14ac:dyDescent="0.3">
      <c r="A201" s="19">
        <v>1877</v>
      </c>
      <c r="B201">
        <v>1</v>
      </c>
      <c r="C201" s="94" t="s">
        <v>19</v>
      </c>
      <c r="D201">
        <v>126</v>
      </c>
      <c r="E201" s="94" t="s">
        <v>510</v>
      </c>
      <c r="BA201"/>
      <c r="BI201" s="97"/>
      <c r="BK201"/>
      <c r="BN201" s="97"/>
      <c r="BP201"/>
      <c r="BS201" s="97"/>
      <c r="BU201"/>
      <c r="BX201" s="97"/>
      <c r="BZ201"/>
      <c r="CB201" s="97"/>
      <c r="CC201" s="97"/>
      <c r="CE201"/>
      <c r="CG201" s="97"/>
      <c r="CH201" s="97"/>
      <c r="CJ201"/>
      <c r="CL201" s="97"/>
      <c r="CM201" s="97"/>
      <c r="CO201"/>
      <c r="CQ201" s="97"/>
      <c r="CR201" s="97"/>
      <c r="CT201"/>
      <c r="CV201" s="97"/>
      <c r="CW201" s="97"/>
      <c r="CY201"/>
      <c r="DA201" s="97"/>
      <c r="DB201" s="97"/>
      <c r="DD201"/>
      <c r="DF201" s="97"/>
      <c r="DG201" s="97"/>
      <c r="DI201"/>
      <c r="DK201" s="97"/>
      <c r="DL201" s="97"/>
      <c r="DN201"/>
      <c r="DP201" s="97"/>
      <c r="DQ201" s="97"/>
      <c r="DS201"/>
      <c r="DU201" s="97"/>
      <c r="DV201" s="97"/>
      <c r="DX201"/>
      <c r="DZ201" s="97"/>
      <c r="EA201" s="97"/>
      <c r="EC201"/>
      <c r="EF201" s="97"/>
      <c r="EG201" s="97"/>
      <c r="EH201"/>
      <c r="EK201" s="97"/>
      <c r="EP201" s="97"/>
      <c r="EU201" s="97"/>
      <c r="EZ201" s="97"/>
      <c r="FE201" s="97"/>
      <c r="FJ201" s="97"/>
      <c r="FO201" s="97"/>
    </row>
    <row r="202" spans="1:176" x14ac:dyDescent="0.3">
      <c r="A202" s="19">
        <v>1878</v>
      </c>
      <c r="B202">
        <v>1</v>
      </c>
      <c r="C202" s="94" t="s">
        <v>19</v>
      </c>
      <c r="D202">
        <v>134.25</v>
      </c>
      <c r="E202" s="94" t="s">
        <v>510</v>
      </c>
      <c r="BA202"/>
      <c r="BI202" s="97"/>
      <c r="BK202"/>
      <c r="BN202" s="97"/>
      <c r="BP202"/>
      <c r="BS202" s="97"/>
      <c r="BU202"/>
      <c r="BX202" s="97"/>
      <c r="BZ202"/>
      <c r="CB202" s="97"/>
      <c r="CC202" s="97"/>
      <c r="CE202"/>
      <c r="CG202" s="97"/>
      <c r="CH202" s="97"/>
      <c r="CJ202"/>
      <c r="CL202" s="97"/>
      <c r="CM202" s="97"/>
      <c r="CO202"/>
      <c r="CQ202" s="97"/>
      <c r="CR202" s="97"/>
      <c r="CT202"/>
      <c r="CV202" s="97"/>
      <c r="CW202" s="97"/>
      <c r="CY202"/>
      <c r="DA202" s="97"/>
      <c r="DB202" s="97"/>
      <c r="DD202"/>
      <c r="DF202" s="97"/>
      <c r="DG202" s="97"/>
      <c r="DI202"/>
      <c r="DK202" s="97"/>
      <c r="DL202" s="97"/>
      <c r="DN202"/>
      <c r="DP202" s="97"/>
      <c r="DQ202" s="97"/>
      <c r="DS202"/>
      <c r="DU202" s="97"/>
      <c r="DV202" s="97"/>
      <c r="DX202"/>
      <c r="DZ202" s="97"/>
      <c r="EA202" s="97"/>
      <c r="EC202"/>
      <c r="EF202" s="97"/>
      <c r="EG202" s="97"/>
      <c r="EH202"/>
      <c r="EK202" s="97"/>
      <c r="EP202" s="97"/>
      <c r="EU202" s="97"/>
      <c r="EZ202" s="97"/>
      <c r="FE202" s="97"/>
      <c r="FJ202" s="97"/>
      <c r="FO202" s="97"/>
    </row>
    <row r="203" spans="1:176" x14ac:dyDescent="0.3">
      <c r="A203" s="19">
        <v>1879</v>
      </c>
      <c r="B203">
        <v>1</v>
      </c>
      <c r="C203" s="94" t="s">
        <v>19</v>
      </c>
      <c r="D203">
        <v>134.25</v>
      </c>
      <c r="E203" s="94" t="s">
        <v>510</v>
      </c>
      <c r="BA203"/>
      <c r="BI203" s="97"/>
      <c r="BK203"/>
      <c r="BN203" s="97"/>
      <c r="BP203"/>
      <c r="BS203" s="97"/>
      <c r="BU203"/>
      <c r="BX203" s="97"/>
      <c r="BZ203"/>
      <c r="CB203" s="97"/>
      <c r="CC203" s="97"/>
      <c r="CE203"/>
      <c r="CG203" s="97"/>
      <c r="CH203" s="97"/>
      <c r="CJ203"/>
      <c r="CL203" s="97"/>
      <c r="CM203" s="97"/>
      <c r="CO203"/>
      <c r="CQ203" s="97"/>
      <c r="CR203" s="97"/>
      <c r="CT203"/>
      <c r="CV203" s="97"/>
      <c r="CW203" s="97"/>
      <c r="CY203"/>
      <c r="DA203" s="97"/>
      <c r="DB203" s="97"/>
      <c r="DD203"/>
      <c r="DF203" s="97"/>
      <c r="DG203" s="97"/>
      <c r="DI203"/>
      <c r="DK203" s="97"/>
      <c r="DL203" s="97"/>
      <c r="DN203"/>
      <c r="DP203" s="97"/>
      <c r="DQ203" s="97"/>
      <c r="DS203"/>
      <c r="DU203" s="97"/>
      <c r="DV203" s="97"/>
      <c r="DX203"/>
      <c r="DZ203" s="97"/>
      <c r="EA203" s="97"/>
      <c r="EC203"/>
      <c r="EF203" s="97"/>
      <c r="EG203" s="97"/>
      <c r="EH203"/>
      <c r="EK203" s="97"/>
      <c r="EP203" s="97"/>
      <c r="EU203" s="97"/>
      <c r="EZ203" s="97"/>
      <c r="FE203" s="97"/>
      <c r="FJ203" s="97"/>
      <c r="FO203" s="97"/>
    </row>
    <row r="204" spans="1:176" x14ac:dyDescent="0.3">
      <c r="A204" s="19">
        <v>1880</v>
      </c>
      <c r="B204">
        <v>1</v>
      </c>
      <c r="C204" s="94" t="s">
        <v>19</v>
      </c>
      <c r="D204" s="102">
        <v>134.5</v>
      </c>
      <c r="E204" s="94" t="s">
        <v>510</v>
      </c>
      <c r="BA204"/>
      <c r="BI204" s="97"/>
      <c r="BK204"/>
      <c r="BN204" s="97"/>
      <c r="BP204"/>
      <c r="BS204" s="97"/>
      <c r="BU204"/>
      <c r="BX204" s="97"/>
      <c r="BZ204"/>
      <c r="CB204" s="97"/>
      <c r="CC204" s="97"/>
      <c r="CE204"/>
      <c r="CG204" s="97"/>
      <c r="CH204" s="97"/>
      <c r="CJ204"/>
      <c r="CL204" s="97"/>
      <c r="CM204" s="97"/>
      <c r="CO204"/>
      <c r="CQ204" s="97"/>
      <c r="CR204" s="97"/>
      <c r="CT204"/>
      <c r="CV204" s="97"/>
      <c r="CW204" s="97"/>
      <c r="CY204"/>
      <c r="DA204" s="97"/>
      <c r="DB204" s="97"/>
      <c r="DD204"/>
      <c r="DF204" s="97"/>
      <c r="DG204" s="97"/>
      <c r="DI204"/>
      <c r="DK204" s="97"/>
      <c r="DL204" s="97"/>
      <c r="DN204"/>
      <c r="DP204" s="97"/>
      <c r="DQ204" s="97"/>
      <c r="DS204"/>
      <c r="DU204" s="97"/>
      <c r="DV204" s="97"/>
      <c r="DX204"/>
      <c r="DZ204" s="97"/>
      <c r="EA204" s="97"/>
      <c r="EC204"/>
      <c r="EF204" s="97"/>
      <c r="EG204" s="97"/>
      <c r="EH204"/>
      <c r="EK204" s="97"/>
      <c r="EP204" s="97"/>
      <c r="EU204" s="97"/>
      <c r="EZ204" s="97"/>
      <c r="FE204" s="97"/>
      <c r="FJ204" s="97"/>
      <c r="FO204" s="97"/>
    </row>
    <row r="205" spans="1:176" x14ac:dyDescent="0.3">
      <c r="A205" s="19"/>
      <c r="B205" s="19"/>
      <c r="C205" s="19"/>
      <c r="D205"/>
      <c r="BA205"/>
      <c r="BI205" s="97"/>
      <c r="BK205"/>
      <c r="BN205" s="97"/>
      <c r="BP205"/>
      <c r="BS205" s="97"/>
      <c r="BU205"/>
      <c r="BX205" s="97"/>
      <c r="BZ205"/>
      <c r="CC205" s="97"/>
      <c r="CD205" s="97"/>
      <c r="CE205"/>
      <c r="CH205" s="97"/>
      <c r="CI205" s="97"/>
      <c r="CJ205"/>
      <c r="CM205" s="97"/>
      <c r="CN205" s="97"/>
      <c r="CO205"/>
      <c r="CR205" s="97"/>
      <c r="CS205" s="97"/>
      <c r="CT205"/>
      <c r="CW205" s="97"/>
      <c r="CX205" s="97"/>
      <c r="CY205"/>
      <c r="DB205" s="97"/>
      <c r="DC205" s="97"/>
      <c r="DD205"/>
      <c r="DG205" s="97"/>
      <c r="DH205" s="97"/>
      <c r="DI205"/>
      <c r="DL205" s="97"/>
      <c r="DM205" s="97"/>
      <c r="DN205"/>
      <c r="DQ205" s="97"/>
      <c r="DR205" s="97"/>
      <c r="DS205"/>
      <c r="DV205" s="97"/>
      <c r="DW205" s="97"/>
      <c r="DX205"/>
      <c r="EA205" s="97"/>
      <c r="EF205" s="97"/>
      <c r="EH205"/>
      <c r="EI205" s="97"/>
      <c r="EK205" s="97"/>
      <c r="EM205"/>
      <c r="EO205" s="97"/>
      <c r="EP205" s="97"/>
      <c r="ER205"/>
      <c r="ET205" s="97"/>
      <c r="EU205" s="97"/>
      <c r="EW205"/>
      <c r="EY205" s="97"/>
      <c r="EZ205" s="97"/>
      <c r="FB205"/>
      <c r="FD205" s="97"/>
      <c r="FE205" s="97"/>
      <c r="FG205"/>
      <c r="FI205" s="97"/>
      <c r="FJ205" s="97"/>
      <c r="FL205"/>
      <c r="FN205" s="97"/>
      <c r="FO205" s="97"/>
      <c r="FQ205"/>
      <c r="FS205" s="97"/>
    </row>
    <row r="206" spans="1:176" s="66" customFormat="1" x14ac:dyDescent="0.3">
      <c r="A206" s="61"/>
      <c r="B206" s="61">
        <v>1</v>
      </c>
      <c r="C206" s="67" t="s">
        <v>416</v>
      </c>
      <c r="D206" s="68">
        <v>6.5</v>
      </c>
      <c r="E206" s="70" t="s">
        <v>414</v>
      </c>
      <c r="F206" s="61"/>
      <c r="G206" s="67"/>
      <c r="H206" s="68"/>
      <c r="I206"/>
      <c r="J206" s="67"/>
      <c r="K206" s="70"/>
      <c r="L206" s="67"/>
      <c r="M206" s="68"/>
      <c r="N206" s="67"/>
      <c r="O206" s="67"/>
      <c r="P206" s="67"/>
      <c r="Q206" s="70"/>
      <c r="R206"/>
      <c r="S206" s="68"/>
      <c r="U206" s="67"/>
      <c r="V206" s="67"/>
      <c r="W206" s="70"/>
      <c r="Z206" s="68"/>
      <c r="AA206" s="68"/>
      <c r="AB206"/>
      <c r="AC206" s="67"/>
      <c r="AE206" s="73"/>
      <c r="AF206" s="70"/>
      <c r="AG206" s="67"/>
      <c r="AI206" s="70"/>
      <c r="AJ206" s="68"/>
      <c r="AK206"/>
      <c r="AL206" s="70"/>
      <c r="AP206"/>
      <c r="AQ206" s="70"/>
      <c r="AR206" s="67"/>
      <c r="AT206" s="70"/>
      <c r="AU206"/>
      <c r="AV206" s="67"/>
      <c r="AX206"/>
      <c r="AY206" s="70"/>
      <c r="BA206" s="68"/>
      <c r="BB206" s="67"/>
      <c r="BC206" s="70"/>
      <c r="BD206"/>
      <c r="BG206" s="70"/>
      <c r="BI206" s="97"/>
      <c r="BJ206" s="67"/>
      <c r="BK206" s="70"/>
      <c r="BN206" s="97"/>
      <c r="BO206" s="68"/>
      <c r="BP206" s="67"/>
      <c r="BR206" s="70"/>
      <c r="BS206" s="97"/>
      <c r="BT206" s="68"/>
      <c r="BU206" s="70"/>
      <c r="BV206" s="67"/>
      <c r="BX206" s="97"/>
      <c r="BY206" s="70"/>
      <c r="BZ206" s="67"/>
      <c r="CB206" s="70"/>
      <c r="CC206" s="97"/>
      <c r="CE206" s="70"/>
      <c r="CF206" s="67"/>
      <c r="CH206" s="97"/>
      <c r="CI206" s="67"/>
      <c r="CM206" s="97"/>
      <c r="CP206" s="67"/>
      <c r="CR206" s="97"/>
      <c r="CS206" s="67"/>
      <c r="CW206" s="97"/>
      <c r="CZ206" s="67"/>
      <c r="DB206" s="97"/>
      <c r="DG206" s="97"/>
      <c r="DL206" s="97"/>
      <c r="DQ206" s="97"/>
      <c r="DV206" s="97"/>
      <c r="EA206" s="97"/>
      <c r="EF206" s="97"/>
      <c r="EK206" s="97"/>
      <c r="EP206" s="97"/>
      <c r="EU206" s="97"/>
      <c r="EZ206" s="97"/>
      <c r="FE206" s="97"/>
      <c r="FJ206" s="97"/>
      <c r="FO206" s="97"/>
    </row>
    <row r="207" spans="1:176" s="66" customFormat="1" x14ac:dyDescent="0.3">
      <c r="A207" s="61"/>
      <c r="B207" s="61">
        <v>1</v>
      </c>
      <c r="C207" s="67" t="s">
        <v>57</v>
      </c>
      <c r="D207" s="68">
        <v>112</v>
      </c>
      <c r="E207" s="67" t="s">
        <v>69</v>
      </c>
      <c r="F207" s="69">
        <f>D207/D215</f>
        <v>50.802405856791651</v>
      </c>
      <c r="G207" s="67" t="s">
        <v>189</v>
      </c>
      <c r="H207" s="68"/>
      <c r="I207"/>
      <c r="J207" s="67"/>
      <c r="K207" s="67"/>
      <c r="L207" s="67"/>
      <c r="M207" s="68"/>
      <c r="N207" s="67"/>
      <c r="O207" s="67"/>
      <c r="P207" s="67"/>
      <c r="Q207" s="67"/>
      <c r="R207"/>
      <c r="S207" s="68"/>
      <c r="U207" s="67"/>
      <c r="V207" s="67"/>
      <c r="W207" s="67"/>
      <c r="Z207" s="68"/>
      <c r="AA207" s="68"/>
      <c r="AB207"/>
      <c r="AC207" s="67"/>
      <c r="AE207" s="73"/>
      <c r="AF207" s="67"/>
      <c r="AG207" s="67"/>
      <c r="AI207" s="67"/>
      <c r="AJ207" s="68"/>
      <c r="AK207"/>
      <c r="AL207" s="67"/>
      <c r="AP207"/>
      <c r="AQ207" s="67"/>
      <c r="AR207" s="67"/>
      <c r="AT207" s="67"/>
      <c r="AU207"/>
      <c r="AV207" s="67"/>
      <c r="AX207"/>
      <c r="AY207" s="67"/>
      <c r="BA207" s="68"/>
      <c r="BB207" s="67"/>
      <c r="BC207" s="67"/>
      <c r="BD207"/>
      <c r="BG207" s="67"/>
      <c r="BI207" s="97"/>
      <c r="BJ207" s="67"/>
      <c r="BK207" s="67"/>
      <c r="BN207" s="97"/>
      <c r="BO207" s="68"/>
      <c r="BP207" s="67"/>
      <c r="BR207" s="67"/>
      <c r="BS207" s="97"/>
      <c r="BT207" s="68"/>
      <c r="BU207" s="67"/>
      <c r="BV207" s="67"/>
      <c r="BX207" s="97"/>
      <c r="BY207" s="67"/>
      <c r="BZ207" s="67"/>
      <c r="CB207" s="67"/>
      <c r="CC207" s="97"/>
      <c r="CE207" s="67"/>
      <c r="CF207" s="67"/>
      <c r="CH207" s="97"/>
      <c r="CI207" s="67"/>
      <c r="CM207" s="97"/>
      <c r="CP207" s="67"/>
      <c r="CR207" s="97"/>
      <c r="CS207" s="67"/>
      <c r="CW207" s="97"/>
      <c r="CZ207" s="67"/>
      <c r="DB207" s="97"/>
      <c r="DG207" s="97"/>
      <c r="DL207" s="97"/>
      <c r="DQ207" s="97"/>
      <c r="DV207" s="97"/>
      <c r="EA207" s="97"/>
      <c r="EF207" s="97"/>
      <c r="EK207" s="97"/>
      <c r="EP207" s="97"/>
      <c r="EU207" s="97"/>
      <c r="EZ207" s="97"/>
      <c r="FE207" s="97"/>
      <c r="FJ207" s="97"/>
      <c r="FO207" s="97"/>
    </row>
    <row r="208" spans="1:176" s="66" customFormat="1" x14ac:dyDescent="0.3">
      <c r="A208" s="61"/>
      <c r="B208" s="61">
        <v>1</v>
      </c>
      <c r="C208" s="67" t="s">
        <v>57</v>
      </c>
      <c r="D208" s="68">
        <f>D207/D206</f>
        <v>17.23076923076923</v>
      </c>
      <c r="E208" s="67" t="s">
        <v>416</v>
      </c>
      <c r="F208" s="61"/>
      <c r="G208" s="68"/>
      <c r="H208" s="68"/>
      <c r="I208"/>
      <c r="J208" s="67"/>
      <c r="K208" s="67"/>
      <c r="L208" s="68"/>
      <c r="N208" s="68"/>
      <c r="O208" s="67"/>
      <c r="P208" s="67"/>
      <c r="Q208" s="67"/>
      <c r="R208"/>
      <c r="S208" s="68"/>
      <c r="T208" s="68"/>
      <c r="U208" s="67"/>
      <c r="V208" s="67"/>
      <c r="W208" s="67"/>
      <c r="Z208" s="68"/>
      <c r="AA208" s="68"/>
      <c r="AB208"/>
      <c r="AC208" s="67"/>
      <c r="AD208" s="73"/>
      <c r="AE208" s="61"/>
      <c r="AF208" s="67"/>
      <c r="AG208" s="67"/>
      <c r="AI208" s="67"/>
      <c r="AJ208" s="68"/>
      <c r="AK208"/>
      <c r="AL208" s="67"/>
      <c r="AP208"/>
      <c r="AQ208" s="67"/>
      <c r="AR208" s="67"/>
      <c r="AT208" s="67"/>
      <c r="AU208"/>
      <c r="AV208" s="67"/>
      <c r="AX208"/>
      <c r="AY208" s="67"/>
      <c r="BA208" s="68"/>
      <c r="BB208" s="67"/>
      <c r="BC208" s="67"/>
      <c r="BD208"/>
      <c r="BE208" s="73"/>
      <c r="BG208" s="67"/>
      <c r="BI208" s="97"/>
      <c r="BJ208" s="67"/>
      <c r="BK208" s="67"/>
      <c r="BN208" s="97"/>
      <c r="BO208" s="68"/>
      <c r="BP208" s="67"/>
      <c r="BR208" s="67"/>
      <c r="BS208" s="97"/>
      <c r="BT208" s="68"/>
      <c r="BU208" s="67"/>
      <c r="BV208" s="67"/>
      <c r="BX208" s="97"/>
      <c r="BY208" s="67"/>
      <c r="BZ208" s="67"/>
      <c r="CB208" s="67"/>
      <c r="CC208" s="97"/>
      <c r="CE208" s="67"/>
      <c r="CF208" s="67"/>
      <c r="CH208" s="97"/>
      <c r="CI208" s="67"/>
      <c r="CM208" s="97"/>
      <c r="CP208" s="67"/>
      <c r="CR208" s="97"/>
      <c r="CS208" s="67"/>
      <c r="CW208" s="97"/>
      <c r="CZ208" s="67"/>
      <c r="DB208" s="97"/>
      <c r="DG208" s="97"/>
      <c r="DL208" s="97"/>
      <c r="DQ208" s="97"/>
      <c r="DV208" s="97"/>
      <c r="EA208" s="97"/>
      <c r="EF208" s="97"/>
      <c r="EK208" s="97"/>
      <c r="EP208" s="97"/>
      <c r="EU208" s="97"/>
      <c r="EZ208" s="97"/>
      <c r="FE208" s="97"/>
      <c r="FJ208" s="97"/>
      <c r="FO208" s="97"/>
    </row>
    <row r="209" spans="1:171" s="61" customFormat="1" ht="15" customHeight="1" x14ac:dyDescent="0.3">
      <c r="B209" s="118">
        <v>1</v>
      </c>
      <c r="C209" s="120" t="s">
        <v>417</v>
      </c>
      <c r="D209" s="121">
        <v>130</v>
      </c>
      <c r="E209" s="122" t="s">
        <v>414</v>
      </c>
      <c r="F209" s="75"/>
      <c r="G209" s="66"/>
      <c r="H209" s="76"/>
      <c r="I209"/>
      <c r="J209" s="67"/>
      <c r="K209" s="77"/>
      <c r="L209" s="66"/>
      <c r="M209" s="66"/>
      <c r="N209" s="66"/>
      <c r="O209" s="67"/>
      <c r="P209" s="67"/>
      <c r="Q209" s="77"/>
      <c r="R209"/>
      <c r="S209" s="76"/>
      <c r="T209" s="66"/>
      <c r="U209" s="67"/>
      <c r="V209" s="67"/>
      <c r="W209" s="77"/>
      <c r="X209" s="66"/>
      <c r="Y209" s="66"/>
      <c r="Z209" s="76"/>
      <c r="AA209" s="76"/>
      <c r="AB209"/>
      <c r="AC209" s="67"/>
      <c r="AD209" s="66"/>
      <c r="AF209" s="77"/>
      <c r="AG209" s="67"/>
      <c r="AI209" s="77"/>
      <c r="AJ209" s="76"/>
      <c r="AK209"/>
      <c r="AL209" s="77"/>
      <c r="AP209"/>
      <c r="AQ209" s="77"/>
      <c r="AR209" s="67"/>
      <c r="AT209" s="77"/>
      <c r="AU209"/>
      <c r="AV209" s="67"/>
      <c r="AX209"/>
      <c r="AY209" s="77"/>
      <c r="BA209" s="76"/>
      <c r="BB209" s="67"/>
      <c r="BC209" s="77"/>
      <c r="BD209"/>
      <c r="BG209" s="77"/>
      <c r="BI209" s="97"/>
      <c r="BJ209" s="67"/>
      <c r="BK209" s="77"/>
      <c r="BN209" s="97"/>
      <c r="BO209" s="76"/>
      <c r="BP209" s="67"/>
      <c r="BR209" s="77"/>
      <c r="BS209" s="97"/>
      <c r="BT209" s="76"/>
      <c r="BU209" s="77"/>
      <c r="BV209" s="67"/>
      <c r="BX209" s="97"/>
      <c r="BY209" s="77"/>
      <c r="BZ209" s="67"/>
      <c r="CB209" s="77"/>
      <c r="CC209" s="97"/>
      <c r="CE209" s="77"/>
      <c r="CF209" s="67"/>
      <c r="CH209" s="97"/>
      <c r="CI209" s="67"/>
      <c r="CM209" s="97"/>
      <c r="CP209" s="67"/>
      <c r="CR209" s="97"/>
      <c r="CS209" s="67"/>
      <c r="CW209" s="97"/>
      <c r="CZ209" s="67"/>
      <c r="DB209" s="97"/>
      <c r="DG209" s="97"/>
      <c r="DL209" s="97"/>
      <c r="DQ209" s="97"/>
      <c r="DV209" s="97"/>
      <c r="EA209" s="97"/>
      <c r="EF209" s="97"/>
      <c r="EK209" s="97"/>
      <c r="EP209" s="97"/>
      <c r="EU209" s="97"/>
      <c r="EZ209" s="97"/>
      <c r="FE209" s="97"/>
      <c r="FJ209" s="97"/>
      <c r="FO209" s="97"/>
    </row>
    <row r="210" spans="1:171" s="61" customFormat="1" ht="28.8" customHeight="1" x14ac:dyDescent="0.3">
      <c r="B210" s="118"/>
      <c r="C210" s="120"/>
      <c r="D210" s="121"/>
      <c r="E210" s="122"/>
      <c r="H210" s="76"/>
      <c r="I210"/>
      <c r="J210" s="66"/>
      <c r="K210" s="77"/>
      <c r="O210" s="66"/>
      <c r="P210" s="66"/>
      <c r="Q210" s="77"/>
      <c r="R210"/>
      <c r="S210" s="76"/>
      <c r="U210" s="66"/>
      <c r="V210" s="66"/>
      <c r="W210" s="77"/>
      <c r="Z210" s="76"/>
      <c r="AA210" s="76"/>
      <c r="AB210"/>
      <c r="AC210" s="66"/>
      <c r="AF210" s="77"/>
      <c r="AG210" s="66"/>
      <c r="AI210" s="77"/>
      <c r="AJ210" s="76"/>
      <c r="AK210"/>
      <c r="AL210" s="77"/>
      <c r="AP210"/>
      <c r="AQ210" s="77"/>
      <c r="AR210" s="66"/>
      <c r="AT210" s="77"/>
      <c r="AU210"/>
      <c r="AV210" s="66"/>
      <c r="AX210"/>
      <c r="AY210" s="77"/>
      <c r="BA210" s="76"/>
      <c r="BB210" s="66"/>
      <c r="BC210" s="77"/>
      <c r="BD210"/>
      <c r="BG210" s="77"/>
      <c r="BI210" s="97"/>
      <c r="BJ210" s="66"/>
      <c r="BK210" s="77"/>
      <c r="BN210" s="97"/>
      <c r="BO210" s="76"/>
      <c r="BP210" s="66"/>
      <c r="BR210" s="77"/>
      <c r="BS210" s="97"/>
      <c r="BT210" s="76"/>
      <c r="BU210" s="77"/>
      <c r="BV210" s="66"/>
      <c r="BX210" s="97"/>
      <c r="BY210" s="77"/>
      <c r="BZ210" s="66"/>
      <c r="CB210" s="77"/>
      <c r="CC210" s="97"/>
      <c r="CE210" s="77"/>
      <c r="CF210" s="66"/>
      <c r="CH210" s="97"/>
      <c r="CI210" s="66"/>
      <c r="CM210" s="97"/>
      <c r="CP210" s="66"/>
      <c r="CR210" s="97"/>
      <c r="CS210" s="66"/>
      <c r="CW210" s="97"/>
      <c r="CZ210" s="66"/>
      <c r="DB210" s="97"/>
      <c r="DG210" s="97"/>
      <c r="DL210" s="97"/>
      <c r="DQ210" s="97"/>
      <c r="DV210" s="97"/>
      <c r="EA210" s="97"/>
      <c r="EF210" s="97"/>
      <c r="EK210" s="97"/>
      <c r="EP210" s="97"/>
      <c r="EU210" s="97"/>
      <c r="EZ210" s="97"/>
      <c r="FE210" s="97"/>
      <c r="FJ210" s="97"/>
      <c r="FO210" s="97"/>
    </row>
    <row r="211" spans="1:171" s="61" customFormat="1" x14ac:dyDescent="0.3">
      <c r="B211" s="63">
        <v>1</v>
      </c>
      <c r="C211" s="67" t="s">
        <v>418</v>
      </c>
      <c r="D211" s="68">
        <v>260</v>
      </c>
      <c r="E211" s="67" t="s">
        <v>414</v>
      </c>
      <c r="H211" s="68"/>
      <c r="I211"/>
      <c r="J211" s="67"/>
      <c r="K211" s="67"/>
      <c r="O211" s="67"/>
      <c r="P211" s="67"/>
      <c r="Q211" s="67"/>
      <c r="R211"/>
      <c r="S211" s="68"/>
      <c r="U211" s="67"/>
      <c r="V211" s="67"/>
      <c r="W211" s="67"/>
      <c r="Z211" s="68"/>
      <c r="AA211" s="68"/>
      <c r="AB211"/>
      <c r="AC211" s="67"/>
      <c r="AF211" s="67"/>
      <c r="AG211" s="67"/>
      <c r="AI211" s="67"/>
      <c r="AJ211" s="68"/>
      <c r="AK211"/>
      <c r="AL211" s="67"/>
      <c r="AP211"/>
      <c r="AQ211" s="67"/>
      <c r="AR211" s="67"/>
      <c r="AT211" s="67"/>
      <c r="AU211"/>
      <c r="AV211" s="67"/>
      <c r="AX211"/>
      <c r="AY211" s="67"/>
      <c r="BA211" s="68"/>
      <c r="BB211" s="67"/>
      <c r="BC211" s="67"/>
      <c r="BD211"/>
      <c r="BG211" s="67"/>
      <c r="BI211" s="97"/>
      <c r="BJ211" s="67"/>
      <c r="BK211" s="67"/>
      <c r="BN211" s="97"/>
      <c r="BO211" s="68"/>
      <c r="BP211" s="67"/>
      <c r="BR211" s="67"/>
      <c r="BS211" s="97"/>
      <c r="BT211" s="68"/>
      <c r="BU211" s="67"/>
      <c r="BV211" s="67"/>
      <c r="BX211" s="97"/>
      <c r="BY211" s="67"/>
      <c r="BZ211" s="67"/>
      <c r="CB211" s="67"/>
      <c r="CC211" s="97"/>
      <c r="CE211" s="67"/>
      <c r="CF211" s="67"/>
      <c r="CH211" s="97"/>
      <c r="CI211" s="67"/>
      <c r="CM211" s="97"/>
      <c r="CP211" s="67"/>
      <c r="CR211" s="97"/>
      <c r="CS211" s="67"/>
      <c r="CW211" s="97"/>
      <c r="CZ211" s="67"/>
      <c r="DB211" s="97"/>
      <c r="DG211" s="97"/>
      <c r="DL211" s="97"/>
      <c r="DQ211" s="97"/>
      <c r="DV211" s="97"/>
      <c r="EA211" s="97"/>
      <c r="EF211" s="97"/>
      <c r="EK211" s="97"/>
      <c r="EP211" s="97"/>
      <c r="EU211" s="97"/>
      <c r="EZ211" s="97"/>
      <c r="FE211" s="97"/>
      <c r="FJ211" s="97"/>
      <c r="FO211" s="97"/>
    </row>
    <row r="212" spans="1:171" s="61" customFormat="1" x14ac:dyDescent="0.3">
      <c r="B212" s="63">
        <v>1</v>
      </c>
      <c r="C212" s="67" t="s">
        <v>722</v>
      </c>
      <c r="D212" s="68">
        <f>D209/D207</f>
        <v>1.1607142857142858</v>
      </c>
      <c r="E212" s="67" t="s">
        <v>419</v>
      </c>
      <c r="H212" s="68"/>
      <c r="I212"/>
      <c r="J212" s="67"/>
      <c r="K212" s="67"/>
      <c r="O212" s="67"/>
      <c r="P212" s="67"/>
      <c r="Q212" s="67"/>
      <c r="R212"/>
      <c r="S212" s="68"/>
      <c r="U212" s="67"/>
      <c r="V212" s="67"/>
      <c r="W212" s="67"/>
      <c r="Z212" s="68"/>
      <c r="AA212" s="68"/>
      <c r="AB212"/>
      <c r="AC212" s="67"/>
      <c r="AF212" s="67"/>
      <c r="AG212" s="67"/>
      <c r="AI212" s="67"/>
      <c r="AJ212" s="68"/>
      <c r="AK212"/>
      <c r="AL212" s="67"/>
      <c r="AP212"/>
      <c r="AQ212" s="67"/>
      <c r="AR212" s="67"/>
      <c r="AT212" s="67"/>
      <c r="AU212"/>
      <c r="AV212" s="67"/>
      <c r="AX212"/>
      <c r="AY212" s="67"/>
      <c r="BA212" s="68"/>
      <c r="BB212" s="67"/>
      <c r="BC212" s="67"/>
      <c r="BD212"/>
      <c r="BG212" s="67"/>
      <c r="BI212" s="97"/>
      <c r="BJ212" s="67"/>
      <c r="BK212" s="67"/>
      <c r="BN212" s="97"/>
      <c r="BO212" s="68"/>
      <c r="BP212" s="67"/>
      <c r="BR212" s="67"/>
      <c r="BS212" s="97"/>
      <c r="BT212" s="68"/>
      <c r="BU212" s="67"/>
      <c r="BV212" s="67"/>
      <c r="BX212" s="97"/>
      <c r="BY212" s="67"/>
      <c r="BZ212" s="67"/>
      <c r="CB212" s="67"/>
      <c r="CC212" s="97"/>
      <c r="CE212" s="67"/>
      <c r="CF212" s="67"/>
      <c r="CH212" s="97"/>
      <c r="CI212" s="67"/>
      <c r="CM212" s="97"/>
      <c r="CP212" s="67"/>
      <c r="CR212" s="97"/>
      <c r="CS212" s="67"/>
      <c r="CW212" s="97"/>
      <c r="CZ212" s="67"/>
      <c r="DB212" s="97"/>
      <c r="DG212" s="97"/>
      <c r="DL212" s="97"/>
      <c r="DQ212" s="97"/>
      <c r="DV212" s="97"/>
      <c r="EA212" s="97"/>
      <c r="EF212" s="97"/>
      <c r="EK212" s="97"/>
      <c r="EP212" s="97"/>
      <c r="EU212" s="97"/>
      <c r="EZ212" s="97"/>
      <c r="FE212" s="97"/>
      <c r="FJ212" s="97"/>
      <c r="FO212" s="97"/>
    </row>
    <row r="213" spans="1:171" s="61" customFormat="1" x14ac:dyDescent="0.3">
      <c r="B213" s="63">
        <v>1</v>
      </c>
      <c r="C213" s="67" t="s">
        <v>418</v>
      </c>
      <c r="D213" s="68">
        <f>D211/D207</f>
        <v>2.3214285714285716</v>
      </c>
      <c r="E213" s="67" t="s">
        <v>419</v>
      </c>
      <c r="H213" s="68"/>
      <c r="I213"/>
      <c r="J213" s="67"/>
      <c r="K213" s="67"/>
      <c r="O213" s="67"/>
      <c r="P213" s="67"/>
      <c r="Q213" s="67"/>
      <c r="R213"/>
      <c r="S213" s="68"/>
      <c r="U213" s="67"/>
      <c r="V213" s="67"/>
      <c r="W213" s="67"/>
      <c r="Z213" s="68"/>
      <c r="AA213" s="68"/>
      <c r="AB213"/>
      <c r="AC213" s="67"/>
      <c r="AF213" s="67"/>
      <c r="AG213" s="67"/>
      <c r="AI213" s="67"/>
      <c r="AJ213" s="68"/>
      <c r="AK213"/>
      <c r="AL213" s="67"/>
      <c r="AP213"/>
      <c r="AQ213" s="67"/>
      <c r="AR213" s="67"/>
      <c r="AT213" s="67"/>
      <c r="AU213"/>
      <c r="AV213" s="67"/>
      <c r="AX213"/>
      <c r="AY213" s="67"/>
      <c r="BA213" s="68"/>
      <c r="BB213" s="67"/>
      <c r="BC213" s="67"/>
      <c r="BD213"/>
      <c r="BG213" s="67"/>
      <c r="BI213" s="97"/>
      <c r="BJ213" s="67"/>
      <c r="BK213" s="67"/>
      <c r="BN213" s="97"/>
      <c r="BO213" s="68"/>
      <c r="BP213" s="67"/>
      <c r="BR213" s="67"/>
      <c r="BS213" s="97"/>
      <c r="BT213" s="68"/>
      <c r="BU213" s="67"/>
      <c r="BV213" s="67"/>
      <c r="BX213" s="97"/>
      <c r="BY213" s="67"/>
      <c r="BZ213" s="67"/>
      <c r="CB213" s="67"/>
      <c r="CC213" s="97"/>
      <c r="CE213" s="67"/>
      <c r="CF213" s="67"/>
      <c r="CH213" s="97"/>
      <c r="CI213" s="67"/>
      <c r="CM213" s="97"/>
      <c r="CP213" s="67"/>
      <c r="CR213" s="97"/>
      <c r="CS213" s="67"/>
      <c r="CW213" s="97"/>
      <c r="CZ213" s="67"/>
      <c r="DB213" s="97"/>
      <c r="DG213" s="97"/>
      <c r="DL213" s="97"/>
      <c r="DQ213" s="97"/>
      <c r="DV213" s="97"/>
      <c r="EA213" s="97"/>
      <c r="EF213" s="97"/>
      <c r="EK213" s="97"/>
      <c r="EP213" s="97"/>
      <c r="EU213" s="97"/>
      <c r="EZ213" s="97"/>
      <c r="FE213" s="97"/>
      <c r="FJ213" s="97"/>
      <c r="FO213" s="97"/>
    </row>
    <row r="214" spans="1:171" s="66" customFormat="1" x14ac:dyDescent="0.3">
      <c r="A214" s="61"/>
      <c r="B214" s="63">
        <v>1</v>
      </c>
      <c r="C214" s="67" t="s">
        <v>420</v>
      </c>
      <c r="D214" s="68">
        <v>20</v>
      </c>
      <c r="E214" s="67" t="s">
        <v>419</v>
      </c>
      <c r="F214" s="69">
        <f>D214*D207</f>
        <v>2240</v>
      </c>
      <c r="G214" s="67" t="s">
        <v>414</v>
      </c>
      <c r="H214" s="69">
        <f>F214/D216</f>
        <v>420</v>
      </c>
      <c r="I214" s="78" t="s">
        <v>421</v>
      </c>
      <c r="J214" s="69">
        <f>F214/D215</f>
        <v>1016.048117135833</v>
      </c>
      <c r="K214" s="67" t="s">
        <v>479</v>
      </c>
      <c r="L214" s="77"/>
      <c r="O214" s="67"/>
      <c r="R214"/>
      <c r="U214" s="67"/>
      <c r="X214" s="77"/>
      <c r="Y214" s="77"/>
      <c r="Z214" s="67"/>
      <c r="AB214"/>
      <c r="AC214" s="77"/>
      <c r="AD214" s="67"/>
      <c r="AG214" s="67"/>
      <c r="AH214" s="77"/>
      <c r="AI214" s="73"/>
      <c r="AJ214" s="67"/>
      <c r="AK214"/>
      <c r="AM214" s="77"/>
      <c r="AN214" s="67"/>
      <c r="AP214"/>
      <c r="AR214" s="67"/>
      <c r="AS214" s="77"/>
      <c r="AU214"/>
      <c r="AV214" s="67"/>
      <c r="AX214"/>
      <c r="AY214" s="77"/>
      <c r="BA214" s="67"/>
      <c r="BD214"/>
      <c r="BE214" s="67"/>
      <c r="BG214" s="77"/>
      <c r="BH214" s="73"/>
      <c r="BI214" s="97"/>
      <c r="BL214" s="67"/>
      <c r="BM214" s="77"/>
      <c r="BN214" s="97"/>
      <c r="BP214" s="67"/>
      <c r="BR214" s="77"/>
      <c r="BS214" s="97"/>
      <c r="BV214" s="77"/>
      <c r="BW214" s="67"/>
      <c r="BX214" s="97"/>
      <c r="BZ214" s="67"/>
      <c r="CB214" s="77"/>
      <c r="CC214" s="97"/>
      <c r="CF214" s="77"/>
      <c r="CH214" s="97"/>
      <c r="CJ214" s="77"/>
      <c r="CM214" s="97"/>
      <c r="CP214" s="77"/>
      <c r="CR214" s="97"/>
      <c r="CT214" s="77"/>
      <c r="CW214" s="97"/>
      <c r="DB214" s="97"/>
      <c r="DG214" s="97"/>
      <c r="DL214" s="97"/>
      <c r="DQ214" s="97"/>
      <c r="DV214" s="97"/>
      <c r="EA214" s="97"/>
      <c r="EF214" s="97"/>
      <c r="EK214" s="97"/>
      <c r="EP214" s="97"/>
      <c r="EU214" s="97"/>
      <c r="EZ214" s="97"/>
      <c r="FE214" s="97"/>
      <c r="FJ214" s="97"/>
      <c r="FO214" s="97"/>
    </row>
    <row r="215" spans="1:171" s="66" customFormat="1" x14ac:dyDescent="0.3">
      <c r="A215" s="61"/>
      <c r="B215" s="63">
        <v>1</v>
      </c>
      <c r="C215" s="67" t="s">
        <v>186</v>
      </c>
      <c r="D215" s="68">
        <v>2.2046199999999998</v>
      </c>
      <c r="E215" s="67" t="s">
        <v>414</v>
      </c>
      <c r="F215" s="69">
        <f>D215/D207</f>
        <v>1.9684107142857142E-2</v>
      </c>
      <c r="G215" s="78" t="s">
        <v>419</v>
      </c>
      <c r="I215" s="73"/>
      <c r="J215" s="73"/>
      <c r="L215" s="77"/>
      <c r="O215" s="67"/>
      <c r="R215"/>
      <c r="U215" s="67"/>
      <c r="X215" s="77"/>
      <c r="Y215" s="77"/>
      <c r="Z215" s="67"/>
      <c r="AB215"/>
      <c r="AC215" s="77"/>
      <c r="AD215" s="67"/>
      <c r="AG215" s="67"/>
      <c r="AH215" s="77"/>
      <c r="AI215" s="73"/>
      <c r="AJ215" s="67"/>
      <c r="AK215"/>
      <c r="AM215" s="77"/>
      <c r="AN215" s="67"/>
      <c r="AP215"/>
      <c r="AR215" s="67"/>
      <c r="AS215" s="77"/>
      <c r="AU215"/>
      <c r="AV215" s="67"/>
      <c r="AX215"/>
      <c r="AY215" s="77"/>
      <c r="BA215" s="67"/>
      <c r="BD215"/>
      <c r="BE215" s="67"/>
      <c r="BG215" s="77"/>
      <c r="BH215" s="73"/>
      <c r="BI215" s="97"/>
      <c r="BL215" s="67"/>
      <c r="BM215" s="77"/>
      <c r="BN215" s="97"/>
      <c r="BP215" s="67"/>
      <c r="BR215" s="77"/>
      <c r="BS215" s="97"/>
      <c r="BV215" s="77"/>
      <c r="BW215" s="67"/>
      <c r="BX215" s="97"/>
      <c r="BZ215" s="67"/>
      <c r="CB215" s="77"/>
      <c r="CC215" s="97"/>
      <c r="CF215" s="77"/>
      <c r="CH215" s="97"/>
      <c r="CJ215" s="77"/>
      <c r="CM215" s="97"/>
      <c r="CP215" s="77"/>
      <c r="CR215" s="97"/>
      <c r="CT215" s="77"/>
      <c r="CW215" s="97"/>
      <c r="DB215" s="97"/>
      <c r="DG215" s="97"/>
      <c r="DL215" s="97"/>
      <c r="DQ215" s="97"/>
      <c r="DV215" s="97"/>
      <c r="EA215" s="97"/>
      <c r="EF215" s="97"/>
      <c r="EK215" s="97"/>
      <c r="EP215" s="97"/>
      <c r="EU215" s="97"/>
      <c r="EZ215" s="97"/>
      <c r="FE215" s="97"/>
      <c r="FJ215" s="97"/>
      <c r="FO215" s="97"/>
    </row>
    <row r="216" spans="1:171" s="66" customFormat="1" x14ac:dyDescent="0.3">
      <c r="A216" s="61"/>
      <c r="B216" s="63">
        <v>1</v>
      </c>
      <c r="C216" s="67" t="s">
        <v>205</v>
      </c>
      <c r="D216" s="68">
        <f>16/3</f>
        <v>5.333333333333333</v>
      </c>
      <c r="E216" s="67" t="s">
        <v>414</v>
      </c>
      <c r="F216" s="69">
        <f>D216/D207</f>
        <v>4.7619047619047616E-2</v>
      </c>
      <c r="G216" s="78" t="s">
        <v>419</v>
      </c>
      <c r="I216" s="73"/>
      <c r="J216" s="73"/>
      <c r="L216" s="67"/>
      <c r="O216" s="67"/>
      <c r="R216"/>
      <c r="U216" s="67"/>
      <c r="X216" s="67"/>
      <c r="Y216" s="67"/>
      <c r="Z216" s="67"/>
      <c r="AB216"/>
      <c r="AC216" s="67"/>
      <c r="AD216" s="67"/>
      <c r="AG216" s="67"/>
      <c r="AH216" s="67"/>
      <c r="AI216" s="73"/>
      <c r="AJ216" s="67"/>
      <c r="AK216"/>
      <c r="AM216" s="67"/>
      <c r="AN216" s="67"/>
      <c r="AP216"/>
      <c r="AR216" s="67"/>
      <c r="AS216" s="67"/>
      <c r="AU216"/>
      <c r="AV216" s="67"/>
      <c r="AX216"/>
      <c r="AY216" s="67"/>
      <c r="BA216" s="67"/>
      <c r="BD216"/>
      <c r="BE216" s="67"/>
      <c r="BG216" s="67"/>
      <c r="BH216" s="73"/>
      <c r="BI216" s="97"/>
      <c r="BL216" s="67"/>
      <c r="BM216" s="67"/>
      <c r="BN216" s="97"/>
      <c r="BP216" s="67"/>
      <c r="BR216" s="67"/>
      <c r="BS216" s="97"/>
      <c r="BV216" s="67"/>
      <c r="BW216" s="67"/>
      <c r="BX216" s="97"/>
      <c r="BZ216" s="67"/>
      <c r="CB216" s="67"/>
      <c r="CC216" s="97"/>
      <c r="CF216" s="67"/>
      <c r="CH216" s="97"/>
      <c r="CJ216" s="67"/>
      <c r="CM216" s="97"/>
      <c r="CP216" s="67"/>
      <c r="CR216" s="97"/>
      <c r="CT216" s="67"/>
      <c r="CW216" s="97"/>
      <c r="DB216" s="97"/>
      <c r="DG216" s="97"/>
      <c r="DL216" s="97"/>
      <c r="DQ216" s="97"/>
      <c r="DV216" s="97"/>
      <c r="EA216" s="97"/>
      <c r="EF216" s="97"/>
      <c r="EK216" s="97"/>
      <c r="EP216" s="97"/>
      <c r="EU216" s="97"/>
      <c r="EZ216" s="97"/>
      <c r="FE216" s="97"/>
      <c r="FJ216" s="97"/>
      <c r="FO216" s="97"/>
    </row>
    <row r="217" spans="1:171" s="66" customFormat="1" x14ac:dyDescent="0.3">
      <c r="A217" s="61"/>
      <c r="B217" s="63">
        <v>1</v>
      </c>
      <c r="C217" s="67" t="s">
        <v>195</v>
      </c>
      <c r="D217" s="68">
        <v>100</v>
      </c>
      <c r="E217" s="67" t="s">
        <v>205</v>
      </c>
      <c r="F217" s="69">
        <f>D217*F216</f>
        <v>4.7619047619047619</v>
      </c>
      <c r="G217" s="78" t="s">
        <v>419</v>
      </c>
      <c r="H217" s="68">
        <f>F217/D214</f>
        <v>0.23809523809523808</v>
      </c>
      <c r="I217" s="78" t="s">
        <v>44</v>
      </c>
      <c r="J217" s="73"/>
      <c r="L217" s="67"/>
      <c r="O217" s="67"/>
      <c r="R217"/>
      <c r="U217" s="67"/>
      <c r="X217" s="67"/>
      <c r="Y217" s="67"/>
      <c r="Z217" s="67"/>
      <c r="AB217"/>
      <c r="AC217" s="67"/>
      <c r="AD217" s="67"/>
      <c r="AG217" s="67"/>
      <c r="AH217" s="67"/>
      <c r="AI217" s="73"/>
      <c r="AJ217" s="67"/>
      <c r="AK217"/>
      <c r="AM217" s="67"/>
      <c r="AN217" s="67"/>
      <c r="AP217"/>
      <c r="AR217" s="67"/>
      <c r="AS217" s="67"/>
      <c r="AU217"/>
      <c r="AV217" s="67"/>
      <c r="AX217"/>
      <c r="AY217" s="67"/>
      <c r="BA217" s="67"/>
      <c r="BD217"/>
      <c r="BE217" s="67"/>
      <c r="BG217" s="67"/>
      <c r="BH217" s="73"/>
      <c r="BI217" s="97"/>
      <c r="BL217" s="67"/>
      <c r="BM217" s="67"/>
      <c r="BN217" s="97"/>
      <c r="BP217" s="67"/>
      <c r="BR217" s="67"/>
      <c r="BS217" s="97"/>
      <c r="BV217" s="67"/>
      <c r="BW217" s="67"/>
      <c r="BX217" s="97"/>
      <c r="BZ217" s="67"/>
      <c r="CB217" s="67"/>
      <c r="CC217" s="97"/>
      <c r="CF217" s="67"/>
      <c r="CH217" s="97"/>
      <c r="CJ217" s="67"/>
      <c r="CM217" s="97"/>
      <c r="CP217" s="67"/>
      <c r="CR217" s="97"/>
      <c r="CT217" s="67"/>
      <c r="CW217" s="97"/>
      <c r="DB217" s="97"/>
      <c r="DG217" s="97"/>
      <c r="DL217" s="97"/>
      <c r="DQ217" s="97"/>
      <c r="DV217" s="97"/>
      <c r="EA217" s="97"/>
      <c r="EF217" s="97"/>
      <c r="EK217" s="97"/>
      <c r="EP217" s="97"/>
      <c r="EU217" s="97"/>
      <c r="EZ217" s="97"/>
      <c r="FE217" s="97"/>
      <c r="FJ217" s="97"/>
      <c r="FO217" s="97"/>
    </row>
    <row r="218" spans="1:171" s="66" customFormat="1" x14ac:dyDescent="0.3">
      <c r="A218" s="61"/>
      <c r="B218" s="63">
        <v>1</v>
      </c>
      <c r="C218" s="67" t="s">
        <v>422</v>
      </c>
      <c r="D218" s="68">
        <f>D207/D216</f>
        <v>21</v>
      </c>
      <c r="E218" s="67" t="s">
        <v>205</v>
      </c>
      <c r="F218" s="69"/>
      <c r="G218" s="78"/>
      <c r="I218" s="67"/>
      <c r="J218" s="73"/>
      <c r="K218" s="67"/>
      <c r="L218" s="73"/>
      <c r="N218" s="67"/>
      <c r="Q218" s="67"/>
      <c r="R218"/>
      <c r="T218" s="67"/>
      <c r="W218" s="67"/>
      <c r="Z218" s="67"/>
      <c r="AA218" s="67"/>
      <c r="AB218"/>
      <c r="AD218" s="61"/>
      <c r="AE218" s="67"/>
      <c r="AF218" s="67"/>
      <c r="AI218" s="67"/>
      <c r="AJ218" s="67"/>
      <c r="AK218"/>
      <c r="AL218" s="67"/>
      <c r="AM218" s="73"/>
      <c r="AO218" s="67"/>
      <c r="AP218"/>
      <c r="AQ218" s="67"/>
      <c r="AT218" s="67"/>
      <c r="AU218"/>
      <c r="AX218"/>
      <c r="AY218" s="67"/>
      <c r="BA218" s="67"/>
      <c r="BC218" s="67"/>
      <c r="BD218"/>
      <c r="BG218" s="67"/>
      <c r="BI218" s="97"/>
      <c r="BJ218" s="73"/>
      <c r="BK218" s="67"/>
      <c r="BN218" s="97"/>
      <c r="BO218" s="67"/>
      <c r="BR218" s="67"/>
      <c r="BS218" s="97"/>
      <c r="BT218" s="67"/>
      <c r="BU218" s="67"/>
      <c r="BX218" s="97"/>
      <c r="BY218" s="67"/>
      <c r="CB218" s="67"/>
      <c r="CC218" s="97"/>
      <c r="CD218" s="67"/>
      <c r="CE218" s="67"/>
      <c r="CH218" s="97"/>
      <c r="CL218" s="67"/>
      <c r="CM218" s="97"/>
      <c r="CO218" s="67"/>
      <c r="CR218" s="97"/>
      <c r="CV218" s="67"/>
      <c r="CW218" s="97"/>
      <c r="CY218" s="67"/>
      <c r="DB218" s="97"/>
      <c r="DG218" s="97"/>
      <c r="DL218" s="97"/>
      <c r="DQ218" s="97"/>
      <c r="DV218" s="97"/>
      <c r="EA218" s="97"/>
      <c r="EF218" s="97"/>
      <c r="EK218" s="97"/>
      <c r="EP218" s="97"/>
      <c r="EU218" s="97"/>
      <c r="EZ218" s="97"/>
      <c r="FE218" s="97"/>
      <c r="FJ218" s="97"/>
      <c r="FO218" s="97"/>
    </row>
    <row r="219" spans="1:171" s="66" customFormat="1" x14ac:dyDescent="0.3">
      <c r="A219" s="61"/>
      <c r="B219" s="73"/>
      <c r="F219" s="73"/>
      <c r="G219" s="73"/>
      <c r="H219" s="73"/>
      <c r="I219" s="61"/>
      <c r="J219" s="61"/>
      <c r="M219" s="73"/>
      <c r="N219" s="73"/>
      <c r="O219" s="61"/>
      <c r="P219" s="61"/>
      <c r="R219"/>
      <c r="U219" s="61"/>
      <c r="V219" s="61"/>
      <c r="AB219"/>
      <c r="AC219" s="61"/>
      <c r="AG219" s="61"/>
      <c r="AH219" s="61"/>
      <c r="AK219"/>
      <c r="AN219" s="73"/>
      <c r="AO219" s="73"/>
      <c r="AP219"/>
      <c r="AR219" s="61"/>
      <c r="AU219"/>
      <c r="AV219" s="61"/>
      <c r="AX219"/>
      <c r="BB219" s="61"/>
      <c r="BD219"/>
      <c r="BI219" s="97"/>
      <c r="BJ219" s="61"/>
      <c r="BM219" s="73"/>
      <c r="BN219" s="97"/>
      <c r="BP219" s="61"/>
      <c r="BS219" s="97"/>
      <c r="BV219" s="61"/>
      <c r="BX219" s="97"/>
      <c r="BZ219" s="61"/>
      <c r="CC219" s="97"/>
      <c r="CF219" s="61"/>
      <c r="CH219" s="97"/>
      <c r="CI219" s="61"/>
      <c r="CM219" s="97"/>
      <c r="CP219" s="61"/>
      <c r="CR219" s="97"/>
      <c r="CS219" s="61"/>
      <c r="CW219" s="97"/>
      <c r="CZ219" s="61"/>
      <c r="DB219" s="97"/>
      <c r="DG219" s="97"/>
      <c r="DL219" s="97"/>
      <c r="DQ219" s="97"/>
      <c r="DV219" s="97"/>
      <c r="EA219" s="97"/>
      <c r="EF219" s="97"/>
      <c r="EK219" s="97"/>
      <c r="EP219" s="97"/>
      <c r="EU219" s="97"/>
      <c r="EZ219" s="97"/>
      <c r="FE219" s="97"/>
      <c r="FJ219" s="97"/>
      <c r="FO219" s="97"/>
    </row>
    <row r="220" spans="1:171" s="66" customFormat="1" x14ac:dyDescent="0.3">
      <c r="A220" s="61"/>
      <c r="B220" s="61">
        <v>1</v>
      </c>
      <c r="C220" s="67" t="s">
        <v>65</v>
      </c>
      <c r="D220" s="68">
        <v>108</v>
      </c>
      <c r="E220" s="67" t="s">
        <v>414</v>
      </c>
      <c r="H220" s="67"/>
      <c r="I220" s="67"/>
      <c r="J220" s="67"/>
      <c r="K220" s="67"/>
      <c r="L220" s="68"/>
      <c r="M220" s="68"/>
      <c r="N220" s="67"/>
      <c r="O220" s="67"/>
      <c r="P220" s="67"/>
      <c r="Q220" s="67"/>
      <c r="R220"/>
      <c r="S220" s="79"/>
      <c r="T220" s="79"/>
      <c r="U220" s="67"/>
      <c r="V220" s="67"/>
      <c r="W220" s="67"/>
      <c r="X220" s="79"/>
      <c r="Y220" s="79"/>
      <c r="Z220" s="61"/>
      <c r="AA220" s="61"/>
      <c r="AB220"/>
      <c r="AC220" s="67"/>
      <c r="AD220" s="61"/>
      <c r="AE220" s="80"/>
      <c r="AF220" s="67"/>
      <c r="AG220" s="67"/>
      <c r="AH220" s="80"/>
      <c r="AI220" s="67"/>
      <c r="AJ220" s="80"/>
      <c r="AK220"/>
      <c r="AL220" s="67"/>
      <c r="AM220" s="73"/>
      <c r="AN220" s="61"/>
      <c r="AO220" s="61"/>
      <c r="AP220"/>
      <c r="AQ220" s="67"/>
      <c r="AR220" s="67"/>
      <c r="AS220" s="61"/>
      <c r="AT220" s="67"/>
      <c r="AU220"/>
      <c r="AV220" s="67"/>
      <c r="AX220"/>
      <c r="AY220" s="67"/>
      <c r="BB220" s="67"/>
      <c r="BC220" s="67"/>
      <c r="BD220"/>
      <c r="BG220" s="67"/>
      <c r="BI220" s="97"/>
      <c r="BJ220" s="67"/>
      <c r="BK220" s="67"/>
      <c r="BN220" s="97"/>
      <c r="BP220" s="67"/>
      <c r="BR220" s="67"/>
      <c r="BS220" s="97"/>
      <c r="BU220" s="67"/>
      <c r="BV220" s="67"/>
      <c r="BX220" s="97"/>
      <c r="BY220" s="67"/>
      <c r="BZ220" s="67"/>
      <c r="CB220" s="67"/>
      <c r="CC220" s="97"/>
      <c r="CE220" s="67"/>
      <c r="CF220" s="67"/>
      <c r="CH220" s="97"/>
      <c r="CI220" s="67"/>
      <c r="CM220" s="97"/>
      <c r="CP220" s="67"/>
      <c r="CR220" s="97"/>
      <c r="CS220" s="67"/>
      <c r="CW220" s="97"/>
      <c r="CZ220" s="67"/>
      <c r="DB220" s="97"/>
      <c r="DG220" s="97"/>
      <c r="DL220" s="97"/>
      <c r="DQ220" s="97"/>
      <c r="DV220" s="97"/>
      <c r="EA220" s="97"/>
      <c r="EF220" s="97"/>
      <c r="EK220" s="97"/>
      <c r="EP220" s="97"/>
      <c r="EU220" s="97"/>
      <c r="EZ220" s="97"/>
      <c r="FE220" s="97"/>
      <c r="FJ220" s="97"/>
      <c r="FO220" s="97"/>
    </row>
    <row r="221" spans="1:171" s="66" customFormat="1" x14ac:dyDescent="0.3">
      <c r="A221" s="61"/>
      <c r="B221" s="61">
        <v>1</v>
      </c>
      <c r="C221" s="67" t="s">
        <v>415</v>
      </c>
      <c r="D221" s="68">
        <v>32.5</v>
      </c>
      <c r="E221" s="67" t="s">
        <v>414</v>
      </c>
      <c r="F221" s="61"/>
      <c r="G221" s="61"/>
      <c r="H221" s="67"/>
      <c r="I221" s="67"/>
      <c r="J221" s="67"/>
      <c r="K221" s="67"/>
      <c r="L221" s="68"/>
      <c r="M221" s="68"/>
      <c r="N221" s="67"/>
      <c r="O221" s="67"/>
      <c r="P221" s="67"/>
      <c r="Q221" s="67"/>
      <c r="R221"/>
      <c r="S221" s="79"/>
      <c r="T221" s="79"/>
      <c r="U221" s="67"/>
      <c r="V221" s="67"/>
      <c r="W221" s="67"/>
      <c r="X221" s="79"/>
      <c r="Y221" s="79"/>
      <c r="Z221" s="61"/>
      <c r="AA221" s="61"/>
      <c r="AB221"/>
      <c r="AC221" s="67"/>
      <c r="AD221" s="61"/>
      <c r="AE221" s="80"/>
      <c r="AF221" s="67"/>
      <c r="AG221" s="67"/>
      <c r="AH221" s="80"/>
      <c r="AI221" s="67"/>
      <c r="AJ221" s="80"/>
      <c r="AK221"/>
      <c r="AL221" s="67"/>
      <c r="AM221" s="73"/>
      <c r="AN221" s="61"/>
      <c r="AO221" s="61"/>
      <c r="AP221"/>
      <c r="AQ221" s="67"/>
      <c r="AR221" s="67"/>
      <c r="AS221" s="61"/>
      <c r="AT221" s="67"/>
      <c r="AU221"/>
      <c r="AV221" s="67"/>
      <c r="AX221"/>
      <c r="AY221" s="67"/>
      <c r="BB221" s="67"/>
      <c r="BC221" s="67"/>
      <c r="BD221"/>
      <c r="BG221" s="67"/>
      <c r="BI221" s="97"/>
      <c r="BJ221" s="67"/>
      <c r="BK221" s="67"/>
      <c r="BN221" s="97"/>
      <c r="BP221" s="67"/>
      <c r="BR221" s="67"/>
      <c r="BS221" s="97"/>
      <c r="BU221" s="67"/>
      <c r="BV221" s="67"/>
      <c r="BX221" s="97"/>
      <c r="BY221" s="67"/>
      <c r="BZ221" s="67"/>
      <c r="CB221" s="67"/>
      <c r="CC221" s="97"/>
      <c r="CE221" s="67"/>
      <c r="CF221" s="67"/>
      <c r="CH221" s="97"/>
      <c r="CI221" s="67"/>
      <c r="CM221" s="97"/>
      <c r="CP221" s="67"/>
      <c r="CR221" s="97"/>
      <c r="CS221" s="67"/>
      <c r="CW221" s="97"/>
      <c r="CZ221" s="67"/>
      <c r="DB221" s="97"/>
      <c r="DG221" s="97"/>
      <c r="DL221" s="97"/>
      <c r="DQ221" s="97"/>
      <c r="DV221" s="97"/>
      <c r="EA221" s="97"/>
      <c r="EF221" s="97"/>
      <c r="EK221" s="97"/>
      <c r="EP221" s="97"/>
      <c r="EU221" s="97"/>
      <c r="EZ221" s="97"/>
      <c r="FE221" s="97"/>
      <c r="FJ221" s="97"/>
      <c r="FO221" s="97"/>
    </row>
    <row r="222" spans="1:171" s="66" customFormat="1" x14ac:dyDescent="0.3">
      <c r="A222" s="61"/>
      <c r="B222" s="61">
        <v>1</v>
      </c>
      <c r="C222" s="67" t="s">
        <v>57</v>
      </c>
      <c r="D222" s="68">
        <v>112</v>
      </c>
      <c r="E222" s="67" t="s">
        <v>69</v>
      </c>
      <c r="H222" s="67"/>
      <c r="I222" s="67"/>
      <c r="J222" s="67"/>
      <c r="K222" s="67"/>
      <c r="L222" s="68"/>
      <c r="M222" s="68"/>
      <c r="N222" s="67"/>
      <c r="O222" s="67"/>
      <c r="P222" s="67"/>
      <c r="Q222" s="67"/>
      <c r="R222"/>
      <c r="S222" s="79"/>
      <c r="T222" s="79"/>
      <c r="U222" s="67"/>
      <c r="V222" s="67"/>
      <c r="W222" s="67"/>
      <c r="X222" s="79"/>
      <c r="Y222" s="79"/>
      <c r="Z222" s="61"/>
      <c r="AA222" s="61"/>
      <c r="AB222"/>
      <c r="AC222" s="67"/>
      <c r="AD222" s="61"/>
      <c r="AE222" s="80"/>
      <c r="AF222" s="67"/>
      <c r="AG222" s="67"/>
      <c r="AH222" s="80"/>
      <c r="AI222" s="67"/>
      <c r="AJ222" s="80"/>
      <c r="AK222"/>
      <c r="AL222" s="67"/>
      <c r="AM222" s="73"/>
      <c r="AN222" s="61"/>
      <c r="AO222" s="61"/>
      <c r="AP222"/>
      <c r="AQ222" s="67"/>
      <c r="AR222" s="67"/>
      <c r="AS222" s="61"/>
      <c r="AT222" s="67"/>
      <c r="AU222"/>
      <c r="AV222" s="67"/>
      <c r="AX222"/>
      <c r="AY222" s="67"/>
      <c r="BB222" s="67"/>
      <c r="BC222" s="67"/>
      <c r="BD222"/>
      <c r="BG222" s="67"/>
      <c r="BI222" s="97"/>
      <c r="BJ222" s="67"/>
      <c r="BK222" s="67"/>
      <c r="BN222" s="97"/>
      <c r="BP222" s="67"/>
      <c r="BR222" s="67"/>
      <c r="BS222" s="97"/>
      <c r="BU222" s="67"/>
      <c r="BV222" s="67"/>
      <c r="BX222" s="97"/>
      <c r="BY222" s="67"/>
      <c r="BZ222" s="67"/>
      <c r="CB222" s="67"/>
      <c r="CC222" s="97"/>
      <c r="CE222" s="67"/>
      <c r="CF222" s="67"/>
      <c r="CH222" s="97"/>
      <c r="CI222" s="67"/>
      <c r="CM222" s="97"/>
      <c r="CP222" s="67"/>
      <c r="CR222" s="97"/>
      <c r="CS222" s="67"/>
      <c r="CW222" s="97"/>
      <c r="CZ222" s="67"/>
      <c r="DB222" s="97"/>
      <c r="DG222" s="97"/>
      <c r="DL222" s="97"/>
      <c r="DQ222" s="97"/>
      <c r="DV222" s="97"/>
      <c r="EA222" s="97"/>
      <c r="EF222" s="97"/>
      <c r="EK222" s="97"/>
      <c r="EP222" s="97"/>
      <c r="EU222" s="97"/>
      <c r="EZ222" s="97"/>
      <c r="FE222" s="97"/>
      <c r="FJ222" s="97"/>
      <c r="FO222" s="97"/>
    </row>
    <row r="223" spans="1:171" s="66" customFormat="1" ht="14.4" customHeight="1" x14ac:dyDescent="0.3">
      <c r="A223" s="61"/>
      <c r="B223" s="118">
        <v>1</v>
      </c>
      <c r="C223" s="120" t="s">
        <v>417</v>
      </c>
      <c r="D223" s="121">
        <v>130</v>
      </c>
      <c r="E223" s="122" t="s">
        <v>414</v>
      </c>
      <c r="H223" s="67"/>
      <c r="I223" s="67"/>
      <c r="J223" s="67"/>
      <c r="K223" s="77"/>
      <c r="L223" s="68"/>
      <c r="M223" s="68"/>
      <c r="N223" s="67"/>
      <c r="O223" s="67"/>
      <c r="P223" s="67"/>
      <c r="Q223" s="77"/>
      <c r="R223"/>
      <c r="S223" s="79"/>
      <c r="T223" s="79"/>
      <c r="U223" s="67"/>
      <c r="V223" s="67"/>
      <c r="W223" s="77"/>
      <c r="X223" s="79"/>
      <c r="Y223" s="79"/>
      <c r="Z223" s="61"/>
      <c r="AA223" s="61"/>
      <c r="AB223"/>
      <c r="AC223" s="67"/>
      <c r="AD223" s="61"/>
      <c r="AE223" s="80"/>
      <c r="AF223" s="77"/>
      <c r="AG223" s="67"/>
      <c r="AH223" s="80"/>
      <c r="AI223" s="77"/>
      <c r="AJ223" s="80"/>
      <c r="AK223"/>
      <c r="AL223" s="77"/>
      <c r="AM223" s="73"/>
      <c r="AN223" s="61"/>
      <c r="AO223" s="61"/>
      <c r="AP223"/>
      <c r="AQ223" s="77"/>
      <c r="AR223" s="67"/>
      <c r="AS223" s="61"/>
      <c r="AT223" s="77"/>
      <c r="AU223"/>
      <c r="AV223" s="67"/>
      <c r="AX223"/>
      <c r="AY223" s="77"/>
      <c r="BB223" s="67"/>
      <c r="BC223" s="77"/>
      <c r="BD223"/>
      <c r="BG223" s="77"/>
      <c r="BI223" s="97"/>
      <c r="BJ223" s="67"/>
      <c r="BK223" s="77"/>
      <c r="BN223" s="97"/>
      <c r="BP223" s="67"/>
      <c r="BR223" s="77"/>
      <c r="BS223" s="97"/>
      <c r="BU223" s="77"/>
      <c r="BV223" s="67"/>
      <c r="BX223" s="97"/>
      <c r="BY223" s="77"/>
      <c r="BZ223" s="67"/>
      <c r="CB223" s="77"/>
      <c r="CC223" s="97"/>
      <c r="CE223" s="77"/>
      <c r="CF223" s="67"/>
      <c r="CH223" s="97"/>
      <c r="CI223" s="67"/>
      <c r="CM223" s="97"/>
      <c r="CP223" s="67"/>
      <c r="CR223" s="97"/>
      <c r="CS223" s="67"/>
      <c r="CW223" s="97"/>
      <c r="CZ223" s="67"/>
      <c r="DB223" s="97"/>
      <c r="DG223" s="97"/>
      <c r="DL223" s="97"/>
      <c r="DQ223" s="97"/>
      <c r="DV223" s="97"/>
      <c r="EA223" s="97"/>
      <c r="EF223" s="97"/>
      <c r="EK223" s="97"/>
      <c r="EP223" s="97"/>
      <c r="EU223" s="97"/>
      <c r="EZ223" s="97"/>
      <c r="FE223" s="97"/>
      <c r="FJ223" s="97"/>
      <c r="FO223" s="97"/>
    </row>
    <row r="224" spans="1:171" s="66" customFormat="1" ht="14.4" customHeight="1" x14ac:dyDescent="0.3">
      <c r="A224" s="61"/>
      <c r="B224" s="118"/>
      <c r="C224" s="120"/>
      <c r="D224" s="121"/>
      <c r="E224" s="122"/>
      <c r="F224" s="61"/>
      <c r="G224" s="61"/>
      <c r="H224" s="67"/>
      <c r="I224" s="67"/>
      <c r="J224" s="67"/>
      <c r="K224" s="77"/>
      <c r="L224" s="68"/>
      <c r="M224" s="68"/>
      <c r="N224" s="67"/>
      <c r="O224" s="67"/>
      <c r="P224" s="67"/>
      <c r="Q224" s="77"/>
      <c r="R224"/>
      <c r="S224" s="79"/>
      <c r="T224" s="79"/>
      <c r="U224" s="67"/>
      <c r="V224" s="67"/>
      <c r="W224" s="77"/>
      <c r="X224" s="79"/>
      <c r="Y224" s="79"/>
      <c r="Z224" s="61"/>
      <c r="AA224" s="61"/>
      <c r="AB224"/>
      <c r="AC224" s="67"/>
      <c r="AD224" s="61"/>
      <c r="AE224" s="80"/>
      <c r="AF224" s="77"/>
      <c r="AG224" s="67"/>
      <c r="AH224" s="80"/>
      <c r="AI224" s="77"/>
      <c r="AJ224" s="80"/>
      <c r="AK224"/>
      <c r="AL224" s="77"/>
      <c r="AM224" s="73"/>
      <c r="AN224" s="61"/>
      <c r="AO224" s="61"/>
      <c r="AP224"/>
      <c r="AQ224" s="77"/>
      <c r="AR224" s="67"/>
      <c r="AS224" s="61"/>
      <c r="AT224" s="77"/>
      <c r="AU224"/>
      <c r="AV224" s="67"/>
      <c r="AX224"/>
      <c r="AY224" s="77"/>
      <c r="BB224" s="67"/>
      <c r="BC224" s="77"/>
      <c r="BD224"/>
      <c r="BG224" s="77"/>
      <c r="BI224" s="97"/>
      <c r="BJ224" s="67"/>
      <c r="BK224" s="77"/>
      <c r="BN224" s="97"/>
      <c r="BP224" s="67"/>
      <c r="BR224" s="77"/>
      <c r="BS224" s="97"/>
      <c r="BU224" s="77"/>
      <c r="BV224" s="67"/>
      <c r="BX224" s="97"/>
      <c r="BY224" s="77"/>
      <c r="BZ224" s="67"/>
      <c r="CB224" s="77"/>
      <c r="CC224" s="97"/>
      <c r="CE224" s="77"/>
      <c r="CF224" s="67"/>
      <c r="CH224" s="97"/>
      <c r="CI224" s="67"/>
      <c r="CM224" s="97"/>
      <c r="CP224" s="67"/>
      <c r="CR224" s="97"/>
      <c r="CS224" s="67"/>
      <c r="CW224" s="97"/>
      <c r="CZ224" s="67"/>
      <c r="DB224" s="97"/>
      <c r="DG224" s="97"/>
      <c r="DL224" s="97"/>
      <c r="DQ224" s="97"/>
      <c r="DV224" s="97"/>
      <c r="EA224" s="97"/>
      <c r="EF224" s="97"/>
      <c r="EK224" s="97"/>
      <c r="EP224" s="97"/>
      <c r="EU224" s="97"/>
      <c r="EZ224" s="97"/>
      <c r="FE224" s="97"/>
      <c r="FJ224" s="97"/>
      <c r="FO224" s="97"/>
    </row>
    <row r="225" spans="1:175" s="66" customFormat="1" x14ac:dyDescent="0.3">
      <c r="A225" s="61"/>
      <c r="B225" s="63">
        <v>1</v>
      </c>
      <c r="C225" s="67" t="s">
        <v>418</v>
      </c>
      <c r="D225" s="68">
        <v>260</v>
      </c>
      <c r="E225" s="67" t="s">
        <v>414</v>
      </c>
      <c r="F225" s="61"/>
      <c r="G225" s="61"/>
      <c r="H225" s="67"/>
      <c r="I225" s="67"/>
      <c r="J225" s="67"/>
      <c r="K225" s="67"/>
      <c r="L225" s="68"/>
      <c r="M225" s="68"/>
      <c r="N225" s="67"/>
      <c r="O225" s="67"/>
      <c r="P225" s="67"/>
      <c r="Q225" s="67"/>
      <c r="R225"/>
      <c r="S225" s="79"/>
      <c r="T225" s="79"/>
      <c r="U225" s="67"/>
      <c r="V225" s="67"/>
      <c r="W225" s="67"/>
      <c r="X225" s="79"/>
      <c r="Y225" s="79"/>
      <c r="Z225" s="61"/>
      <c r="AA225" s="61"/>
      <c r="AB225"/>
      <c r="AC225" s="67"/>
      <c r="AD225" s="61"/>
      <c r="AE225" s="80"/>
      <c r="AF225" s="67"/>
      <c r="AG225" s="67"/>
      <c r="AH225" s="80"/>
      <c r="AI225" s="67"/>
      <c r="AJ225" s="80"/>
      <c r="AK225"/>
      <c r="AL225" s="67"/>
      <c r="AM225" s="73"/>
      <c r="AN225" s="61"/>
      <c r="AO225" s="61"/>
      <c r="AP225"/>
      <c r="AQ225" s="67"/>
      <c r="AR225" s="67"/>
      <c r="AS225" s="61"/>
      <c r="AT225" s="67"/>
      <c r="AU225"/>
      <c r="AV225" s="67"/>
      <c r="AX225"/>
      <c r="AY225" s="67"/>
      <c r="BB225" s="67"/>
      <c r="BC225" s="67"/>
      <c r="BD225"/>
      <c r="BG225" s="67"/>
      <c r="BI225" s="97"/>
      <c r="BJ225" s="67"/>
      <c r="BK225" s="67"/>
      <c r="BN225" s="97"/>
      <c r="BP225" s="67"/>
      <c r="BR225" s="67"/>
      <c r="BS225" s="97"/>
      <c r="BU225" s="67"/>
      <c r="BV225" s="67"/>
      <c r="BX225" s="97"/>
      <c r="BY225" s="67"/>
      <c r="BZ225" s="67"/>
      <c r="CB225" s="67"/>
      <c r="CC225" s="97"/>
      <c r="CE225" s="67"/>
      <c r="CF225" s="67"/>
      <c r="CH225" s="97"/>
      <c r="CI225" s="67"/>
      <c r="CM225" s="97"/>
      <c r="CP225" s="67"/>
      <c r="CR225" s="97"/>
      <c r="CS225" s="67"/>
      <c r="CW225" s="97"/>
      <c r="CZ225" s="67"/>
      <c r="DB225" s="97"/>
      <c r="DG225" s="97"/>
      <c r="DL225" s="97"/>
      <c r="DQ225" s="97"/>
      <c r="DV225" s="97"/>
      <c r="EA225" s="97"/>
      <c r="EF225" s="97"/>
      <c r="EK225" s="97"/>
      <c r="EP225" s="97"/>
      <c r="EU225" s="97"/>
      <c r="EZ225" s="97"/>
      <c r="FE225" s="97"/>
      <c r="FJ225" s="97"/>
      <c r="FO225" s="97"/>
    </row>
    <row r="226" spans="1:175" s="66" customFormat="1" x14ac:dyDescent="0.3">
      <c r="A226" s="61"/>
      <c r="B226" s="63">
        <v>1</v>
      </c>
      <c r="C226" s="67" t="s">
        <v>418</v>
      </c>
      <c r="D226" s="68">
        <f>D223/D222</f>
        <v>1.1607142857142858</v>
      </c>
      <c r="E226" s="67" t="s">
        <v>419</v>
      </c>
      <c r="F226" s="61"/>
      <c r="G226" s="61"/>
      <c r="H226" s="67"/>
      <c r="I226" s="67"/>
      <c r="J226" s="67"/>
      <c r="K226" s="67"/>
      <c r="L226" s="68"/>
      <c r="M226" s="68"/>
      <c r="N226" s="67"/>
      <c r="O226" s="67"/>
      <c r="P226" s="67"/>
      <c r="Q226" s="67"/>
      <c r="R226"/>
      <c r="S226" s="79"/>
      <c r="T226" s="79"/>
      <c r="U226" s="67"/>
      <c r="V226" s="67"/>
      <c r="W226" s="67"/>
      <c r="X226" s="79"/>
      <c r="Y226" s="79"/>
      <c r="Z226" s="61"/>
      <c r="AA226" s="61"/>
      <c r="AB226"/>
      <c r="AC226" s="67"/>
      <c r="AD226" s="61"/>
      <c r="AE226" s="80"/>
      <c r="AF226" s="67"/>
      <c r="AG226" s="67"/>
      <c r="AH226" s="80"/>
      <c r="AI226" s="67"/>
      <c r="AJ226" s="80"/>
      <c r="AK226"/>
      <c r="AL226" s="67"/>
      <c r="AM226" s="73"/>
      <c r="AN226" s="61"/>
      <c r="AO226" s="61"/>
      <c r="AP226"/>
      <c r="AQ226" s="67"/>
      <c r="AR226" s="67"/>
      <c r="AS226" s="61"/>
      <c r="AT226" s="67"/>
      <c r="AU226"/>
      <c r="AV226" s="67"/>
      <c r="AX226"/>
      <c r="AY226" s="67"/>
      <c r="BB226" s="67"/>
      <c r="BC226" s="67"/>
      <c r="BD226"/>
      <c r="BG226" s="67"/>
      <c r="BI226" s="97"/>
      <c r="BJ226" s="67"/>
      <c r="BK226" s="67"/>
      <c r="BN226" s="97"/>
      <c r="BP226" s="67"/>
      <c r="BR226" s="67"/>
      <c r="BS226" s="97"/>
      <c r="BU226" s="67"/>
      <c r="BV226" s="67"/>
      <c r="BX226" s="97"/>
      <c r="BY226" s="67"/>
      <c r="BZ226" s="67"/>
      <c r="CB226" s="67"/>
      <c r="CC226" s="97"/>
      <c r="CE226" s="67"/>
      <c r="CF226" s="67"/>
      <c r="CH226" s="97"/>
      <c r="CI226" s="67"/>
      <c r="CM226" s="97"/>
      <c r="CP226" s="67"/>
      <c r="CR226" s="97"/>
      <c r="CS226" s="67"/>
      <c r="CW226" s="97"/>
      <c r="CZ226" s="67"/>
      <c r="DB226" s="97"/>
      <c r="DG226" s="97"/>
      <c r="DL226" s="97"/>
      <c r="DQ226" s="97"/>
      <c r="DV226" s="97"/>
      <c r="EA226" s="97"/>
      <c r="EF226" s="97"/>
      <c r="EK226" s="97"/>
      <c r="EP226" s="97"/>
      <c r="EU226" s="97"/>
      <c r="EZ226" s="97"/>
      <c r="FE226" s="97"/>
      <c r="FJ226" s="97"/>
      <c r="FO226" s="97"/>
    </row>
    <row r="227" spans="1:175" s="66" customFormat="1" x14ac:dyDescent="0.3">
      <c r="A227" s="61"/>
      <c r="B227" s="63">
        <v>1</v>
      </c>
      <c r="C227" s="67" t="s">
        <v>418</v>
      </c>
      <c r="D227" s="68">
        <f>D225/D222</f>
        <v>2.3214285714285716</v>
      </c>
      <c r="E227" s="67" t="s">
        <v>419</v>
      </c>
      <c r="F227" s="61"/>
      <c r="G227" s="61"/>
      <c r="H227" s="67"/>
      <c r="I227" s="67"/>
      <c r="J227" s="67"/>
      <c r="K227" s="67"/>
      <c r="L227" s="68"/>
      <c r="M227" s="68"/>
      <c r="N227" s="67"/>
      <c r="O227" s="67"/>
      <c r="P227" s="67"/>
      <c r="Q227" s="67"/>
      <c r="R227"/>
      <c r="S227" s="79"/>
      <c r="T227" s="79"/>
      <c r="U227" s="67"/>
      <c r="V227" s="67"/>
      <c r="W227" s="67"/>
      <c r="X227" s="79"/>
      <c r="Y227" s="79"/>
      <c r="Z227" s="61"/>
      <c r="AA227" s="61"/>
      <c r="AB227"/>
      <c r="AC227" s="67"/>
      <c r="AD227" s="61"/>
      <c r="AE227" s="80"/>
      <c r="AF227" s="67"/>
      <c r="AG227" s="67"/>
      <c r="AH227" s="80"/>
      <c r="AI227" s="67"/>
      <c r="AJ227" s="80"/>
      <c r="AK227"/>
      <c r="AL227" s="67"/>
      <c r="AM227" s="73"/>
      <c r="AN227" s="61"/>
      <c r="AO227" s="61"/>
      <c r="AP227"/>
      <c r="AQ227" s="67"/>
      <c r="AR227" s="67"/>
      <c r="AS227" s="61"/>
      <c r="AT227" s="67"/>
      <c r="AU227"/>
      <c r="AV227" s="67"/>
      <c r="AX227"/>
      <c r="AY227" s="67"/>
      <c r="BB227" s="67"/>
      <c r="BC227" s="67"/>
      <c r="BD227"/>
      <c r="BG227" s="67"/>
      <c r="BI227" s="97"/>
      <c r="BJ227" s="67"/>
      <c r="BK227" s="67"/>
      <c r="BN227" s="97"/>
      <c r="BP227" s="67"/>
      <c r="BR227" s="67"/>
      <c r="BS227" s="97"/>
      <c r="BU227" s="67"/>
      <c r="BV227" s="67"/>
      <c r="BX227" s="97"/>
      <c r="BY227" s="67"/>
      <c r="BZ227" s="67"/>
      <c r="CB227" s="67"/>
      <c r="CC227" s="97"/>
      <c r="CE227" s="67"/>
      <c r="CF227" s="67"/>
      <c r="CH227" s="97"/>
      <c r="CI227" s="67"/>
      <c r="CM227" s="97"/>
      <c r="CP227" s="67"/>
      <c r="CR227" s="97"/>
      <c r="CS227" s="67"/>
      <c r="CW227" s="97"/>
      <c r="CZ227" s="67"/>
      <c r="DB227" s="97"/>
      <c r="DG227" s="97"/>
      <c r="DL227" s="97"/>
      <c r="DQ227" s="97"/>
      <c r="DV227" s="97"/>
      <c r="EA227" s="97"/>
      <c r="EF227" s="97"/>
      <c r="EK227" s="97"/>
      <c r="EP227" s="97"/>
      <c r="EU227" s="97"/>
      <c r="EZ227" s="97"/>
      <c r="FE227" s="97"/>
      <c r="FJ227" s="97"/>
      <c r="FO227" s="97"/>
    </row>
    <row r="228" spans="1:175" s="66" customFormat="1" x14ac:dyDescent="0.3">
      <c r="A228" s="61"/>
      <c r="B228" s="91">
        <v>1</v>
      </c>
      <c r="C228" s="67" t="s">
        <v>53</v>
      </c>
      <c r="D228" s="68">
        <v>2.8325999999999998</v>
      </c>
      <c r="E228" s="67" t="s">
        <v>69</v>
      </c>
      <c r="F228" s="69">
        <f>D228/F214</f>
        <v>1.2645535714285714E-3</v>
      </c>
      <c r="G228" s="70" t="s">
        <v>44</v>
      </c>
      <c r="H228" s="67">
        <f>D228/D207</f>
        <v>2.5291071428571427E-2</v>
      </c>
      <c r="I228" s="67" t="s">
        <v>55</v>
      </c>
      <c r="J228" s="67"/>
      <c r="K228" s="67"/>
      <c r="L228" s="68"/>
      <c r="M228" s="68"/>
      <c r="N228" s="67"/>
      <c r="O228" s="67"/>
      <c r="P228" s="67"/>
      <c r="Q228" s="67"/>
      <c r="R228"/>
      <c r="S228" s="79"/>
      <c r="T228" s="79"/>
      <c r="U228" s="67"/>
      <c r="V228" s="67"/>
      <c r="W228" s="67"/>
      <c r="X228" s="79"/>
      <c r="Y228" s="79"/>
      <c r="Z228" s="61"/>
      <c r="AA228" s="61"/>
      <c r="AB228"/>
      <c r="AC228" s="67"/>
      <c r="AD228" s="61"/>
      <c r="AE228" s="80"/>
      <c r="AF228" s="67"/>
      <c r="AG228" s="67"/>
      <c r="AH228" s="80"/>
      <c r="AI228" s="67"/>
      <c r="AJ228" s="80"/>
      <c r="AK228"/>
      <c r="AL228" s="67"/>
      <c r="AM228" s="73"/>
      <c r="AN228" s="61"/>
      <c r="AO228" s="61"/>
      <c r="AP228"/>
      <c r="AQ228" s="67"/>
      <c r="AR228" s="67"/>
      <c r="AS228" s="61"/>
      <c r="AT228" s="67"/>
      <c r="AU228"/>
      <c r="AV228" s="67"/>
      <c r="AX228"/>
      <c r="AY228" s="67"/>
      <c r="BB228" s="67"/>
      <c r="BC228" s="67"/>
      <c r="BD228"/>
      <c r="BG228" s="67"/>
      <c r="BI228" s="97"/>
      <c r="BJ228" s="67"/>
      <c r="BK228" s="67"/>
      <c r="BN228" s="97"/>
      <c r="BP228" s="67"/>
      <c r="BR228" s="67"/>
      <c r="BS228" s="97"/>
      <c r="BU228" s="67"/>
      <c r="BV228" s="67"/>
      <c r="BX228" s="97"/>
      <c r="BY228" s="67"/>
      <c r="BZ228" s="67"/>
      <c r="CB228" s="67"/>
      <c r="CC228" s="97"/>
      <c r="CE228" s="67"/>
      <c r="CF228" s="67"/>
      <c r="CH228" s="97"/>
      <c r="CI228" s="67"/>
      <c r="CM228" s="97"/>
      <c r="CP228" s="67"/>
      <c r="CR228" s="97"/>
      <c r="CS228" s="67"/>
      <c r="CW228" s="97"/>
      <c r="CZ228" s="67"/>
      <c r="DB228" s="97"/>
      <c r="DG228" s="97"/>
      <c r="DL228" s="97"/>
      <c r="DQ228" s="97"/>
      <c r="DV228" s="97"/>
      <c r="EA228" s="97"/>
      <c r="EF228" s="97"/>
      <c r="EK228" s="97"/>
      <c r="EP228" s="97"/>
      <c r="EU228" s="97"/>
      <c r="EZ228" s="97"/>
      <c r="FE228" s="97"/>
      <c r="FJ228" s="97"/>
      <c r="FO228" s="97"/>
    </row>
    <row r="229" spans="1:175" s="66" customFormat="1" x14ac:dyDescent="0.3">
      <c r="A229" s="61"/>
      <c r="B229" s="91">
        <v>1</v>
      </c>
      <c r="C229" s="67" t="s">
        <v>519</v>
      </c>
      <c r="D229" s="68">
        <v>0.25</v>
      </c>
      <c r="E229" s="67" t="s">
        <v>44</v>
      </c>
      <c r="F229" s="69">
        <f>D229*D214</f>
        <v>5</v>
      </c>
      <c r="G229" s="70" t="s">
        <v>55</v>
      </c>
      <c r="H229" s="95">
        <f>D229*F214</f>
        <v>560</v>
      </c>
      <c r="I229" s="67" t="s">
        <v>414</v>
      </c>
      <c r="J229" s="67"/>
      <c r="K229" s="67"/>
      <c r="L229" s="68"/>
      <c r="M229" s="68"/>
      <c r="N229" s="67"/>
      <c r="O229" s="67"/>
      <c r="P229" s="67"/>
      <c r="Q229" s="67"/>
      <c r="R229"/>
      <c r="S229" s="79"/>
      <c r="T229" s="79"/>
      <c r="U229" s="67"/>
      <c r="V229" s="67"/>
      <c r="W229" s="67"/>
      <c r="X229" s="79"/>
      <c r="Y229" s="79"/>
      <c r="Z229" s="61"/>
      <c r="AA229" s="61"/>
      <c r="AB229"/>
      <c r="AC229" s="67"/>
      <c r="AD229" s="61"/>
      <c r="AE229" s="80"/>
      <c r="AF229" s="67"/>
      <c r="AG229" s="67"/>
      <c r="AH229" s="80"/>
      <c r="AI229" s="67"/>
      <c r="AJ229" s="80"/>
      <c r="AK229"/>
      <c r="AL229" s="67"/>
      <c r="AM229" s="73"/>
      <c r="AN229" s="61"/>
      <c r="AO229" s="61"/>
      <c r="AP229"/>
      <c r="AQ229" s="67"/>
      <c r="AR229" s="67"/>
      <c r="AS229" s="61"/>
      <c r="AT229" s="67"/>
      <c r="AU229"/>
      <c r="AV229" s="67"/>
      <c r="AX229"/>
      <c r="AY229" s="67"/>
      <c r="BB229" s="67"/>
      <c r="BC229" s="67"/>
      <c r="BD229"/>
      <c r="BG229" s="67"/>
      <c r="BI229" s="97"/>
      <c r="BJ229" s="67"/>
      <c r="BK229" s="67"/>
      <c r="BN229" s="97"/>
      <c r="BP229" s="67"/>
      <c r="BR229" s="67"/>
      <c r="BS229" s="97"/>
      <c r="BU229" s="67"/>
      <c r="BV229" s="67"/>
      <c r="BX229" s="97"/>
      <c r="BY229" s="67"/>
      <c r="BZ229" s="67"/>
      <c r="CB229" s="67"/>
      <c r="CC229" s="97"/>
      <c r="CE229" s="67"/>
      <c r="CF229" s="67"/>
      <c r="CH229" s="97"/>
      <c r="CI229" s="67"/>
      <c r="CM229" s="97"/>
      <c r="CP229" s="67"/>
      <c r="CR229" s="97"/>
      <c r="CS229" s="67"/>
      <c r="CW229" s="97"/>
      <c r="CZ229" s="67"/>
      <c r="DB229" s="97"/>
      <c r="DG229" s="97"/>
      <c r="DL229" s="97"/>
      <c r="DQ229" s="97"/>
      <c r="DV229" s="97"/>
      <c r="EA229" s="97"/>
      <c r="EF229" s="97"/>
      <c r="EK229" s="97"/>
      <c r="EP229" s="97"/>
      <c r="EU229" s="97"/>
      <c r="EZ229" s="97"/>
      <c r="FE229" s="97"/>
      <c r="FJ229" s="97"/>
      <c r="FO229" s="97"/>
    </row>
    <row r="230" spans="1:175" s="66" customFormat="1" x14ac:dyDescent="0.3">
      <c r="A230" s="61"/>
      <c r="B230" s="91">
        <v>1</v>
      </c>
      <c r="C230" s="67" t="s">
        <v>211</v>
      </c>
      <c r="D230" s="68">
        <v>55</v>
      </c>
      <c r="E230" s="67" t="s">
        <v>414</v>
      </c>
      <c r="F230" s="69">
        <f>D230/D222</f>
        <v>0.49107142857142855</v>
      </c>
      <c r="G230" s="70" t="s">
        <v>55</v>
      </c>
      <c r="H230" s="95"/>
      <c r="I230" s="67"/>
      <c r="J230" s="67"/>
      <c r="K230" s="67"/>
      <c r="L230" s="68"/>
      <c r="M230" s="68"/>
      <c r="N230" s="67"/>
      <c r="O230" s="67"/>
      <c r="P230" s="67"/>
      <c r="Q230" s="67"/>
      <c r="R230"/>
      <c r="S230" s="79"/>
      <c r="T230" s="79"/>
      <c r="U230" s="67"/>
      <c r="V230" s="67"/>
      <c r="W230" s="67"/>
      <c r="X230" s="79"/>
      <c r="Y230" s="79"/>
      <c r="Z230" s="61"/>
      <c r="AA230" s="61"/>
      <c r="AB230"/>
      <c r="AC230" s="67"/>
      <c r="AD230" s="61"/>
      <c r="AE230" s="80"/>
      <c r="AF230" s="67"/>
      <c r="AG230" s="67"/>
      <c r="AH230" s="80"/>
      <c r="AI230" s="67"/>
      <c r="AJ230" s="80"/>
      <c r="AK230"/>
      <c r="AL230" s="67"/>
      <c r="AM230" s="73"/>
      <c r="AN230" s="61"/>
      <c r="AO230" s="61"/>
      <c r="AP230"/>
      <c r="AQ230" s="67"/>
      <c r="AR230" s="67"/>
      <c r="AS230" s="61"/>
      <c r="AT230" s="67"/>
      <c r="AU230"/>
      <c r="AV230" s="67"/>
      <c r="AX230"/>
      <c r="AY230" s="67"/>
      <c r="BB230" s="67"/>
      <c r="BC230" s="67"/>
      <c r="BD230"/>
      <c r="BG230" s="67"/>
      <c r="BI230" s="97"/>
      <c r="BJ230" s="67"/>
      <c r="BK230" s="67"/>
      <c r="BN230" s="97"/>
      <c r="BP230" s="67"/>
      <c r="BR230" s="67"/>
      <c r="BS230" s="97"/>
      <c r="BU230" s="67"/>
      <c r="BV230" s="67"/>
      <c r="BX230" s="97"/>
      <c r="BY230" s="67"/>
      <c r="BZ230" s="67"/>
      <c r="CB230" s="67"/>
      <c r="CC230" s="97"/>
      <c r="CE230" s="67"/>
      <c r="CF230" s="67"/>
      <c r="CH230" s="97"/>
      <c r="CI230" s="67"/>
      <c r="CM230" s="97"/>
      <c r="CP230" s="67"/>
      <c r="CR230" s="97"/>
      <c r="CS230" s="67"/>
      <c r="CW230" s="97"/>
      <c r="CZ230" s="67"/>
      <c r="DB230" s="97"/>
      <c r="DG230" s="97"/>
      <c r="DL230" s="97"/>
      <c r="DQ230" s="97"/>
      <c r="DV230" s="97"/>
      <c r="EA230" s="97"/>
      <c r="EF230" s="97"/>
      <c r="EK230" s="97"/>
      <c r="EP230" s="97"/>
      <c r="EU230" s="97"/>
      <c r="EZ230" s="97"/>
      <c r="FE230" s="97"/>
      <c r="FJ230" s="97"/>
      <c r="FO230" s="97"/>
    </row>
    <row r="231" spans="1:175" s="66" customFormat="1" x14ac:dyDescent="0.3">
      <c r="A231" s="61"/>
      <c r="B231" s="91">
        <v>1</v>
      </c>
      <c r="C231" s="67" t="s">
        <v>632</v>
      </c>
      <c r="D231" s="68">
        <v>100</v>
      </c>
      <c r="E231" s="67" t="s">
        <v>479</v>
      </c>
      <c r="F231" s="69">
        <f>D231/J214</f>
        <v>9.8420535714285717E-2</v>
      </c>
      <c r="G231" s="70" t="s">
        <v>44</v>
      </c>
      <c r="H231" s="96">
        <f>D231/F207</f>
        <v>1.9684107142857141</v>
      </c>
      <c r="I231" s="70" t="s">
        <v>55</v>
      </c>
      <c r="J231" s="67"/>
      <c r="K231" s="67"/>
      <c r="L231" s="68"/>
      <c r="M231" s="68"/>
      <c r="N231" s="67"/>
      <c r="O231" s="67"/>
      <c r="P231" s="67"/>
      <c r="Q231" s="67"/>
      <c r="R231"/>
      <c r="S231" s="79"/>
      <c r="T231" s="79"/>
      <c r="U231" s="67"/>
      <c r="V231" s="67"/>
      <c r="W231" s="67"/>
      <c r="X231" s="79"/>
      <c r="Y231" s="79"/>
      <c r="Z231" s="61"/>
      <c r="AA231" s="61"/>
      <c r="AB231"/>
      <c r="AC231" s="67"/>
      <c r="AD231" s="61"/>
      <c r="AE231" s="80"/>
      <c r="AF231" s="67"/>
      <c r="AG231" s="67"/>
      <c r="AH231" s="80"/>
      <c r="AI231" s="67"/>
      <c r="AJ231" s="80"/>
      <c r="AK231"/>
      <c r="AL231" s="67"/>
      <c r="AM231" s="73"/>
      <c r="AN231" s="61"/>
      <c r="AO231" s="61"/>
      <c r="AP231"/>
      <c r="AQ231" s="67"/>
      <c r="AR231" s="67"/>
      <c r="AS231" s="61"/>
      <c r="AT231" s="67"/>
      <c r="AU231"/>
      <c r="AV231" s="67"/>
      <c r="AX231"/>
      <c r="AY231" s="67"/>
      <c r="BB231" s="67"/>
      <c r="BC231" s="67"/>
      <c r="BD231"/>
      <c r="BG231" s="67"/>
      <c r="BI231" s="97"/>
      <c r="BJ231" s="67"/>
      <c r="BK231" s="67"/>
      <c r="BN231" s="97"/>
      <c r="BP231" s="67"/>
      <c r="BR231" s="67"/>
      <c r="BS231" s="97"/>
      <c r="BU231" s="67"/>
      <c r="BV231" s="67"/>
      <c r="BX231" s="97"/>
      <c r="BY231" s="67"/>
      <c r="BZ231" s="67"/>
      <c r="CB231" s="67"/>
      <c r="CC231" s="97"/>
      <c r="CE231" s="67"/>
      <c r="CF231" s="67"/>
      <c r="CH231" s="97"/>
      <c r="CI231" s="67"/>
      <c r="CM231" s="97"/>
      <c r="CP231" s="67"/>
      <c r="CR231" s="97"/>
      <c r="CS231" s="67"/>
      <c r="CW231" s="97"/>
      <c r="CZ231" s="67"/>
      <c r="DB231" s="97"/>
      <c r="DG231" s="97"/>
      <c r="DL231" s="97"/>
      <c r="DQ231" s="97"/>
      <c r="DV231" s="97"/>
      <c r="EA231" s="97"/>
      <c r="EF231" s="97"/>
      <c r="EK231" s="97"/>
      <c r="EP231" s="97"/>
      <c r="EU231" s="97"/>
      <c r="EZ231" s="97"/>
      <c r="FE231" s="97"/>
      <c r="FJ231" s="97"/>
      <c r="FO231" s="97"/>
    </row>
    <row r="232" spans="1:175" x14ac:dyDescent="0.3">
      <c r="A232" s="19"/>
      <c r="B232" s="19"/>
      <c r="C232" s="19"/>
      <c r="D232"/>
      <c r="F232" s="102"/>
      <c r="BA232"/>
      <c r="BI232" s="97"/>
      <c r="BK232"/>
      <c r="BN232" s="97"/>
      <c r="BP232"/>
      <c r="BS232" s="97"/>
      <c r="BU232"/>
      <c r="BX232" s="97"/>
      <c r="BZ232"/>
      <c r="CC232" s="97"/>
      <c r="CD232" s="97"/>
      <c r="CE232"/>
      <c r="CH232" s="97"/>
      <c r="CI232" s="97"/>
      <c r="CJ232"/>
      <c r="CM232" s="97"/>
      <c r="CN232" s="97"/>
      <c r="CO232"/>
      <c r="CR232" s="97"/>
      <c r="CS232" s="97"/>
      <c r="CT232"/>
      <c r="CW232" s="97"/>
      <c r="CX232" s="97"/>
      <c r="CY232"/>
      <c r="DB232" s="97"/>
      <c r="DC232" s="97"/>
      <c r="DD232"/>
      <c r="DG232" s="97"/>
      <c r="DH232" s="97"/>
      <c r="DI232"/>
      <c r="DL232" s="97"/>
      <c r="DM232" s="97"/>
      <c r="DN232"/>
      <c r="DQ232" s="97"/>
      <c r="DR232" s="97"/>
      <c r="DS232"/>
      <c r="DV232" s="97"/>
      <c r="DW232" s="97"/>
      <c r="DX232"/>
      <c r="EA232" s="97"/>
      <c r="EF232" s="97"/>
      <c r="EH232"/>
      <c r="EI232" s="97"/>
      <c r="EK232" s="97"/>
      <c r="EM232"/>
      <c r="EO232" s="97"/>
      <c r="EP232" s="97"/>
      <c r="ER232"/>
      <c r="ET232" s="97"/>
      <c r="EU232" s="97"/>
      <c r="EW232"/>
      <c r="EY232" s="97"/>
      <c r="EZ232" s="97"/>
      <c r="FB232"/>
      <c r="FD232" s="97"/>
      <c r="FE232" s="97"/>
      <c r="FG232"/>
      <c r="FI232" s="97"/>
      <c r="FJ232" s="97"/>
      <c r="FL232"/>
      <c r="FN232" s="97"/>
      <c r="FO232" s="97"/>
      <c r="FQ232"/>
      <c r="FS232" s="97"/>
    </row>
    <row r="233" spans="1:175" x14ac:dyDescent="0.3">
      <c r="A233" s="62" t="s">
        <v>194</v>
      </c>
      <c r="B233" s="61">
        <v>1</v>
      </c>
      <c r="C233" s="70" t="s">
        <v>233</v>
      </c>
      <c r="D233" s="69">
        <v>336</v>
      </c>
      <c r="E233" s="67" t="s">
        <v>414</v>
      </c>
      <c r="F233" s="68">
        <f>D233/D207</f>
        <v>3</v>
      </c>
      <c r="G233" s="67" t="s">
        <v>419</v>
      </c>
      <c r="H233" s="68">
        <f>F233/D214</f>
        <v>0.15</v>
      </c>
      <c r="I233" s="67" t="s">
        <v>44</v>
      </c>
      <c r="BA233"/>
      <c r="BI233" s="97"/>
      <c r="BK233"/>
      <c r="BN233" s="97"/>
      <c r="BP233"/>
      <c r="BS233" s="97"/>
      <c r="BU233"/>
      <c r="BX233" s="97"/>
      <c r="BZ233"/>
      <c r="CC233" s="97"/>
      <c r="CD233" s="97"/>
      <c r="CE233"/>
      <c r="CH233" s="97"/>
      <c r="CI233" s="97"/>
      <c r="CJ233"/>
      <c r="CM233" s="97"/>
      <c r="CN233" s="97"/>
      <c r="CO233"/>
      <c r="CR233" s="97"/>
      <c r="CS233" s="97"/>
      <c r="CT233"/>
      <c r="CW233" s="97"/>
      <c r="CX233" s="97"/>
      <c r="CY233"/>
      <c r="DB233" s="97"/>
      <c r="DC233" s="97"/>
      <c r="DD233"/>
      <c r="DG233" s="97"/>
      <c r="DH233" s="97"/>
      <c r="DI233"/>
      <c r="DL233" s="97"/>
      <c r="DM233" s="97"/>
      <c r="DN233"/>
      <c r="DQ233" s="97"/>
      <c r="DR233" s="97"/>
      <c r="DS233"/>
      <c r="DV233" s="97"/>
      <c r="DW233" s="97"/>
      <c r="DX233"/>
      <c r="EA233" s="97"/>
      <c r="EF233" s="97"/>
      <c r="EH233"/>
      <c r="EI233" s="97"/>
      <c r="EK233" s="97"/>
      <c r="EM233"/>
      <c r="EO233" s="97"/>
      <c r="EP233" s="97"/>
      <c r="ER233"/>
      <c r="ET233" s="97"/>
      <c r="EU233" s="97"/>
      <c r="EW233"/>
      <c r="EY233" s="97"/>
      <c r="EZ233" s="97"/>
      <c r="FB233"/>
      <c r="FD233" s="97"/>
      <c r="FE233" s="97"/>
      <c r="FG233"/>
      <c r="FI233" s="97"/>
      <c r="FJ233" s="97"/>
      <c r="FL233"/>
      <c r="FN233" s="97"/>
      <c r="FO233" s="97"/>
      <c r="FQ233"/>
      <c r="FS233" s="97"/>
    </row>
    <row r="234" spans="1:175" x14ac:dyDescent="0.3">
      <c r="A234" s="8"/>
      <c r="B234" s="8"/>
      <c r="C234" s="8"/>
      <c r="D234" s="8"/>
      <c r="U234" s="3"/>
      <c r="V234" s="3"/>
      <c r="W234" s="3"/>
      <c r="X234" s="3"/>
      <c r="Y234" s="3"/>
      <c r="Z234" s="3"/>
      <c r="AA234" s="3"/>
      <c r="AB234" s="3"/>
      <c r="AC234" s="3"/>
      <c r="AE234" s="3"/>
      <c r="BA234"/>
    </row>
    <row r="235" spans="1:175" x14ac:dyDescent="0.3">
      <c r="A235" s="8"/>
      <c r="B235" s="8"/>
      <c r="C235" s="8"/>
      <c r="D235" s="8"/>
      <c r="U235" s="3"/>
      <c r="V235" s="3"/>
      <c r="W235" s="3"/>
      <c r="X235" s="3"/>
      <c r="Y235" s="3"/>
      <c r="Z235" s="3"/>
      <c r="AA235" s="3"/>
      <c r="AB235" s="3"/>
      <c r="AC235" s="3"/>
      <c r="AE235" s="3"/>
      <c r="BA235"/>
    </row>
    <row r="236" spans="1:175" x14ac:dyDescent="0.3">
      <c r="A236" s="8"/>
      <c r="B236" s="8"/>
      <c r="C236" s="8"/>
      <c r="D236" s="8"/>
      <c r="U236" s="3"/>
      <c r="V236" s="3"/>
      <c r="W236" s="3"/>
      <c r="X236" s="3"/>
      <c r="Y236" s="3"/>
      <c r="Z236" s="3"/>
      <c r="AA236" s="3"/>
      <c r="AB236" s="3"/>
      <c r="AC236" s="3"/>
      <c r="AE236" s="3"/>
      <c r="BA236"/>
    </row>
    <row r="237" spans="1:175" x14ac:dyDescent="0.3">
      <c r="A237" s="8"/>
      <c r="B237" s="8"/>
      <c r="C237" s="8"/>
      <c r="D237" s="8"/>
      <c r="U237" s="3"/>
      <c r="V237" s="3"/>
      <c r="W237" s="3"/>
      <c r="X237" s="3"/>
      <c r="Y237" s="3"/>
      <c r="Z237" s="3"/>
      <c r="AA237" s="3"/>
      <c r="AB237" s="3"/>
      <c r="AC237" s="3"/>
      <c r="AE237" s="3"/>
      <c r="BA237"/>
    </row>
    <row r="238" spans="1:175" x14ac:dyDescent="0.3">
      <c r="A238" s="8"/>
      <c r="B238" s="8"/>
      <c r="C238" s="8"/>
      <c r="D238" s="8"/>
      <c r="U238" s="3"/>
      <c r="V238" s="3"/>
      <c r="W238" s="3"/>
      <c r="X238" s="3"/>
      <c r="Y238" s="3"/>
      <c r="Z238" s="3"/>
      <c r="AA238" s="3"/>
      <c r="AB238" s="3"/>
      <c r="AC238" s="3"/>
      <c r="AE238" s="3"/>
      <c r="BA238"/>
    </row>
    <row r="239" spans="1:175" x14ac:dyDescent="0.3">
      <c r="A239" s="8"/>
      <c r="B239" s="8"/>
      <c r="C239" s="8"/>
      <c r="D239" s="8"/>
      <c r="U239" s="3"/>
      <c r="V239" s="3"/>
      <c r="W239" s="3"/>
      <c r="X239" s="3"/>
      <c r="Y239" s="3"/>
      <c r="Z239" s="3"/>
      <c r="AA239" s="3"/>
      <c r="AB239" s="3"/>
      <c r="AC239" s="3"/>
      <c r="AE239" s="3"/>
      <c r="BA239"/>
    </row>
    <row r="240" spans="1:175" x14ac:dyDescent="0.3">
      <c r="A240" s="8"/>
      <c r="B240" s="8"/>
      <c r="C240" s="8"/>
      <c r="D240" s="8"/>
      <c r="U240" s="3"/>
      <c r="V240" s="3"/>
      <c r="W240" s="3"/>
      <c r="X240" s="3"/>
      <c r="Y240" s="3"/>
      <c r="Z240" s="3"/>
      <c r="AA240" s="3"/>
      <c r="AB240" s="3"/>
      <c r="AC240" s="3"/>
      <c r="AE240" s="3"/>
      <c r="BA240"/>
    </row>
    <row r="241" spans="1:53" x14ac:dyDescent="0.3">
      <c r="A241" s="8"/>
      <c r="B241" s="8"/>
      <c r="C241" s="8"/>
      <c r="D241" s="8"/>
      <c r="BA241"/>
    </row>
    <row r="242" spans="1:53" x14ac:dyDescent="0.3">
      <c r="A242" s="8"/>
      <c r="B242" s="8"/>
      <c r="C242" s="8"/>
      <c r="D242" s="8"/>
      <c r="BA242"/>
    </row>
    <row r="243" spans="1:53" x14ac:dyDescent="0.3">
      <c r="A243" s="8"/>
      <c r="B243" s="8"/>
      <c r="C243" s="8"/>
      <c r="D243" s="8"/>
      <c r="BA243"/>
    </row>
    <row r="244" spans="1:53" x14ac:dyDescent="0.3">
      <c r="A244" s="8"/>
      <c r="B244" s="8"/>
      <c r="C244" s="8"/>
      <c r="D244" s="8"/>
      <c r="BA244"/>
    </row>
    <row r="245" spans="1:53" x14ac:dyDescent="0.3">
      <c r="A245" s="8"/>
      <c r="B245" s="8"/>
      <c r="C245" s="8"/>
      <c r="D245" s="8"/>
      <c r="BA245"/>
    </row>
    <row r="246" spans="1:53" x14ac:dyDescent="0.3">
      <c r="A246" s="8"/>
      <c r="B246" s="8"/>
      <c r="C246" s="8"/>
      <c r="D246" s="8"/>
      <c r="BA246"/>
    </row>
    <row r="247" spans="1:53" x14ac:dyDescent="0.3">
      <c r="A247" s="8"/>
      <c r="B247" s="8"/>
      <c r="C247" s="8"/>
      <c r="D247" s="8"/>
      <c r="BA247"/>
    </row>
    <row r="248" spans="1:53" x14ac:dyDescent="0.3">
      <c r="A248" s="8"/>
      <c r="B248" s="8"/>
      <c r="C248" s="8"/>
      <c r="D248" s="8"/>
      <c r="BA248"/>
    </row>
    <row r="249" spans="1:53" x14ac:dyDescent="0.3">
      <c r="A249" s="8"/>
      <c r="B249" s="8"/>
      <c r="C249" s="8"/>
      <c r="D249" s="8"/>
      <c r="BA249"/>
    </row>
    <row r="250" spans="1:53" x14ac:dyDescent="0.3">
      <c r="A250" s="8"/>
      <c r="B250" s="8"/>
      <c r="C250" s="8"/>
      <c r="D250" s="8"/>
      <c r="BA250"/>
    </row>
    <row r="251" spans="1:53" x14ac:dyDescent="0.3">
      <c r="A251" s="8"/>
      <c r="B251" s="8"/>
      <c r="C251" s="8"/>
      <c r="D251" s="8"/>
      <c r="BA251"/>
    </row>
    <row r="252" spans="1:53" x14ac:dyDescent="0.3">
      <c r="A252" s="8"/>
      <c r="B252" s="8"/>
      <c r="C252" s="8"/>
      <c r="D252" s="8"/>
      <c r="BA252"/>
    </row>
    <row r="253" spans="1:53" x14ac:dyDescent="0.3">
      <c r="A253" s="8"/>
      <c r="B253" s="8"/>
      <c r="C253" s="8"/>
      <c r="D253" s="8"/>
      <c r="BA253"/>
    </row>
    <row r="254" spans="1:53" x14ac:dyDescent="0.3">
      <c r="A254" s="8"/>
      <c r="B254" s="8"/>
      <c r="C254" s="8"/>
      <c r="D254" s="8"/>
      <c r="BA254"/>
    </row>
    <row r="255" spans="1:53" x14ac:dyDescent="0.3">
      <c r="A255" s="8"/>
      <c r="B255" s="8"/>
      <c r="C255" s="8"/>
      <c r="D255" s="8"/>
      <c r="BA255"/>
    </row>
    <row r="256" spans="1:53" x14ac:dyDescent="0.3">
      <c r="A256" s="8"/>
      <c r="B256" s="8"/>
      <c r="C256" s="8"/>
      <c r="D256" s="8"/>
      <c r="BA256"/>
    </row>
    <row r="257" spans="1:53" x14ac:dyDescent="0.3">
      <c r="A257" s="8"/>
      <c r="B257" s="8"/>
      <c r="C257" s="8"/>
      <c r="D257" s="8"/>
      <c r="BA257"/>
    </row>
    <row r="258" spans="1:53" x14ac:dyDescent="0.3">
      <c r="A258" s="8"/>
      <c r="B258" s="8"/>
      <c r="C258" s="8"/>
      <c r="D258" s="8"/>
      <c r="BA258"/>
    </row>
    <row r="259" spans="1:53" x14ac:dyDescent="0.3">
      <c r="A259" s="8"/>
      <c r="B259" s="8"/>
      <c r="C259" s="8"/>
      <c r="D259" s="8"/>
      <c r="BA259"/>
    </row>
    <row r="260" spans="1:53" x14ac:dyDescent="0.3">
      <c r="A260" s="8"/>
      <c r="B260" s="8"/>
      <c r="C260" s="8"/>
      <c r="D260" s="8"/>
      <c r="BA260"/>
    </row>
    <row r="261" spans="1:53" x14ac:dyDescent="0.3">
      <c r="A261" s="8"/>
      <c r="B261" s="8"/>
      <c r="C261" s="8"/>
      <c r="D261" s="8"/>
      <c r="BA261"/>
    </row>
    <row r="262" spans="1:53" x14ac:dyDescent="0.3">
      <c r="A262" s="8"/>
      <c r="B262" s="8"/>
      <c r="C262" s="8"/>
      <c r="D262" s="8"/>
      <c r="BA262"/>
    </row>
    <row r="263" spans="1:53" x14ac:dyDescent="0.3">
      <c r="A263" s="8"/>
      <c r="B263" s="8"/>
      <c r="C263" s="8"/>
      <c r="D263" s="8"/>
      <c r="BA263"/>
    </row>
    <row r="264" spans="1:53" x14ac:dyDescent="0.3">
      <c r="A264" s="8"/>
      <c r="B264" s="8"/>
      <c r="C264" s="8"/>
      <c r="D264" s="8"/>
      <c r="BA264"/>
    </row>
    <row r="265" spans="1:53" x14ac:dyDescent="0.3">
      <c r="A265" s="8"/>
      <c r="B265" s="8"/>
      <c r="C265" s="8"/>
      <c r="D265" s="8"/>
      <c r="BA265"/>
    </row>
    <row r="266" spans="1:53" x14ac:dyDescent="0.3">
      <c r="A266" s="8"/>
      <c r="B266" s="8"/>
      <c r="C266" s="8"/>
      <c r="D266" s="8"/>
      <c r="BA266"/>
    </row>
    <row r="267" spans="1:53" x14ac:dyDescent="0.3">
      <c r="A267" s="8"/>
      <c r="B267" s="8"/>
      <c r="C267" s="8"/>
      <c r="D267" s="8"/>
      <c r="BA267"/>
    </row>
    <row r="268" spans="1:53" x14ac:dyDescent="0.3">
      <c r="A268" s="8"/>
      <c r="B268" s="8"/>
      <c r="C268" s="8"/>
      <c r="D268" s="8"/>
      <c r="BA268"/>
    </row>
    <row r="269" spans="1:53" x14ac:dyDescent="0.3">
      <c r="A269" s="8"/>
      <c r="B269" s="8"/>
      <c r="C269" s="8"/>
      <c r="D269" s="8"/>
      <c r="BA269"/>
    </row>
    <row r="270" spans="1:53" x14ac:dyDescent="0.3">
      <c r="A270" s="8"/>
      <c r="B270" s="8"/>
      <c r="C270" s="8"/>
      <c r="D270" s="8"/>
      <c r="BA270"/>
    </row>
    <row r="271" spans="1:53" x14ac:dyDescent="0.3">
      <c r="A271" s="8"/>
      <c r="B271" s="8"/>
      <c r="C271" s="8"/>
      <c r="D271" s="8"/>
      <c r="BA271"/>
    </row>
    <row r="272" spans="1:53" x14ac:dyDescent="0.3">
      <c r="A272" s="8"/>
      <c r="B272" s="8"/>
      <c r="C272" s="8"/>
      <c r="D272" s="8"/>
      <c r="BA272"/>
    </row>
    <row r="273" spans="1:53" x14ac:dyDescent="0.3">
      <c r="A273" s="8"/>
      <c r="B273" s="8"/>
      <c r="C273" s="8"/>
      <c r="D273" s="8"/>
      <c r="BA273"/>
    </row>
    <row r="274" spans="1:53" x14ac:dyDescent="0.3">
      <c r="A274" s="8"/>
      <c r="B274" s="8"/>
      <c r="C274" s="8"/>
      <c r="D274" s="8"/>
      <c r="BA274"/>
    </row>
    <row r="275" spans="1:53" x14ac:dyDescent="0.3">
      <c r="A275" s="8"/>
      <c r="B275" s="8"/>
      <c r="C275" s="8"/>
      <c r="D275" s="8"/>
      <c r="BA275"/>
    </row>
    <row r="276" spans="1:53" x14ac:dyDescent="0.3">
      <c r="A276" s="8"/>
      <c r="B276" s="8"/>
      <c r="C276" s="8"/>
      <c r="D276" s="8"/>
      <c r="BA276"/>
    </row>
    <row r="277" spans="1:53" x14ac:dyDescent="0.3">
      <c r="A277" s="8"/>
      <c r="B277" s="8"/>
      <c r="C277" s="8"/>
      <c r="D277" s="8"/>
      <c r="BA277"/>
    </row>
    <row r="278" spans="1:53" x14ac:dyDescent="0.3">
      <c r="A278" s="8"/>
      <c r="B278" s="8"/>
      <c r="C278" s="8"/>
      <c r="D278" s="8"/>
      <c r="BA278"/>
    </row>
    <row r="279" spans="1:53" x14ac:dyDescent="0.3">
      <c r="A279" s="8"/>
      <c r="B279" s="8"/>
      <c r="C279" s="8"/>
      <c r="D279" s="8"/>
      <c r="BA279"/>
    </row>
    <row r="280" spans="1:53" x14ac:dyDescent="0.3">
      <c r="A280" s="8"/>
      <c r="B280" s="8"/>
      <c r="C280" s="8"/>
      <c r="D280" s="8"/>
      <c r="BA280"/>
    </row>
    <row r="281" spans="1:53" x14ac:dyDescent="0.3">
      <c r="A281" s="8"/>
      <c r="B281" s="8"/>
      <c r="C281" s="8"/>
      <c r="D281" s="8"/>
      <c r="BA281"/>
    </row>
    <row r="282" spans="1:53" x14ac:dyDescent="0.3">
      <c r="A282" s="8"/>
      <c r="B282" s="8"/>
      <c r="C282" s="8"/>
      <c r="D282" s="8"/>
      <c r="BA282"/>
    </row>
    <row r="283" spans="1:53" x14ac:dyDescent="0.3">
      <c r="A283" s="8"/>
      <c r="B283" s="8"/>
      <c r="C283" s="8"/>
      <c r="D283" s="8"/>
      <c r="BA283"/>
    </row>
    <row r="284" spans="1:53" x14ac:dyDescent="0.3">
      <c r="A284" s="8"/>
      <c r="B284" s="8"/>
      <c r="C284" s="8"/>
      <c r="D284" s="8"/>
      <c r="BA284"/>
    </row>
    <row r="285" spans="1:53" x14ac:dyDescent="0.3">
      <c r="A285" s="8"/>
      <c r="B285" s="8"/>
      <c r="C285" s="8"/>
      <c r="D285" s="8"/>
      <c r="BA285"/>
    </row>
    <row r="286" spans="1:53" x14ac:dyDescent="0.3">
      <c r="A286" s="8"/>
      <c r="B286" s="8"/>
      <c r="C286" s="8"/>
      <c r="D286" s="8"/>
      <c r="BA286"/>
    </row>
    <row r="287" spans="1:53" x14ac:dyDescent="0.3">
      <c r="A287" s="8"/>
      <c r="B287" s="8"/>
      <c r="C287" s="8"/>
      <c r="D287" s="8"/>
      <c r="BA287"/>
    </row>
    <row r="288" spans="1:53" x14ac:dyDescent="0.3">
      <c r="A288" s="8"/>
      <c r="B288" s="8"/>
      <c r="C288" s="8"/>
      <c r="D288" s="8"/>
      <c r="BA288"/>
    </row>
    <row r="289" spans="1:53" x14ac:dyDescent="0.3">
      <c r="A289" s="8"/>
      <c r="B289" s="8"/>
      <c r="C289" s="8"/>
      <c r="D289" s="8"/>
      <c r="BA289"/>
    </row>
    <row r="290" spans="1:53" x14ac:dyDescent="0.3">
      <c r="A290" s="8"/>
      <c r="B290" s="8"/>
      <c r="C290" s="8"/>
      <c r="D290" s="8"/>
      <c r="BA290"/>
    </row>
    <row r="291" spans="1:53" x14ac:dyDescent="0.3">
      <c r="A291" s="8"/>
      <c r="B291" s="8"/>
      <c r="C291" s="8"/>
      <c r="D291" s="8"/>
      <c r="BA291"/>
    </row>
    <row r="292" spans="1:53" x14ac:dyDescent="0.3">
      <c r="A292" s="8"/>
      <c r="B292" s="8"/>
      <c r="C292" s="8"/>
      <c r="D292" s="8"/>
      <c r="BA292"/>
    </row>
    <row r="293" spans="1:53" x14ac:dyDescent="0.3">
      <c r="A293" s="8"/>
      <c r="B293" s="8"/>
      <c r="C293" s="8"/>
      <c r="D293" s="8"/>
      <c r="BA293"/>
    </row>
    <row r="294" spans="1:53" x14ac:dyDescent="0.3">
      <c r="A294" s="8"/>
      <c r="B294" s="8"/>
      <c r="C294" s="8"/>
      <c r="D294" s="8"/>
      <c r="BA294"/>
    </row>
    <row r="295" spans="1:53" x14ac:dyDescent="0.3">
      <c r="A295" s="8"/>
      <c r="B295" s="8"/>
      <c r="C295" s="8"/>
      <c r="D295" s="8"/>
      <c r="BA295"/>
    </row>
    <row r="296" spans="1:53" x14ac:dyDescent="0.3">
      <c r="A296" s="8"/>
      <c r="B296" s="8"/>
      <c r="C296" s="8"/>
      <c r="D296" s="8"/>
      <c r="BA296"/>
    </row>
    <row r="297" spans="1:53" x14ac:dyDescent="0.3">
      <c r="A297" s="8"/>
      <c r="B297" s="8"/>
      <c r="C297" s="8"/>
      <c r="D297" s="8"/>
      <c r="BA297"/>
    </row>
    <row r="298" spans="1:53" x14ac:dyDescent="0.3">
      <c r="A298" s="8"/>
      <c r="B298" s="8"/>
      <c r="C298" s="8"/>
      <c r="D298" s="8"/>
      <c r="BA298"/>
    </row>
    <row r="299" spans="1:53" x14ac:dyDescent="0.3">
      <c r="A299" s="8"/>
      <c r="B299" s="8"/>
      <c r="C299" s="8"/>
      <c r="D299" s="8"/>
      <c r="BA299"/>
    </row>
    <row r="300" spans="1:53" x14ac:dyDescent="0.3">
      <c r="A300" s="8"/>
      <c r="B300" s="8"/>
      <c r="C300" s="8"/>
      <c r="D300" s="8"/>
      <c r="BA300"/>
    </row>
    <row r="301" spans="1:53" x14ac:dyDescent="0.3">
      <c r="A301" s="8"/>
      <c r="B301" s="8"/>
      <c r="C301" s="8"/>
      <c r="D301" s="8"/>
      <c r="BA301"/>
    </row>
    <row r="302" spans="1:53" x14ac:dyDescent="0.3">
      <c r="A302" s="8"/>
      <c r="B302" s="8"/>
      <c r="C302" s="8"/>
      <c r="D302" s="8"/>
      <c r="BA302"/>
    </row>
    <row r="303" spans="1:53" x14ac:dyDescent="0.3">
      <c r="A303" s="8"/>
      <c r="B303" s="8"/>
      <c r="C303" s="8"/>
      <c r="D303" s="8"/>
      <c r="BA303"/>
    </row>
    <row r="304" spans="1:53" x14ac:dyDescent="0.3">
      <c r="A304" s="8"/>
      <c r="B304" s="8"/>
      <c r="C304" s="8"/>
      <c r="D304" s="8"/>
      <c r="BA304"/>
    </row>
    <row r="305" spans="1:53" x14ac:dyDescent="0.3">
      <c r="A305" s="8"/>
      <c r="B305" s="8"/>
      <c r="C305" s="8"/>
      <c r="D305" s="8"/>
      <c r="BA305"/>
    </row>
    <row r="306" spans="1:53" x14ac:dyDescent="0.3">
      <c r="A306" s="8"/>
      <c r="B306" s="8"/>
      <c r="C306" s="8"/>
      <c r="D306" s="8"/>
      <c r="BA306"/>
    </row>
    <row r="307" spans="1:53" x14ac:dyDescent="0.3">
      <c r="A307" s="8"/>
      <c r="B307" s="8"/>
      <c r="C307" s="8"/>
      <c r="D307" s="8"/>
      <c r="BA307"/>
    </row>
    <row r="308" spans="1:53" x14ac:dyDescent="0.3">
      <c r="A308" s="8"/>
      <c r="B308" s="8"/>
      <c r="C308" s="8"/>
      <c r="D308" s="8"/>
      <c r="BA308"/>
    </row>
    <row r="309" spans="1:53" x14ac:dyDescent="0.3">
      <c r="A309" s="8"/>
      <c r="B309" s="8"/>
      <c r="C309" s="8"/>
      <c r="D309" s="8"/>
      <c r="BA309"/>
    </row>
  </sheetData>
  <mergeCells count="70">
    <mergeCell ref="B223:B224"/>
    <mergeCell ref="C223:C224"/>
    <mergeCell ref="D223:D224"/>
    <mergeCell ref="E223:E224"/>
    <mergeCell ref="B209:B210"/>
    <mergeCell ref="C209:C210"/>
    <mergeCell ref="D209:D210"/>
    <mergeCell ref="E209:E210"/>
    <mergeCell ref="AX1:AZ1"/>
    <mergeCell ref="BB1:BF1"/>
    <mergeCell ref="AE1:AM1"/>
    <mergeCell ref="AN1:AR1"/>
    <mergeCell ref="AS1:AW1"/>
    <mergeCell ref="CP1:CT1"/>
    <mergeCell ref="CU1:CY1"/>
    <mergeCell ref="CZ1:DD1"/>
    <mergeCell ref="BG1:BK1"/>
    <mergeCell ref="BL1:BP1"/>
    <mergeCell ref="BQ1:BU1"/>
    <mergeCell ref="BV1:BZ1"/>
    <mergeCell ref="EI1:EM1"/>
    <mergeCell ref="EN1:ER1"/>
    <mergeCell ref="ES1:EW1"/>
    <mergeCell ref="E2:K2"/>
    <mergeCell ref="L2:T2"/>
    <mergeCell ref="AE2:AM2"/>
    <mergeCell ref="AN2:AR2"/>
    <mergeCell ref="DE1:DI1"/>
    <mergeCell ref="DJ1:DN1"/>
    <mergeCell ref="DO1:DS1"/>
    <mergeCell ref="DT1:DX1"/>
    <mergeCell ref="DY1:EC1"/>
    <mergeCell ref="ED1:EH1"/>
    <mergeCell ref="CA1:CE1"/>
    <mergeCell ref="CF1:CJ1"/>
    <mergeCell ref="CK1:CO1"/>
    <mergeCell ref="CF2:CJ2"/>
    <mergeCell ref="CK2:CO2"/>
    <mergeCell ref="CP2:CT2"/>
    <mergeCell ref="CU2:CY2"/>
    <mergeCell ref="AS2:AW2"/>
    <mergeCell ref="BG2:BK2"/>
    <mergeCell ref="BL2:BP2"/>
    <mergeCell ref="BQ2:BU2"/>
    <mergeCell ref="AX2:AZ2"/>
    <mergeCell ref="BB2:BF2"/>
    <mergeCell ref="ED2:EH2"/>
    <mergeCell ref="EI2:EM2"/>
    <mergeCell ref="EN2:ER2"/>
    <mergeCell ref="ES2:EW2"/>
    <mergeCell ref="E1:K1"/>
    <mergeCell ref="L1:T1"/>
    <mergeCell ref="V1:AD1"/>
    <mergeCell ref="V2:AD2"/>
    <mergeCell ref="CZ2:DD2"/>
    <mergeCell ref="DE2:DI2"/>
    <mergeCell ref="DJ2:DN2"/>
    <mergeCell ref="DO2:DS2"/>
    <mergeCell ref="DT2:DX2"/>
    <mergeCell ref="DY2:EC2"/>
    <mergeCell ref="BV2:BZ2"/>
    <mergeCell ref="CA2:CE2"/>
    <mergeCell ref="FM1:FQ1"/>
    <mergeCell ref="FM2:FQ2"/>
    <mergeCell ref="EX1:FB1"/>
    <mergeCell ref="EX2:FB2"/>
    <mergeCell ref="FC1:FG1"/>
    <mergeCell ref="FC2:FG2"/>
    <mergeCell ref="FH1:FL1"/>
    <mergeCell ref="FH2:FL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70"/>
  <sheetViews>
    <sheetView zoomScale="60" zoomScaleNormal="60" workbookViewId="0">
      <pane xSplit="1" ySplit="3" topLeftCell="B4" activePane="bottomRight" state="frozen"/>
      <selection pane="topRight" activeCell="B1" sqref="B1"/>
      <selection pane="bottomLeft" activeCell="A7" sqref="A7"/>
      <selection pane="bottomRight" activeCell="K43" sqref="K43"/>
    </sheetView>
  </sheetViews>
  <sheetFormatPr defaultRowHeight="14.4" x14ac:dyDescent="0.3"/>
  <cols>
    <col min="1" max="3" width="21.109375" style="20" customWidth="1"/>
    <col min="4" max="6" width="14.6640625" customWidth="1"/>
    <col min="7" max="7" width="8.88671875" customWidth="1"/>
    <col min="8" max="11" width="14.6640625" customWidth="1"/>
    <col min="12" max="14" width="14.6640625" hidden="1" customWidth="1"/>
    <col min="15" max="15" width="0" hidden="1" customWidth="1"/>
    <col min="16" max="18" width="14.6640625" hidden="1" customWidth="1"/>
    <col min="19" max="20" width="14.6640625" customWidth="1"/>
    <col min="21" max="23" width="14.6640625" hidden="1" customWidth="1"/>
    <col min="24" max="24" width="0" hidden="1" customWidth="1"/>
    <col min="25" max="27" width="14.6640625" hidden="1" customWidth="1"/>
    <col min="28" max="29" width="14.6640625" customWidth="1"/>
    <col min="30" max="32" width="14.6640625" hidden="1" customWidth="1"/>
    <col min="33" max="33" width="0" hidden="1" customWidth="1"/>
    <col min="34" max="36" width="14.6640625" hidden="1" customWidth="1"/>
    <col min="37" max="38" width="14.6640625" customWidth="1"/>
    <col min="39" max="41" width="14.6640625" hidden="1" customWidth="1"/>
    <col min="42" max="42" width="0" hidden="1" customWidth="1"/>
    <col min="43" max="45" width="14.6640625" hidden="1" customWidth="1"/>
    <col min="46" max="47" width="14.6640625" customWidth="1"/>
    <col min="48" max="50" width="14.6640625" hidden="1" customWidth="1"/>
    <col min="51" max="51" width="0" hidden="1" customWidth="1"/>
    <col min="52" max="54" width="14.6640625" hidden="1" customWidth="1"/>
    <col min="55" max="56" width="14.6640625" customWidth="1"/>
    <col min="57" max="57" width="14.6640625" hidden="1" customWidth="1"/>
    <col min="58" max="58" width="9.109375" hidden="1" customWidth="1"/>
    <col min="59" max="59" width="14.6640625" hidden="1" customWidth="1"/>
    <col min="60" max="61" width="14.6640625" customWidth="1"/>
    <col min="62" max="62" width="14.6640625" hidden="1" customWidth="1"/>
    <col min="63" max="63" width="9.109375" hidden="1" customWidth="1"/>
    <col min="64" max="64" width="14.6640625" hidden="1" customWidth="1"/>
    <col min="65" max="66" width="14.6640625" customWidth="1"/>
    <col min="67" max="67" width="14.6640625" hidden="1" customWidth="1"/>
    <col min="68" max="69" width="0" hidden="1" customWidth="1"/>
    <col min="70" max="71" width="14.6640625" customWidth="1"/>
    <col min="72" max="72" width="14.6640625" hidden="1" customWidth="1"/>
    <col min="73" max="73" width="0" hidden="1" customWidth="1"/>
    <col min="74" max="74" width="14.6640625" hidden="1" customWidth="1"/>
    <col min="75" max="76" width="14.6640625" customWidth="1"/>
    <col min="77" max="79" width="14.6640625" hidden="1" customWidth="1"/>
    <col min="80" max="80" width="14.6640625" style="97" customWidth="1"/>
    <col min="81" max="81" width="14.6640625" customWidth="1"/>
    <col min="82" max="84" width="14.6640625" hidden="1" customWidth="1"/>
    <col min="85" max="85" width="14.6640625" style="97" customWidth="1"/>
    <col min="86" max="86" width="14.6640625" customWidth="1"/>
    <col min="87" max="89" width="14.6640625" hidden="1" customWidth="1"/>
    <col min="90" max="90" width="14.6640625" style="97" customWidth="1"/>
    <col min="91" max="91" width="14.6640625" customWidth="1"/>
    <col min="92" max="94" width="14.6640625" hidden="1" customWidth="1"/>
    <col min="95" max="95" width="14.6640625" style="97" customWidth="1"/>
    <col min="96" max="96" width="14.6640625" customWidth="1"/>
    <col min="97" max="99" width="14.6640625" hidden="1" customWidth="1"/>
    <col min="100" max="100" width="14.6640625" style="97" customWidth="1"/>
    <col min="101" max="101" width="14.6640625" customWidth="1"/>
    <col min="102" max="104" width="14.6640625" hidden="1" customWidth="1"/>
    <col min="105" max="105" width="14.6640625" style="97" customWidth="1"/>
    <col min="106" max="106" width="14.6640625" customWidth="1"/>
    <col min="107" max="109" width="14.6640625" hidden="1" customWidth="1"/>
    <col min="110" max="110" width="14.6640625" style="97" customWidth="1"/>
    <col min="111" max="111" width="14.6640625" customWidth="1"/>
    <col min="112" max="114" width="14.6640625" hidden="1" customWidth="1"/>
    <col min="115" max="115" width="14.6640625" style="97" customWidth="1"/>
    <col min="116" max="116" width="14.6640625" customWidth="1"/>
    <col min="117" max="119" width="14.6640625" hidden="1" customWidth="1"/>
    <col min="120" max="120" width="14.6640625" style="97" customWidth="1"/>
    <col min="121" max="121" width="14.6640625" customWidth="1"/>
    <col min="122" max="124" width="14.6640625" hidden="1" customWidth="1"/>
    <col min="125" max="125" width="14.6640625" style="97" customWidth="1"/>
    <col min="126" max="126" width="14.6640625" customWidth="1"/>
    <col min="127" max="129" width="14.6640625" hidden="1" customWidth="1"/>
    <col min="130" max="130" width="14.6640625" style="97" customWidth="1"/>
    <col min="131" max="131" width="14.6640625" customWidth="1"/>
    <col min="132" max="134" width="14.6640625" hidden="1" customWidth="1"/>
    <col min="135" max="135" width="14.6640625" style="97" customWidth="1"/>
    <col min="136" max="136" width="14.6640625" customWidth="1"/>
    <col min="137" max="139" width="14.6640625" hidden="1" customWidth="1"/>
    <col min="140" max="140" width="14.6640625" style="97" customWidth="1"/>
    <col min="141" max="141" width="14.6640625" customWidth="1"/>
    <col min="142" max="144" width="14.6640625" hidden="1" customWidth="1"/>
    <col min="145" max="145" width="14.6640625" style="97" customWidth="1"/>
    <col min="146" max="146" width="14.6640625" customWidth="1"/>
    <col min="147" max="149" width="14.6640625" hidden="1" customWidth="1"/>
    <col min="150" max="150" width="14.6640625" style="97" customWidth="1"/>
    <col min="151" max="151" width="14.6640625" customWidth="1"/>
    <col min="152" max="154" width="14.6640625" hidden="1" customWidth="1"/>
    <col min="155" max="155" width="14.6640625" style="97" customWidth="1"/>
    <col min="156" max="156" width="14.6640625" customWidth="1"/>
    <col min="157" max="159" width="14.6640625" hidden="1" customWidth="1"/>
    <col min="160" max="160" width="14.6640625" style="97" customWidth="1"/>
    <col min="161" max="161" width="14.6640625" customWidth="1"/>
    <col min="162" max="164" width="14.6640625" hidden="1" customWidth="1"/>
    <col min="165" max="165" width="14.6640625" style="97" customWidth="1"/>
    <col min="166" max="166" width="14.6640625" customWidth="1"/>
    <col min="167" max="169" width="14.6640625" hidden="1" customWidth="1"/>
    <col min="170" max="170" width="14.6640625" style="97" customWidth="1"/>
  </cols>
  <sheetData>
    <row r="1" spans="1:170" ht="14.4" customHeight="1" x14ac:dyDescent="0.3">
      <c r="A1" s="92" t="s">
        <v>283</v>
      </c>
      <c r="B1" s="100" t="s">
        <v>512</v>
      </c>
      <c r="C1" s="100"/>
      <c r="D1" s="115" t="s">
        <v>284</v>
      </c>
      <c r="E1" s="115"/>
      <c r="F1" s="115"/>
      <c r="G1" s="115"/>
      <c r="H1" s="115"/>
      <c r="I1" s="115"/>
      <c r="J1" s="115"/>
      <c r="K1" s="115" t="s">
        <v>506</v>
      </c>
      <c r="L1" s="115"/>
      <c r="M1" s="115"/>
      <c r="N1" s="115"/>
      <c r="O1" s="115"/>
      <c r="P1" s="115"/>
      <c r="Q1" s="115"/>
      <c r="R1" s="115"/>
      <c r="S1" s="115"/>
      <c r="T1" s="115" t="s">
        <v>286</v>
      </c>
      <c r="U1" s="115"/>
      <c r="V1" s="115"/>
      <c r="W1" s="115"/>
      <c r="X1" s="115"/>
      <c r="Y1" s="115"/>
      <c r="Z1" s="115"/>
      <c r="AA1" s="115"/>
      <c r="AB1" s="115"/>
      <c r="AC1" s="115" t="s">
        <v>287</v>
      </c>
      <c r="AD1" s="115"/>
      <c r="AE1" s="115"/>
      <c r="AF1" s="115"/>
      <c r="AG1" s="115"/>
      <c r="AH1" s="115"/>
      <c r="AI1" s="115"/>
      <c r="AJ1" s="115"/>
      <c r="AK1" s="115"/>
      <c r="AL1" s="115" t="s">
        <v>288</v>
      </c>
      <c r="AM1" s="115"/>
      <c r="AN1" s="115"/>
      <c r="AO1" s="115"/>
      <c r="AP1" s="115"/>
      <c r="AQ1" s="115"/>
      <c r="AR1" s="115"/>
      <c r="AS1" s="115"/>
      <c r="AT1" s="115"/>
      <c r="AU1" s="115" t="s">
        <v>507</v>
      </c>
      <c r="AV1" s="115"/>
      <c r="AW1" s="115"/>
      <c r="AX1" s="115"/>
      <c r="AY1" s="115"/>
      <c r="AZ1" s="115"/>
      <c r="BA1" s="115"/>
      <c r="BB1" s="115"/>
      <c r="BC1" s="115"/>
      <c r="BD1" s="114" t="s">
        <v>290</v>
      </c>
      <c r="BE1" s="114"/>
      <c r="BF1" s="114"/>
      <c r="BG1" s="114"/>
      <c r="BH1" s="114"/>
      <c r="BI1" s="114" t="s">
        <v>290</v>
      </c>
      <c r="BJ1" s="114"/>
      <c r="BK1" s="114"/>
      <c r="BL1" s="114"/>
      <c r="BM1" s="114"/>
      <c r="BN1" s="114" t="s">
        <v>291</v>
      </c>
      <c r="BO1" s="114"/>
      <c r="BP1" s="114"/>
      <c r="BQ1" s="114"/>
      <c r="BR1" s="114"/>
      <c r="BS1" s="114" t="s">
        <v>292</v>
      </c>
      <c r="BT1" s="114"/>
      <c r="BU1" s="114"/>
      <c r="BV1" s="114"/>
      <c r="BW1" s="114"/>
      <c r="BX1" s="114" t="s">
        <v>294</v>
      </c>
      <c r="BY1" s="114"/>
      <c r="BZ1" s="114"/>
      <c r="CA1" s="114"/>
      <c r="CB1" s="114"/>
      <c r="CC1" s="114" t="s">
        <v>295</v>
      </c>
      <c r="CD1" s="114"/>
      <c r="CE1" s="114"/>
      <c r="CF1" s="114"/>
      <c r="CG1" s="114"/>
      <c r="CH1" s="114" t="s">
        <v>0</v>
      </c>
      <c r="CI1" s="114"/>
      <c r="CJ1" s="114"/>
      <c r="CK1" s="114"/>
      <c r="CL1" s="114"/>
      <c r="CM1" s="114" t="s">
        <v>1</v>
      </c>
      <c r="CN1" s="114"/>
      <c r="CO1" s="114"/>
      <c r="CP1" s="114"/>
      <c r="CQ1" s="114"/>
      <c r="CR1" s="114" t="s">
        <v>2</v>
      </c>
      <c r="CS1" s="114"/>
      <c r="CT1" s="114"/>
      <c r="CU1" s="114"/>
      <c r="CV1" s="114"/>
      <c r="CW1" s="114" t="s">
        <v>3</v>
      </c>
      <c r="CX1" s="114"/>
      <c r="CY1" s="114"/>
      <c r="CZ1" s="114"/>
      <c r="DA1" s="114"/>
      <c r="DB1" s="114" t="s">
        <v>4</v>
      </c>
      <c r="DC1" s="114"/>
      <c r="DD1" s="114"/>
      <c r="DE1" s="114"/>
      <c r="DF1" s="114"/>
      <c r="DG1" s="114" t="s">
        <v>5</v>
      </c>
      <c r="DH1" s="114"/>
      <c r="DI1" s="114"/>
      <c r="DJ1" s="114"/>
      <c r="DK1" s="114"/>
      <c r="DL1" s="114" t="s">
        <v>138</v>
      </c>
      <c r="DM1" s="114"/>
      <c r="DN1" s="114"/>
      <c r="DO1" s="114"/>
      <c r="DP1" s="114"/>
      <c r="DQ1" s="114" t="s">
        <v>305</v>
      </c>
      <c r="DR1" s="114"/>
      <c r="DS1" s="114"/>
      <c r="DT1" s="114"/>
      <c r="DU1" s="114"/>
      <c r="DV1" s="114" t="s">
        <v>7</v>
      </c>
      <c r="DW1" s="114"/>
      <c r="DX1" s="114"/>
      <c r="DY1" s="114"/>
      <c r="DZ1" s="114"/>
      <c r="EA1" s="114" t="s">
        <v>8</v>
      </c>
      <c r="EB1" s="114"/>
      <c r="EC1" s="114"/>
      <c r="ED1" s="114"/>
      <c r="EE1" s="114"/>
      <c r="EF1" s="114" t="s">
        <v>9</v>
      </c>
      <c r="EG1" s="114"/>
      <c r="EH1" s="114"/>
      <c r="EI1" s="114"/>
      <c r="EJ1" s="114"/>
      <c r="EK1" s="114" t="s">
        <v>10</v>
      </c>
      <c r="EL1" s="114"/>
      <c r="EM1" s="114"/>
      <c r="EN1" s="114"/>
      <c r="EO1" s="114"/>
      <c r="EP1" s="114" t="s">
        <v>177</v>
      </c>
      <c r="EQ1" s="114"/>
      <c r="ER1" s="114"/>
      <c r="ES1" s="114"/>
      <c r="ET1" s="114"/>
      <c r="EU1" s="114" t="s">
        <v>178</v>
      </c>
      <c r="EV1" s="114"/>
      <c r="EW1" s="114"/>
      <c r="EX1" s="114"/>
      <c r="EY1" s="114"/>
      <c r="EZ1" s="114" t="s">
        <v>179</v>
      </c>
      <c r="FA1" s="114"/>
      <c r="FB1" s="114"/>
      <c r="FC1" s="114"/>
      <c r="FD1" s="114"/>
      <c r="FE1" s="114" t="s">
        <v>180</v>
      </c>
      <c r="FF1" s="114"/>
      <c r="FG1" s="114"/>
      <c r="FH1" s="114"/>
      <c r="FI1" s="114"/>
      <c r="FJ1" s="114" t="s">
        <v>181</v>
      </c>
      <c r="FK1" s="114"/>
      <c r="FL1" s="114"/>
      <c r="FM1" s="114"/>
      <c r="FN1" s="114"/>
    </row>
    <row r="2" spans="1:170" x14ac:dyDescent="0.3">
      <c r="A2" s="2"/>
      <c r="B2" s="2"/>
      <c r="C2" s="2"/>
      <c r="D2" s="114" t="s">
        <v>376</v>
      </c>
      <c r="E2" s="114"/>
      <c r="F2" s="114"/>
      <c r="G2" s="114"/>
      <c r="H2" s="114"/>
      <c r="I2" s="114"/>
      <c r="J2" s="114"/>
      <c r="K2" s="114" t="s">
        <v>377</v>
      </c>
      <c r="L2" s="114"/>
      <c r="M2" s="114"/>
      <c r="N2" s="114"/>
      <c r="O2" s="114"/>
      <c r="P2" s="114"/>
      <c r="Q2" s="114"/>
      <c r="R2" s="114"/>
      <c r="S2" s="114"/>
      <c r="T2" s="114" t="s">
        <v>378</v>
      </c>
      <c r="U2" s="114"/>
      <c r="V2" s="114"/>
      <c r="W2" s="114"/>
      <c r="X2" s="114"/>
      <c r="Y2" s="114"/>
      <c r="Z2" s="114"/>
      <c r="AA2" s="114"/>
      <c r="AB2" s="114"/>
      <c r="AC2" s="114" t="s">
        <v>379</v>
      </c>
      <c r="AD2" s="114"/>
      <c r="AE2" s="114"/>
      <c r="AF2" s="114"/>
      <c r="AG2" s="114"/>
      <c r="AH2" s="114"/>
      <c r="AI2" s="114"/>
      <c r="AJ2" s="114"/>
      <c r="AK2" s="114"/>
      <c r="AL2" s="114" t="s">
        <v>407</v>
      </c>
      <c r="AM2" s="114"/>
      <c r="AN2" s="114"/>
      <c r="AO2" s="114"/>
      <c r="AP2" s="114"/>
      <c r="AQ2" s="114"/>
      <c r="AR2" s="114"/>
      <c r="AS2" s="114"/>
      <c r="AT2" s="114"/>
      <c r="AU2" s="114" t="s">
        <v>380</v>
      </c>
      <c r="AV2" s="114"/>
      <c r="AW2" s="114"/>
      <c r="AX2" s="114"/>
      <c r="AY2" s="114"/>
      <c r="AZ2" s="114"/>
      <c r="BA2" s="114"/>
      <c r="BB2" s="114"/>
      <c r="BC2" s="114"/>
      <c r="BD2" s="114" t="s">
        <v>381</v>
      </c>
      <c r="BE2" s="114"/>
      <c r="BF2" s="114"/>
      <c r="BG2" s="114"/>
      <c r="BH2" s="114"/>
      <c r="BI2" s="114" t="s">
        <v>382</v>
      </c>
      <c r="BJ2" s="114"/>
      <c r="BK2" s="114"/>
      <c r="BL2" s="114"/>
      <c r="BM2" s="114"/>
      <c r="BN2" s="114" t="s">
        <v>383</v>
      </c>
      <c r="BO2" s="114"/>
      <c r="BP2" s="114"/>
      <c r="BQ2" s="114"/>
      <c r="BR2" s="114"/>
      <c r="BS2" s="114" t="s">
        <v>384</v>
      </c>
      <c r="BT2" s="114"/>
      <c r="BU2" s="114"/>
      <c r="BV2" s="114"/>
      <c r="BW2" s="114"/>
      <c r="BX2" s="114" t="s">
        <v>386</v>
      </c>
      <c r="BY2" s="114"/>
      <c r="BZ2" s="114"/>
      <c r="CA2" s="114"/>
      <c r="CB2" s="114"/>
      <c r="CC2" s="114" t="s">
        <v>387</v>
      </c>
      <c r="CD2" s="114"/>
      <c r="CE2" s="114"/>
      <c r="CF2" s="114"/>
      <c r="CG2" s="114"/>
      <c r="CH2" s="114" t="s">
        <v>391</v>
      </c>
      <c r="CI2" s="114"/>
      <c r="CJ2" s="114"/>
      <c r="CK2" s="114"/>
      <c r="CL2" s="114"/>
      <c r="CM2" s="114" t="s">
        <v>392</v>
      </c>
      <c r="CN2" s="114"/>
      <c r="CO2" s="114"/>
      <c r="CP2" s="114"/>
      <c r="CQ2" s="114"/>
      <c r="CR2" s="114" t="s">
        <v>393</v>
      </c>
      <c r="CS2" s="114"/>
      <c r="CT2" s="114"/>
      <c r="CU2" s="114"/>
      <c r="CV2" s="114"/>
      <c r="CW2" s="114" t="s">
        <v>394</v>
      </c>
      <c r="CX2" s="114"/>
      <c r="CY2" s="114"/>
      <c r="CZ2" s="114"/>
      <c r="DA2" s="114"/>
      <c r="DB2" s="114" t="s">
        <v>396</v>
      </c>
      <c r="DC2" s="114"/>
      <c r="DD2" s="114"/>
      <c r="DE2" s="114"/>
      <c r="DF2" s="114"/>
      <c r="DG2" s="114" t="s">
        <v>397</v>
      </c>
      <c r="DH2" s="114"/>
      <c r="DI2" s="114"/>
      <c r="DJ2" s="114"/>
      <c r="DK2" s="114"/>
      <c r="DL2" s="114" t="s">
        <v>400</v>
      </c>
      <c r="DM2" s="114"/>
      <c r="DN2" s="114"/>
      <c r="DO2" s="114"/>
      <c r="DP2" s="114"/>
      <c r="DQ2" s="114" t="s">
        <v>401</v>
      </c>
      <c r="DR2" s="114"/>
      <c r="DS2" s="114"/>
      <c r="DT2" s="114"/>
      <c r="DU2" s="114"/>
      <c r="DV2" s="114" t="s">
        <v>402</v>
      </c>
      <c r="DW2" s="114"/>
      <c r="DX2" s="114"/>
      <c r="DY2" s="114"/>
      <c r="DZ2" s="114"/>
      <c r="EA2" s="114" t="s">
        <v>403</v>
      </c>
      <c r="EB2" s="114"/>
      <c r="EC2" s="114"/>
      <c r="ED2" s="114"/>
      <c r="EE2" s="114"/>
      <c r="EF2" s="114" t="s">
        <v>404</v>
      </c>
      <c r="EG2" s="114"/>
      <c r="EH2" s="114"/>
      <c r="EI2" s="114"/>
      <c r="EJ2" s="114"/>
      <c r="EK2" s="114" t="s">
        <v>405</v>
      </c>
      <c r="EL2" s="114"/>
      <c r="EM2" s="114"/>
      <c r="EN2" s="114"/>
      <c r="EO2" s="114"/>
      <c r="EP2" s="114" t="s">
        <v>406</v>
      </c>
      <c r="EQ2" s="114"/>
      <c r="ER2" s="114"/>
      <c r="ES2" s="114"/>
      <c r="ET2" s="114"/>
      <c r="EU2" s="114" t="s">
        <v>409</v>
      </c>
      <c r="EV2" s="114"/>
      <c r="EW2" s="114"/>
      <c r="EX2" s="114"/>
      <c r="EY2" s="114"/>
      <c r="EZ2" s="114" t="s">
        <v>508</v>
      </c>
      <c r="FA2" s="114"/>
      <c r="FB2" s="114"/>
      <c r="FC2" s="114"/>
      <c r="FD2" s="114"/>
      <c r="FE2" s="114" t="s">
        <v>410</v>
      </c>
      <c r="FF2" s="114"/>
      <c r="FG2" s="114"/>
      <c r="FH2" s="114"/>
      <c r="FI2" s="114"/>
      <c r="FJ2" s="114" t="s">
        <v>411</v>
      </c>
      <c r="FK2" s="114"/>
      <c r="FL2" s="114"/>
      <c r="FM2" s="114"/>
      <c r="FN2" s="114"/>
    </row>
    <row r="3" spans="1:170" x14ac:dyDescent="0.3">
      <c r="A3" s="93" t="s">
        <v>14</v>
      </c>
      <c r="B3" s="99" t="s">
        <v>511</v>
      </c>
      <c r="C3" s="99" t="s">
        <v>513</v>
      </c>
      <c r="D3" s="2" t="s">
        <v>15</v>
      </c>
      <c r="E3" s="2" t="s">
        <v>16</v>
      </c>
      <c r="F3" s="2" t="s">
        <v>17</v>
      </c>
      <c r="G3" s="2" t="s">
        <v>18</v>
      </c>
      <c r="H3" s="2" t="s">
        <v>16</v>
      </c>
      <c r="I3" s="2" t="s">
        <v>17</v>
      </c>
      <c r="J3" s="17" t="s">
        <v>350</v>
      </c>
      <c r="K3" s="2" t="s">
        <v>15</v>
      </c>
      <c r="L3" t="s">
        <v>19</v>
      </c>
      <c r="M3" s="2" t="s">
        <v>16</v>
      </c>
      <c r="N3" s="2" t="s">
        <v>17</v>
      </c>
      <c r="O3" s="2" t="s">
        <v>18</v>
      </c>
      <c r="P3" t="s">
        <v>19</v>
      </c>
      <c r="Q3" s="2" t="s">
        <v>16</v>
      </c>
      <c r="R3" s="2" t="s">
        <v>17</v>
      </c>
      <c r="S3" s="17" t="s">
        <v>350</v>
      </c>
      <c r="T3" s="2" t="s">
        <v>15</v>
      </c>
      <c r="U3" t="s">
        <v>19</v>
      </c>
      <c r="V3" s="2" t="s">
        <v>16</v>
      </c>
      <c r="W3" s="2" t="s">
        <v>17</v>
      </c>
      <c r="X3" s="2" t="s">
        <v>18</v>
      </c>
      <c r="Y3" t="s">
        <v>19</v>
      </c>
      <c r="Z3" s="2" t="s">
        <v>16</v>
      </c>
      <c r="AA3" s="2" t="s">
        <v>17</v>
      </c>
      <c r="AB3" s="17" t="s">
        <v>350</v>
      </c>
      <c r="AC3" s="2" t="s">
        <v>15</v>
      </c>
      <c r="AD3" t="s">
        <v>19</v>
      </c>
      <c r="AE3" s="2" t="s">
        <v>16</v>
      </c>
      <c r="AF3" s="2" t="s">
        <v>17</v>
      </c>
      <c r="AG3" s="2" t="s">
        <v>18</v>
      </c>
      <c r="AH3" t="s">
        <v>19</v>
      </c>
      <c r="AI3" s="2" t="s">
        <v>16</v>
      </c>
      <c r="AJ3" s="2" t="s">
        <v>17</v>
      </c>
      <c r="AK3" s="17" t="s">
        <v>350</v>
      </c>
      <c r="AL3" s="2" t="s">
        <v>15</v>
      </c>
      <c r="AM3" t="s">
        <v>19</v>
      </c>
      <c r="AN3" s="2" t="s">
        <v>16</v>
      </c>
      <c r="AO3" s="2" t="s">
        <v>17</v>
      </c>
      <c r="AP3" s="2" t="s">
        <v>18</v>
      </c>
      <c r="AQ3" t="s">
        <v>19</v>
      </c>
      <c r="AR3" s="2" t="s">
        <v>16</v>
      </c>
      <c r="AS3" s="2" t="s">
        <v>17</v>
      </c>
      <c r="AT3" s="17" t="s">
        <v>350</v>
      </c>
      <c r="AU3" s="2" t="s">
        <v>15</v>
      </c>
      <c r="AV3" t="s">
        <v>19</v>
      </c>
      <c r="AW3" s="2" t="s">
        <v>16</v>
      </c>
      <c r="AX3" s="2" t="s">
        <v>17</v>
      </c>
      <c r="AY3" s="2" t="s">
        <v>18</v>
      </c>
      <c r="AZ3" t="s">
        <v>19</v>
      </c>
      <c r="BA3" s="2" t="s">
        <v>16</v>
      </c>
      <c r="BB3" s="2" t="s">
        <v>17</v>
      </c>
      <c r="BC3" s="17" t="s">
        <v>350</v>
      </c>
      <c r="BD3" s="2" t="s">
        <v>15</v>
      </c>
      <c r="BE3" s="2" t="s">
        <v>21</v>
      </c>
      <c r="BF3" s="2" t="s">
        <v>18</v>
      </c>
      <c r="BG3" s="2" t="s">
        <v>21</v>
      </c>
      <c r="BH3" s="17" t="s">
        <v>350</v>
      </c>
      <c r="BI3" s="2" t="s">
        <v>15</v>
      </c>
      <c r="BJ3" s="2" t="s">
        <v>21</v>
      </c>
      <c r="BK3" s="2" t="s">
        <v>18</v>
      </c>
      <c r="BL3" s="2" t="s">
        <v>21</v>
      </c>
      <c r="BM3" s="17" t="s">
        <v>350</v>
      </c>
      <c r="BN3" s="2" t="s">
        <v>15</v>
      </c>
      <c r="BO3" s="2" t="s">
        <v>21</v>
      </c>
      <c r="BP3" s="2" t="s">
        <v>18</v>
      </c>
      <c r="BQ3" s="2" t="s">
        <v>21</v>
      </c>
      <c r="BR3" s="17" t="s">
        <v>350</v>
      </c>
      <c r="BS3" s="2" t="s">
        <v>15</v>
      </c>
      <c r="BT3" s="2" t="s">
        <v>21</v>
      </c>
      <c r="BU3" s="2" t="s">
        <v>18</v>
      </c>
      <c r="BV3" s="2" t="s">
        <v>21</v>
      </c>
      <c r="BW3" s="17" t="s">
        <v>350</v>
      </c>
      <c r="BX3" s="2" t="s">
        <v>15</v>
      </c>
      <c r="BY3" t="s">
        <v>19</v>
      </c>
      <c r="BZ3" s="2" t="s">
        <v>16</v>
      </c>
      <c r="CA3" s="2" t="s">
        <v>17</v>
      </c>
      <c r="CB3" s="98" t="s">
        <v>350</v>
      </c>
      <c r="CC3" s="2" t="s">
        <v>15</v>
      </c>
      <c r="CD3" t="s">
        <v>19</v>
      </c>
      <c r="CE3" s="2" t="s">
        <v>16</v>
      </c>
      <c r="CF3" s="2" t="s">
        <v>17</v>
      </c>
      <c r="CG3" s="98" t="s">
        <v>350</v>
      </c>
      <c r="CH3" s="2" t="s">
        <v>15</v>
      </c>
      <c r="CI3" t="s">
        <v>19</v>
      </c>
      <c r="CJ3" s="2" t="s">
        <v>16</v>
      </c>
      <c r="CK3" s="2" t="s">
        <v>17</v>
      </c>
      <c r="CL3" s="98" t="s">
        <v>350</v>
      </c>
      <c r="CM3" s="2" t="s">
        <v>15</v>
      </c>
      <c r="CN3" t="s">
        <v>19</v>
      </c>
      <c r="CO3" s="2" t="s">
        <v>16</v>
      </c>
      <c r="CP3" s="2" t="s">
        <v>17</v>
      </c>
      <c r="CQ3" s="98" t="s">
        <v>350</v>
      </c>
      <c r="CR3" s="2" t="s">
        <v>15</v>
      </c>
      <c r="CS3" t="s">
        <v>19</v>
      </c>
      <c r="CT3" s="2" t="s">
        <v>16</v>
      </c>
      <c r="CU3" s="2" t="s">
        <v>17</v>
      </c>
      <c r="CV3" s="98" t="s">
        <v>350</v>
      </c>
      <c r="CW3" s="2" t="s">
        <v>15</v>
      </c>
      <c r="CX3" t="s">
        <v>19</v>
      </c>
      <c r="CY3" s="2" t="s">
        <v>16</v>
      </c>
      <c r="CZ3" s="2" t="s">
        <v>17</v>
      </c>
      <c r="DA3" s="98" t="s">
        <v>350</v>
      </c>
      <c r="DB3" s="2" t="s">
        <v>15</v>
      </c>
      <c r="DC3" t="s">
        <v>19</v>
      </c>
      <c r="DD3" s="2" t="s">
        <v>16</v>
      </c>
      <c r="DE3" s="2" t="s">
        <v>17</v>
      </c>
      <c r="DF3" s="98" t="s">
        <v>350</v>
      </c>
      <c r="DG3" s="2" t="s">
        <v>15</v>
      </c>
      <c r="DH3" t="s">
        <v>19</v>
      </c>
      <c r="DI3" s="2" t="s">
        <v>16</v>
      </c>
      <c r="DJ3" s="2" t="s">
        <v>17</v>
      </c>
      <c r="DK3" s="98" t="s">
        <v>350</v>
      </c>
      <c r="DL3" s="2" t="s">
        <v>15</v>
      </c>
      <c r="DM3" t="s">
        <v>19</v>
      </c>
      <c r="DN3" s="2" t="s">
        <v>16</v>
      </c>
      <c r="DO3" s="2" t="s">
        <v>17</v>
      </c>
      <c r="DP3" s="98" t="s">
        <v>350</v>
      </c>
      <c r="DQ3" s="2" t="s">
        <v>15</v>
      </c>
      <c r="DR3" t="s">
        <v>19</v>
      </c>
      <c r="DS3" s="2" t="s">
        <v>16</v>
      </c>
      <c r="DT3" s="2" t="s">
        <v>17</v>
      </c>
      <c r="DU3" s="98" t="s">
        <v>350</v>
      </c>
      <c r="DV3" s="2" t="s">
        <v>15</v>
      </c>
      <c r="DW3" t="s">
        <v>19</v>
      </c>
      <c r="DX3" s="2" t="s">
        <v>16</v>
      </c>
      <c r="DY3" s="2" t="s">
        <v>17</v>
      </c>
      <c r="DZ3" s="98" t="s">
        <v>350</v>
      </c>
      <c r="EA3" s="2" t="s">
        <v>15</v>
      </c>
      <c r="EB3" t="s">
        <v>19</v>
      </c>
      <c r="EC3" s="2" t="s">
        <v>16</v>
      </c>
      <c r="ED3" s="2" t="s">
        <v>17</v>
      </c>
      <c r="EE3" s="98" t="s">
        <v>350</v>
      </c>
      <c r="EF3" s="2" t="s">
        <v>15</v>
      </c>
      <c r="EG3" t="s">
        <v>19</v>
      </c>
      <c r="EH3" s="2" t="s">
        <v>16</v>
      </c>
      <c r="EI3" s="2" t="s">
        <v>17</v>
      </c>
      <c r="EJ3" s="98" t="s">
        <v>350</v>
      </c>
      <c r="EK3" s="2" t="s">
        <v>15</v>
      </c>
      <c r="EL3" t="s">
        <v>19</v>
      </c>
      <c r="EM3" s="2" t="s">
        <v>16</v>
      </c>
      <c r="EN3" s="2" t="s">
        <v>17</v>
      </c>
      <c r="EO3" s="98" t="s">
        <v>350</v>
      </c>
      <c r="EP3" s="2" t="s">
        <v>15</v>
      </c>
      <c r="EQ3" t="s">
        <v>19</v>
      </c>
      <c r="ER3" s="2" t="s">
        <v>16</v>
      </c>
      <c r="ES3" s="2" t="s">
        <v>17</v>
      </c>
      <c r="ET3" s="98" t="s">
        <v>350</v>
      </c>
      <c r="EU3" s="2" t="s">
        <v>15</v>
      </c>
      <c r="EV3" t="s">
        <v>19</v>
      </c>
      <c r="EW3" s="2" t="s">
        <v>16</v>
      </c>
      <c r="EX3" s="2" t="s">
        <v>17</v>
      </c>
      <c r="EY3" s="98" t="s">
        <v>350</v>
      </c>
      <c r="EZ3" s="2" t="s">
        <v>15</v>
      </c>
      <c r="FA3" t="s">
        <v>19</v>
      </c>
      <c r="FB3" s="2" t="s">
        <v>16</v>
      </c>
      <c r="FC3" s="2" t="s">
        <v>17</v>
      </c>
      <c r="FD3" s="98" t="s">
        <v>350</v>
      </c>
      <c r="FE3" s="2" t="s">
        <v>15</v>
      </c>
      <c r="FF3" t="s">
        <v>19</v>
      </c>
      <c r="FG3" s="2" t="s">
        <v>16</v>
      </c>
      <c r="FH3" s="2" t="s">
        <v>17</v>
      </c>
      <c r="FI3" s="98" t="s">
        <v>350</v>
      </c>
      <c r="FJ3" s="2" t="s">
        <v>15</v>
      </c>
      <c r="FK3" t="s">
        <v>19</v>
      </c>
      <c r="FL3" s="2" t="s">
        <v>16</v>
      </c>
      <c r="FM3" s="2" t="s">
        <v>17</v>
      </c>
      <c r="FN3" s="98" t="s">
        <v>350</v>
      </c>
    </row>
    <row r="4" spans="1:170" x14ac:dyDescent="0.3">
      <c r="A4" s="2" t="s">
        <v>182</v>
      </c>
      <c r="B4" s="2" t="str">
        <f>CONCATENATE($B$1,C4)</f>
        <v>£/Cwts.</v>
      </c>
      <c r="C4" s="2" t="s">
        <v>514</v>
      </c>
      <c r="D4" t="s">
        <v>57</v>
      </c>
      <c r="E4">
        <v>164</v>
      </c>
      <c r="F4">
        <v>1</v>
      </c>
      <c r="H4">
        <v>185</v>
      </c>
      <c r="I4">
        <v>8</v>
      </c>
      <c r="J4" s="16">
        <f t="shared" ref="J4:J35" si="0">IF((((E4+H4)/2)/$D$62)+(((F4+I4)/2)/$F$62)=0,"",((((E4+H4)/2)/$D$62)+(((F4+I4)/2)/$F$62)))</f>
        <v>8.7437500000000004</v>
      </c>
      <c r="K4" t="s">
        <v>57</v>
      </c>
      <c r="L4">
        <v>5</v>
      </c>
      <c r="M4">
        <v>12</v>
      </c>
      <c r="N4">
        <v>4</v>
      </c>
      <c r="P4">
        <v>6</v>
      </c>
      <c r="Q4">
        <v>4</v>
      </c>
      <c r="R4">
        <v>10</v>
      </c>
      <c r="S4" s="16">
        <f t="shared" ref="S4:S36" si="1">IF(((L4+P4)/2)+(((M4+Q4)/2)/$D$62)+(((N4+R4)/2)/$F$62)=0,"",((L4+P4)/2)+(((M4+Q4)/2)/$D$62)+(((N4+R4)/2)/$F$62))</f>
        <v>5.9291666666666671</v>
      </c>
      <c r="T4" t="s">
        <v>57</v>
      </c>
      <c r="U4">
        <v>8</v>
      </c>
      <c r="V4">
        <v>4</v>
      </c>
      <c r="W4">
        <v>1</v>
      </c>
      <c r="Y4">
        <v>8</v>
      </c>
      <c r="Z4">
        <v>16</v>
      </c>
      <c r="AA4">
        <v>10</v>
      </c>
      <c r="AB4" s="16">
        <f t="shared" ref="AB4:AB35" si="2">IF(((U4+Y4)/2)+(((V4+Z4)/2)/$D$62)+(((W4+AA4)/2)/$F$62)=0,"",((U4+Y4)/2)+(((V4+Z4)/2)/$D$62)+(((W4+AA4)/2)/$F$62))</f>
        <v>8.5229166666666671</v>
      </c>
      <c r="AK4" s="16" t="str">
        <f t="shared" ref="AK4:AK35" si="3">IF(((AD4+AH4)/2)+(((AE4+AI4)/2)/$D$62)+(((AF4+AJ4)/2)/$F$62)=0,"",((AD4+AH4)/2)+(((AE4+AI4)/2)/$D$62)+(((AF4+AJ4)/2)/$F$62))</f>
        <v/>
      </c>
      <c r="AT4" s="16" t="str">
        <f t="shared" ref="AT4:AT35" si="4">IF(((AM4+AQ4)/2)+(((AN4+AR4)/2)/$D$62)+(((AO4+AS4)/2)/$F$62)=0,"",((AM4+AQ4)/2)+(((AN4+AR4)/2)/$D$62)+(((AO4+AS4)/2)/$F$62))</f>
        <v/>
      </c>
      <c r="BC4" s="16" t="str">
        <f t="shared" ref="BC4:BC35" si="5">IF(((AV4+AZ4)/2)+(((AW4+BA4)/2)/$D$62)+(((AX4+BB4)/2)/$F$62)=0,"",((AV4+AZ4)/2)+(((AW4+BA4)/2)/$D$62)+(((AX4+BB4)/2)/$F$62))</f>
        <v/>
      </c>
      <c r="BH4" s="97" t="str">
        <f t="shared" ref="BH4:BH35" si="6">IF((((BE4+BG4)/2)/$D$63)=0,"",(((BE4+BG4)/2)/$D$63))</f>
        <v/>
      </c>
      <c r="BM4" s="97" t="str">
        <f t="shared" ref="BM4:BM35" si="7">IF((((BJ4+BL4)/2)/$D$63)=0,"",(((BJ4+BL4)/2)/$D$63))</f>
        <v/>
      </c>
      <c r="BR4" s="97" t="str">
        <f t="shared" ref="BR4:BR17" si="8">IF((((BO4+BQ4)/2)/$D$63)=0,"",(((BO4+BQ4)/2)/$D$63))</f>
        <v/>
      </c>
      <c r="BW4" s="97" t="str">
        <f t="shared" ref="BW4:BW35" si="9">IF((((BT4+BV4)/2)/$D$63)=0,"",(((BT4+BV4)/2)/$D$63))</f>
        <v/>
      </c>
      <c r="CB4" s="97" t="str">
        <f t="shared" ref="CB4:CB35" si="10">IF(BY4+(BZ4/$D$62)+(CA4/$F$62)=0,"",BY4+(BZ4/$D$62)+(CA4/$F$62))</f>
        <v/>
      </c>
      <c r="CG4" s="97" t="str">
        <f t="shared" ref="CG4:CG35" si="11">IF(CD4+(CE4/$D$62)+(CF4/$F$62)=0,"",CD4+(CE4/$D$62)+(CF4/$F$62))</f>
        <v/>
      </c>
      <c r="CL4" s="97" t="str">
        <f t="shared" ref="CL4:CL35" si="12">IF(CI4+(CJ4/$D$62)+(CK4/$F$62)=0,"",CI4+(CJ4/$D$62)+(CK4/$F$62))</f>
        <v/>
      </c>
      <c r="CQ4" s="97" t="str">
        <f t="shared" ref="CQ4:CQ35" si="13">IF(CN4+(CO4/$D$62)+(CP4/$F$62)=0,"",CN4+(CO4/$D$62)+(CP4/$F$62))</f>
        <v/>
      </c>
      <c r="CV4" s="97" t="str">
        <f t="shared" ref="CV4:CV35" si="14">IF(CS4+(CT4/$D$62)+(CU4/$F$62)=0,"",CS4+(CT4/$D$62)+(CU4/$F$62))</f>
        <v/>
      </c>
      <c r="DA4" s="97" t="str">
        <f t="shared" ref="DA4:DA35" si="15">IF(CX4+(CY4/$D$62)+(CZ4/$F$62)=0,"",CX4+(CY4/$D$62)+(CZ4/$F$62))</f>
        <v/>
      </c>
      <c r="DF4" s="97" t="str">
        <f t="shared" ref="DF4:DF35" si="16">IF(DC4+(DD4/$D$62)+(DE4/$F$62)=0,"",DC4+(DD4/$D$62)+(DE4/$F$62))</f>
        <v/>
      </c>
      <c r="DK4" s="97" t="str">
        <f t="shared" ref="DK4:DK35" si="17">IF(DH4+(DI4/$D$62)+(DJ4/$F$62)=0,"",DH4+(DI4/$D$62)+(DJ4/$F$62))</f>
        <v/>
      </c>
      <c r="DP4" s="97" t="str">
        <f t="shared" ref="DP4:DP35" si="18">IF(DM4+(DN4/$D$62)+(DO4/$F$62)=0,"",DM4+(DN4/$D$62)+(DO4/$F$62))</f>
        <v/>
      </c>
      <c r="DU4" s="97" t="str">
        <f t="shared" ref="DU4:DU35" si="19">IF(DR4+(DS4/$D$62)+(DT4/$F$62)=0,"",DR4+(DS4/$D$62)+(DT4/$F$62))</f>
        <v/>
      </c>
      <c r="DZ4" s="97" t="str">
        <f t="shared" ref="DZ4:DZ35" si="20">IF(DW4+(DX4/$D$62)+(DY4/$F$62)=0,"",DW4+(DX4/$D$62)+(DY4/$F$62))</f>
        <v/>
      </c>
      <c r="EE4" s="97" t="str">
        <f t="shared" ref="EE4:EE35" si="21">IF(EB4+(EC4/$D$62)+(ED4/$F$62)=0,"",EB4+(EC4/$D$62)+(ED4/$F$62))</f>
        <v/>
      </c>
      <c r="EJ4" s="97" t="str">
        <f t="shared" ref="EJ4:EJ35" si="22">IF(EG4+(EH4/$D$62)+(EI4/$F$62)=0,"",EG4+(EH4/$D$62)+(EI4/$F$62))</f>
        <v/>
      </c>
      <c r="EO4" s="97" t="str">
        <f t="shared" ref="EO4:EO35" si="23">IF(EL4+(EM4/$D$62)+(EN4/$F$62)=0,"",EL4+(EM4/$D$62)+(EN4/$F$62))</f>
        <v/>
      </c>
      <c r="ET4" s="97" t="str">
        <f t="shared" ref="ET4:ET35" si="24">IF(EQ4+(ER4/$D$62)+(ES4/$F$62)=0,"",EQ4+(ER4/$D$62)+(ES4/$F$62))</f>
        <v/>
      </c>
      <c r="EY4" s="97" t="str">
        <f t="shared" ref="EY4:EY35" si="25">IF(EV4+(EW4/$D$62)+(EX4/$F$62)=0,"",EV4+(EW4/$D$62)+(EX4/$F$62))</f>
        <v/>
      </c>
      <c r="FD4" s="97" t="str">
        <f t="shared" ref="FD4:FD35" si="26">IF(FA4+(FB4/$D$62)+(FC4/$F$62)=0,"",FA4+(FB4/$D$62)+(FC4/$F$62))</f>
        <v/>
      </c>
      <c r="FI4" s="97" t="str">
        <f t="shared" ref="FI4:FI35" si="27">IF(FF4+(FG4/$D$62)+(FH4/$F$62)=0,"",FF4+(FG4/$D$62)+(FH4/$F$62))</f>
        <v/>
      </c>
      <c r="FN4" s="97" t="str">
        <f t="shared" ref="FN4:FN35" si="28">IF(FK4+(FL4/$D$62)+(FM4/$F$62)=0,"",FK4+(FL4/$D$62)+(FM4/$F$62))</f>
        <v/>
      </c>
    </row>
    <row r="5" spans="1:170" x14ac:dyDescent="0.3">
      <c r="A5" s="2" t="s">
        <v>183</v>
      </c>
      <c r="B5" s="2" t="str">
        <f t="shared" ref="B5:B57" si="29">CONCATENATE($B$1,C5)</f>
        <v>£/Cwts.</v>
      </c>
      <c r="C5" s="2" t="s">
        <v>514</v>
      </c>
      <c r="D5" t="s">
        <v>57</v>
      </c>
      <c r="E5">
        <v>11</v>
      </c>
      <c r="F5">
        <v>0</v>
      </c>
      <c r="H5">
        <v>12</v>
      </c>
      <c r="I5">
        <v>0</v>
      </c>
      <c r="J5" s="16">
        <f t="shared" si="0"/>
        <v>0.57499999999999996</v>
      </c>
      <c r="K5" t="s">
        <v>57</v>
      </c>
      <c r="L5">
        <v>0</v>
      </c>
      <c r="M5">
        <v>11</v>
      </c>
      <c r="N5">
        <v>2</v>
      </c>
      <c r="P5">
        <v>0</v>
      </c>
      <c r="Q5">
        <v>14</v>
      </c>
      <c r="R5">
        <v>1</v>
      </c>
      <c r="S5" s="16">
        <f t="shared" si="1"/>
        <v>0.63124999999999998</v>
      </c>
      <c r="T5" t="s">
        <v>57</v>
      </c>
      <c r="U5">
        <v>0</v>
      </c>
      <c r="V5">
        <v>10</v>
      </c>
      <c r="W5">
        <v>4</v>
      </c>
      <c r="Y5">
        <v>0</v>
      </c>
      <c r="Z5">
        <v>11</v>
      </c>
      <c r="AA5">
        <v>11</v>
      </c>
      <c r="AB5" s="16">
        <f t="shared" si="2"/>
        <v>0.55625000000000002</v>
      </c>
      <c r="AC5" s="6" t="s">
        <v>57</v>
      </c>
      <c r="AD5">
        <v>0</v>
      </c>
      <c r="AE5">
        <v>14</v>
      </c>
      <c r="AF5">
        <v>2.33</v>
      </c>
      <c r="AH5">
        <v>0</v>
      </c>
      <c r="AI5">
        <v>14</v>
      </c>
      <c r="AJ5">
        <v>2.33</v>
      </c>
      <c r="AK5" s="16">
        <f t="shared" si="3"/>
        <v>0.70970833333333327</v>
      </c>
      <c r="AT5" s="16" t="str">
        <f t="shared" si="4"/>
        <v/>
      </c>
      <c r="BC5" s="16" t="str">
        <f t="shared" si="5"/>
        <v/>
      </c>
      <c r="BH5" s="97" t="str">
        <f t="shared" si="6"/>
        <v/>
      </c>
      <c r="BM5" s="97" t="str">
        <f t="shared" si="7"/>
        <v/>
      </c>
      <c r="BR5" s="97" t="str">
        <f t="shared" si="8"/>
        <v/>
      </c>
      <c r="BW5" s="97" t="str">
        <f t="shared" si="9"/>
        <v/>
      </c>
      <c r="CB5" s="97" t="str">
        <f t="shared" si="10"/>
        <v/>
      </c>
      <c r="CG5" s="97" t="str">
        <f t="shared" si="11"/>
        <v/>
      </c>
      <c r="CL5" s="97" t="str">
        <f t="shared" si="12"/>
        <v/>
      </c>
      <c r="CQ5" s="97" t="str">
        <f t="shared" si="13"/>
        <v/>
      </c>
      <c r="CV5" s="97" t="str">
        <f t="shared" si="14"/>
        <v/>
      </c>
      <c r="DA5" s="97" t="str">
        <f t="shared" si="15"/>
        <v/>
      </c>
      <c r="DF5" s="97" t="str">
        <f t="shared" si="16"/>
        <v/>
      </c>
      <c r="DK5" s="97" t="str">
        <f t="shared" si="17"/>
        <v/>
      </c>
      <c r="DP5" s="97" t="str">
        <f t="shared" si="18"/>
        <v/>
      </c>
      <c r="DU5" s="97" t="str">
        <f t="shared" si="19"/>
        <v/>
      </c>
      <c r="DZ5" s="97" t="str">
        <f t="shared" si="20"/>
        <v/>
      </c>
      <c r="EE5" s="97" t="str">
        <f t="shared" si="21"/>
        <v/>
      </c>
      <c r="EJ5" s="97" t="str">
        <f t="shared" si="22"/>
        <v/>
      </c>
      <c r="EO5" s="97" t="str">
        <f t="shared" si="23"/>
        <v/>
      </c>
      <c r="ET5" s="97" t="str">
        <f t="shared" si="24"/>
        <v/>
      </c>
      <c r="EY5" s="97" t="str">
        <f t="shared" si="25"/>
        <v/>
      </c>
      <c r="FD5" s="97" t="str">
        <f t="shared" si="26"/>
        <v/>
      </c>
      <c r="FI5" s="97" t="str">
        <f t="shared" si="27"/>
        <v/>
      </c>
      <c r="FN5" s="97" t="str">
        <f t="shared" si="28"/>
        <v/>
      </c>
    </row>
    <row r="6" spans="1:170" x14ac:dyDescent="0.3">
      <c r="A6" s="2" t="s">
        <v>184</v>
      </c>
      <c r="B6" s="2" t="str">
        <f t="shared" si="29"/>
        <v>£/Lbs.</v>
      </c>
      <c r="C6" t="s">
        <v>515</v>
      </c>
      <c r="D6" t="s">
        <v>22</v>
      </c>
      <c r="E6">
        <v>5</v>
      </c>
      <c r="F6">
        <v>7</v>
      </c>
      <c r="H6">
        <v>13</v>
      </c>
      <c r="I6">
        <v>10.5</v>
      </c>
      <c r="J6" s="16">
        <f t="shared" si="0"/>
        <v>0.48645833333333333</v>
      </c>
      <c r="K6" t="s">
        <v>22</v>
      </c>
      <c r="L6">
        <v>0</v>
      </c>
      <c r="M6">
        <v>1</v>
      </c>
      <c r="N6">
        <v>5</v>
      </c>
      <c r="P6">
        <v>0</v>
      </c>
      <c r="Q6">
        <v>15</v>
      </c>
      <c r="R6">
        <v>7.5</v>
      </c>
      <c r="S6" s="16">
        <f t="shared" si="1"/>
        <v>0.42604166666666671</v>
      </c>
      <c r="T6" t="s">
        <v>22</v>
      </c>
      <c r="U6">
        <v>0</v>
      </c>
      <c r="V6">
        <v>11</v>
      </c>
      <c r="W6">
        <v>2</v>
      </c>
      <c r="Y6">
        <v>2</v>
      </c>
      <c r="Z6">
        <v>15</v>
      </c>
      <c r="AA6">
        <v>6</v>
      </c>
      <c r="AB6" s="16">
        <f t="shared" si="2"/>
        <v>1.6666666666666665</v>
      </c>
      <c r="AC6" s="6" t="s">
        <v>22</v>
      </c>
      <c r="AD6">
        <v>0</v>
      </c>
      <c r="AE6">
        <v>1</v>
      </c>
      <c r="AF6">
        <v>4.76</v>
      </c>
      <c r="AH6">
        <v>1</v>
      </c>
      <c r="AI6">
        <v>7</v>
      </c>
      <c r="AJ6">
        <v>11.23</v>
      </c>
      <c r="AK6" s="16">
        <f t="shared" si="3"/>
        <v>0.73331249999999992</v>
      </c>
      <c r="AL6" s="6" t="s">
        <v>22</v>
      </c>
      <c r="AM6">
        <v>0</v>
      </c>
      <c r="AN6">
        <v>1</v>
      </c>
      <c r="AO6">
        <v>4.75</v>
      </c>
      <c r="AQ6">
        <v>1</v>
      </c>
      <c r="AR6">
        <v>10</v>
      </c>
      <c r="AS6">
        <v>8</v>
      </c>
      <c r="AT6" s="16">
        <f t="shared" si="4"/>
        <v>0.80156250000000007</v>
      </c>
      <c r="AU6" s="6" t="s">
        <v>22</v>
      </c>
      <c r="AV6">
        <v>0</v>
      </c>
      <c r="AW6">
        <v>1</v>
      </c>
      <c r="AX6">
        <v>1.41</v>
      </c>
      <c r="AZ6">
        <v>1</v>
      </c>
      <c r="BA6">
        <v>2</v>
      </c>
      <c r="BB6">
        <v>4.18</v>
      </c>
      <c r="BC6" s="16">
        <f t="shared" si="5"/>
        <v>0.58664583333333331</v>
      </c>
      <c r="BH6" s="97" t="str">
        <f t="shared" si="6"/>
        <v/>
      </c>
      <c r="BM6" s="97" t="str">
        <f t="shared" si="7"/>
        <v/>
      </c>
      <c r="BR6" s="97" t="str">
        <f t="shared" si="8"/>
        <v/>
      </c>
      <c r="BW6" s="97" t="str">
        <f t="shared" si="9"/>
        <v/>
      </c>
      <c r="CB6" s="97" t="str">
        <f t="shared" si="10"/>
        <v/>
      </c>
      <c r="CG6" s="97" t="str">
        <f t="shared" si="11"/>
        <v/>
      </c>
      <c r="CL6" s="97" t="str">
        <f t="shared" si="12"/>
        <v/>
      </c>
      <c r="CQ6" s="97" t="str">
        <f t="shared" si="13"/>
        <v/>
      </c>
      <c r="CV6" s="97" t="str">
        <f t="shared" si="14"/>
        <v/>
      </c>
      <c r="DA6" s="97" t="str">
        <f t="shared" si="15"/>
        <v/>
      </c>
      <c r="DF6" s="97" t="str">
        <f t="shared" si="16"/>
        <v/>
      </c>
      <c r="DK6" s="97" t="str">
        <f t="shared" si="17"/>
        <v/>
      </c>
      <c r="DP6" s="97" t="str">
        <f t="shared" si="18"/>
        <v/>
      </c>
      <c r="DU6" s="97" t="str">
        <f t="shared" si="19"/>
        <v/>
      </c>
      <c r="DZ6" s="97" t="str">
        <f t="shared" si="20"/>
        <v/>
      </c>
      <c r="EE6" s="97" t="str">
        <f t="shared" si="21"/>
        <v/>
      </c>
      <c r="EJ6" s="97" t="str">
        <f t="shared" si="22"/>
        <v/>
      </c>
      <c r="EO6" s="97" t="str">
        <f t="shared" si="23"/>
        <v/>
      </c>
      <c r="ET6" s="97" t="str">
        <f t="shared" si="24"/>
        <v/>
      </c>
      <c r="EY6" s="97" t="str">
        <f t="shared" si="25"/>
        <v/>
      </c>
      <c r="FD6" s="97" t="str">
        <f t="shared" si="26"/>
        <v/>
      </c>
      <c r="FI6" s="97" t="str">
        <f t="shared" si="27"/>
        <v/>
      </c>
      <c r="FN6" s="97" t="str">
        <f t="shared" si="28"/>
        <v/>
      </c>
    </row>
    <row r="7" spans="1:170" x14ac:dyDescent="0.3">
      <c r="A7" s="2" t="s">
        <v>351</v>
      </c>
      <c r="B7" s="2" t="str">
        <f t="shared" si="29"/>
        <v>£/Cwts.</v>
      </c>
      <c r="C7" s="2" t="s">
        <v>514</v>
      </c>
      <c r="D7" t="s">
        <v>57</v>
      </c>
      <c r="E7">
        <v>37</v>
      </c>
      <c r="F7">
        <v>0</v>
      </c>
      <c r="H7">
        <v>38</v>
      </c>
      <c r="I7">
        <v>0</v>
      </c>
      <c r="J7" s="16">
        <f t="shared" si="0"/>
        <v>1.875</v>
      </c>
      <c r="K7" t="s">
        <v>57</v>
      </c>
      <c r="L7">
        <v>1</v>
      </c>
      <c r="M7">
        <v>17</v>
      </c>
      <c r="N7">
        <v>0</v>
      </c>
      <c r="P7">
        <v>1</v>
      </c>
      <c r="Q7">
        <v>17</v>
      </c>
      <c r="R7">
        <v>9</v>
      </c>
      <c r="S7" s="16">
        <f t="shared" si="1"/>
        <v>1.8687500000000001</v>
      </c>
      <c r="T7" t="s">
        <v>57</v>
      </c>
      <c r="U7">
        <v>1</v>
      </c>
      <c r="V7">
        <v>17</v>
      </c>
      <c r="W7">
        <v>0</v>
      </c>
      <c r="Y7">
        <v>1</v>
      </c>
      <c r="Z7">
        <v>18</v>
      </c>
      <c r="AA7">
        <v>0</v>
      </c>
      <c r="AB7" s="16">
        <f t="shared" si="2"/>
        <v>1.875</v>
      </c>
      <c r="AK7" s="16" t="str">
        <f t="shared" si="3"/>
        <v/>
      </c>
      <c r="AT7" s="16" t="str">
        <f t="shared" si="4"/>
        <v/>
      </c>
      <c r="BC7" s="16" t="str">
        <f t="shared" si="5"/>
        <v/>
      </c>
      <c r="BH7" s="97" t="str">
        <f t="shared" si="6"/>
        <v/>
      </c>
      <c r="BM7" s="97" t="str">
        <f t="shared" si="7"/>
        <v/>
      </c>
      <c r="BR7" s="97" t="str">
        <f t="shared" si="8"/>
        <v/>
      </c>
      <c r="BW7" s="97" t="str">
        <f t="shared" si="9"/>
        <v/>
      </c>
      <c r="CB7" s="97" t="str">
        <f t="shared" si="10"/>
        <v/>
      </c>
      <c r="CG7" s="97" t="str">
        <f t="shared" si="11"/>
        <v/>
      </c>
      <c r="CL7" s="97" t="str">
        <f t="shared" si="12"/>
        <v/>
      </c>
      <c r="CQ7" s="97" t="str">
        <f t="shared" si="13"/>
        <v/>
      </c>
      <c r="CV7" s="97" t="str">
        <f t="shared" si="14"/>
        <v/>
      </c>
      <c r="DA7" s="97" t="str">
        <f t="shared" si="15"/>
        <v/>
      </c>
      <c r="DF7" s="97" t="str">
        <f t="shared" si="16"/>
        <v/>
      </c>
      <c r="DK7" s="97" t="str">
        <f t="shared" si="17"/>
        <v/>
      </c>
      <c r="DP7" s="97" t="str">
        <f t="shared" si="18"/>
        <v/>
      </c>
      <c r="DU7" s="97" t="str">
        <f t="shared" si="19"/>
        <v/>
      </c>
      <c r="DZ7" s="97" t="str">
        <f t="shared" si="20"/>
        <v/>
      </c>
      <c r="EE7" s="97" t="str">
        <f t="shared" si="21"/>
        <v/>
      </c>
      <c r="EJ7" s="97" t="str">
        <f t="shared" si="22"/>
        <v/>
      </c>
      <c r="EO7" s="97" t="str">
        <f t="shared" si="23"/>
        <v/>
      </c>
      <c r="ET7" s="97" t="str">
        <f t="shared" si="24"/>
        <v/>
      </c>
      <c r="EY7" s="97" t="str">
        <f t="shared" si="25"/>
        <v/>
      </c>
      <c r="FD7" s="97" t="str">
        <f t="shared" si="26"/>
        <v/>
      </c>
      <c r="FI7" s="97" t="str">
        <f t="shared" si="27"/>
        <v/>
      </c>
      <c r="FN7" s="97" t="str">
        <f t="shared" si="28"/>
        <v/>
      </c>
    </row>
    <row r="8" spans="1:170" x14ac:dyDescent="0.3">
      <c r="A8" s="2" t="s">
        <v>357</v>
      </c>
      <c r="B8" s="2" t="str">
        <f t="shared" si="29"/>
        <v>£/</v>
      </c>
      <c r="C8" s="2"/>
      <c r="J8" s="16" t="str">
        <f t="shared" si="0"/>
        <v/>
      </c>
      <c r="S8" s="16" t="str">
        <f t="shared" si="1"/>
        <v/>
      </c>
      <c r="AB8" s="16" t="str">
        <f t="shared" si="2"/>
        <v/>
      </c>
      <c r="AC8" s="6" t="s">
        <v>22</v>
      </c>
      <c r="AD8">
        <v>0</v>
      </c>
      <c r="AE8">
        <v>0</v>
      </c>
      <c r="AF8">
        <v>8</v>
      </c>
      <c r="AH8">
        <v>0</v>
      </c>
      <c r="AI8">
        <v>1</v>
      </c>
      <c r="AJ8">
        <v>5.43</v>
      </c>
      <c r="AK8" s="16">
        <f t="shared" si="3"/>
        <v>5.2979166666666667E-2</v>
      </c>
      <c r="AT8" s="16" t="str">
        <f t="shared" si="4"/>
        <v/>
      </c>
      <c r="BC8" s="16" t="str">
        <f t="shared" si="5"/>
        <v/>
      </c>
      <c r="BH8" s="97" t="str">
        <f t="shared" si="6"/>
        <v/>
      </c>
      <c r="BM8" s="97" t="str">
        <f t="shared" si="7"/>
        <v/>
      </c>
      <c r="BR8" s="97" t="str">
        <f t="shared" si="8"/>
        <v/>
      </c>
      <c r="BS8" t="s">
        <v>53</v>
      </c>
      <c r="BT8">
        <v>22</v>
      </c>
      <c r="BV8">
        <v>27</v>
      </c>
      <c r="BW8" s="97">
        <f t="shared" si="9"/>
        <v>0.19444444444444445</v>
      </c>
      <c r="BX8" t="s">
        <v>185</v>
      </c>
      <c r="BY8">
        <v>240</v>
      </c>
      <c r="BZ8">
        <v>0</v>
      </c>
      <c r="CA8">
        <v>0</v>
      </c>
      <c r="CB8" s="97">
        <f t="shared" si="10"/>
        <v>240</v>
      </c>
      <c r="CC8" t="s">
        <v>186</v>
      </c>
      <c r="CD8">
        <v>2</v>
      </c>
      <c r="CE8">
        <v>1</v>
      </c>
      <c r="CF8">
        <v>10</v>
      </c>
      <c r="CG8" s="97">
        <f t="shared" si="11"/>
        <v>2.0916666666666663</v>
      </c>
      <c r="CH8" t="s">
        <v>186</v>
      </c>
      <c r="CI8">
        <v>1</v>
      </c>
      <c r="CJ8">
        <v>17</v>
      </c>
      <c r="CK8">
        <v>0</v>
      </c>
      <c r="CL8" s="97">
        <f t="shared" si="12"/>
        <v>1.85</v>
      </c>
      <c r="CQ8" s="97" t="str">
        <f t="shared" si="13"/>
        <v/>
      </c>
      <c r="CR8" t="s">
        <v>22</v>
      </c>
      <c r="CS8">
        <v>0</v>
      </c>
      <c r="CT8">
        <v>19</v>
      </c>
      <c r="CU8">
        <v>0</v>
      </c>
      <c r="CV8" s="97">
        <f t="shared" si="14"/>
        <v>0.95</v>
      </c>
      <c r="DA8" s="97" t="str">
        <f t="shared" si="15"/>
        <v/>
      </c>
      <c r="DF8" s="97" t="str">
        <f t="shared" si="16"/>
        <v/>
      </c>
      <c r="DK8" s="97" t="str">
        <f t="shared" si="17"/>
        <v/>
      </c>
      <c r="DL8" t="s">
        <v>186</v>
      </c>
      <c r="DM8">
        <v>1</v>
      </c>
      <c r="DN8">
        <v>7</v>
      </c>
      <c r="DO8">
        <v>2.4</v>
      </c>
      <c r="DP8" s="97">
        <f t="shared" si="18"/>
        <v>1.36</v>
      </c>
      <c r="DU8" s="97" t="str">
        <f t="shared" si="19"/>
        <v/>
      </c>
      <c r="DZ8" s="97" t="str">
        <f t="shared" si="20"/>
        <v/>
      </c>
      <c r="EE8" s="97" t="str">
        <f t="shared" si="21"/>
        <v/>
      </c>
      <c r="EJ8" s="97" t="str">
        <f t="shared" si="22"/>
        <v/>
      </c>
      <c r="EO8" s="97" t="str">
        <f t="shared" si="23"/>
        <v/>
      </c>
      <c r="ET8" s="97" t="str">
        <f t="shared" si="24"/>
        <v/>
      </c>
      <c r="EY8" s="97" t="str">
        <f t="shared" si="25"/>
        <v/>
      </c>
      <c r="FD8" s="97" t="str">
        <f t="shared" si="26"/>
        <v/>
      </c>
      <c r="FI8" s="97" t="str">
        <f t="shared" si="27"/>
        <v/>
      </c>
      <c r="FN8" s="97" t="str">
        <f t="shared" si="28"/>
        <v/>
      </c>
    </row>
    <row r="9" spans="1:170" x14ac:dyDescent="0.3">
      <c r="A9" s="2" t="s">
        <v>187</v>
      </c>
      <c r="B9" s="2" t="str">
        <f t="shared" si="29"/>
        <v>£/</v>
      </c>
      <c r="C9" s="2"/>
      <c r="D9" t="s">
        <v>22</v>
      </c>
      <c r="E9">
        <v>22</v>
      </c>
      <c r="F9">
        <v>4</v>
      </c>
      <c r="H9">
        <v>27</v>
      </c>
      <c r="I9">
        <v>11</v>
      </c>
      <c r="J9" s="16">
        <f t="shared" si="0"/>
        <v>1.2562500000000001</v>
      </c>
      <c r="K9" t="s">
        <v>22</v>
      </c>
      <c r="L9">
        <v>1</v>
      </c>
      <c r="M9">
        <v>5</v>
      </c>
      <c r="N9">
        <v>0</v>
      </c>
      <c r="P9">
        <v>1</v>
      </c>
      <c r="Q9">
        <v>11</v>
      </c>
      <c r="R9">
        <v>1</v>
      </c>
      <c r="S9" s="16">
        <f t="shared" si="1"/>
        <v>1.4020833333333333</v>
      </c>
      <c r="T9" t="s">
        <v>22</v>
      </c>
      <c r="U9">
        <v>1</v>
      </c>
      <c r="V9">
        <v>2</v>
      </c>
      <c r="W9">
        <v>4</v>
      </c>
      <c r="Y9">
        <v>1</v>
      </c>
      <c r="Z9">
        <v>13</v>
      </c>
      <c r="AA9">
        <v>6</v>
      </c>
      <c r="AB9" s="16">
        <f t="shared" si="2"/>
        <v>1.3958333333333333</v>
      </c>
      <c r="AK9" s="16" t="str">
        <f t="shared" si="3"/>
        <v/>
      </c>
      <c r="AT9" s="16" t="str">
        <f t="shared" si="4"/>
        <v/>
      </c>
      <c r="BC9" s="16" t="str">
        <f t="shared" si="5"/>
        <v/>
      </c>
      <c r="BH9" s="97" t="str">
        <f t="shared" si="6"/>
        <v/>
      </c>
      <c r="BM9" s="97" t="str">
        <f t="shared" si="7"/>
        <v/>
      </c>
      <c r="BR9" s="97" t="str">
        <f t="shared" si="8"/>
        <v/>
      </c>
      <c r="BW9" s="97" t="str">
        <f t="shared" si="9"/>
        <v/>
      </c>
      <c r="CB9" s="97" t="str">
        <f t="shared" si="10"/>
        <v/>
      </c>
      <c r="CG9" s="97" t="str">
        <f t="shared" si="11"/>
        <v/>
      </c>
      <c r="CL9" s="97" t="str">
        <f t="shared" si="12"/>
        <v/>
      </c>
      <c r="CQ9" s="97" t="str">
        <f t="shared" si="13"/>
        <v/>
      </c>
      <c r="CV9" s="97" t="str">
        <f t="shared" si="14"/>
        <v/>
      </c>
      <c r="CW9" t="s">
        <v>188</v>
      </c>
      <c r="CX9">
        <v>190</v>
      </c>
      <c r="CY9">
        <v>0</v>
      </c>
      <c r="CZ9">
        <v>0</v>
      </c>
      <c r="DA9" s="97">
        <f t="shared" si="15"/>
        <v>190</v>
      </c>
      <c r="DF9" s="97" t="str">
        <f t="shared" si="16"/>
        <v/>
      </c>
      <c r="DK9" s="97" t="str">
        <f t="shared" si="17"/>
        <v/>
      </c>
      <c r="DP9" s="97" t="str">
        <f t="shared" si="18"/>
        <v/>
      </c>
      <c r="DU9" s="97" t="str">
        <f t="shared" si="19"/>
        <v/>
      </c>
      <c r="DZ9" s="97" t="str">
        <f t="shared" si="20"/>
        <v/>
      </c>
      <c r="EE9" s="97" t="str">
        <f t="shared" si="21"/>
        <v/>
      </c>
      <c r="EJ9" s="97" t="str">
        <f t="shared" si="22"/>
        <v/>
      </c>
      <c r="EO9" s="97" t="str">
        <f t="shared" si="23"/>
        <v/>
      </c>
      <c r="ET9" s="97" t="str">
        <f t="shared" si="24"/>
        <v/>
      </c>
      <c r="EY9" s="97" t="str">
        <f t="shared" si="25"/>
        <v/>
      </c>
      <c r="FD9" s="97" t="str">
        <f t="shared" si="26"/>
        <v/>
      </c>
      <c r="FI9" s="97" t="str">
        <f t="shared" si="27"/>
        <v/>
      </c>
      <c r="FN9" s="97" t="str">
        <f t="shared" si="28"/>
        <v/>
      </c>
    </row>
    <row r="10" spans="1:170" x14ac:dyDescent="0.3">
      <c r="A10" s="2" t="s">
        <v>716</v>
      </c>
      <c r="B10" s="2" t="str">
        <f t="shared" si="29"/>
        <v>£/</v>
      </c>
      <c r="C10" s="2"/>
      <c r="J10" s="16" t="str">
        <f t="shared" si="0"/>
        <v/>
      </c>
      <c r="S10" s="16" t="str">
        <f t="shared" si="1"/>
        <v/>
      </c>
      <c r="AB10" s="16" t="str">
        <f t="shared" si="2"/>
        <v/>
      </c>
      <c r="AK10" s="16" t="str">
        <f t="shared" si="3"/>
        <v/>
      </c>
      <c r="AT10" s="16" t="str">
        <f t="shared" si="4"/>
        <v/>
      </c>
      <c r="BC10" s="16" t="str">
        <f t="shared" si="5"/>
        <v/>
      </c>
      <c r="BH10" s="97" t="str">
        <f t="shared" si="6"/>
        <v/>
      </c>
      <c r="BM10" s="97" t="str">
        <f t="shared" si="7"/>
        <v/>
      </c>
      <c r="BR10" s="97" t="str">
        <f t="shared" si="8"/>
        <v/>
      </c>
      <c r="BW10" s="97" t="str">
        <f t="shared" si="9"/>
        <v/>
      </c>
      <c r="CB10" s="97" t="str">
        <f t="shared" si="10"/>
        <v/>
      </c>
      <c r="CG10" s="97" t="str">
        <f t="shared" si="11"/>
        <v/>
      </c>
      <c r="CL10" s="97" t="str">
        <f t="shared" si="12"/>
        <v/>
      </c>
      <c r="CQ10" s="97" t="str">
        <f t="shared" si="13"/>
        <v/>
      </c>
      <c r="CV10" s="97" t="str">
        <f t="shared" si="14"/>
        <v/>
      </c>
      <c r="DA10" s="97" t="str">
        <f t="shared" si="15"/>
        <v/>
      </c>
      <c r="DF10" s="97" t="str">
        <f t="shared" si="16"/>
        <v/>
      </c>
      <c r="DG10" t="s">
        <v>186</v>
      </c>
      <c r="DH10">
        <v>1</v>
      </c>
      <c r="DI10">
        <v>11</v>
      </c>
      <c r="DJ10">
        <v>2.4</v>
      </c>
      <c r="DK10" s="97">
        <f t="shared" si="17"/>
        <v>1.56</v>
      </c>
      <c r="DP10" s="97" t="str">
        <f t="shared" si="18"/>
        <v/>
      </c>
      <c r="DU10" s="97" t="str">
        <f t="shared" si="19"/>
        <v/>
      </c>
      <c r="DZ10" s="97" t="str">
        <f t="shared" si="20"/>
        <v/>
      </c>
      <c r="EE10" s="97" t="str">
        <f t="shared" si="21"/>
        <v/>
      </c>
      <c r="EJ10" s="97" t="str">
        <f t="shared" si="22"/>
        <v/>
      </c>
      <c r="EO10" s="97" t="str">
        <f t="shared" si="23"/>
        <v/>
      </c>
      <c r="ET10" s="97" t="str">
        <f t="shared" si="24"/>
        <v/>
      </c>
      <c r="EY10" s="97" t="str">
        <f t="shared" si="25"/>
        <v/>
      </c>
      <c r="FD10" s="97" t="str">
        <f t="shared" si="26"/>
        <v/>
      </c>
      <c r="FI10" s="97" t="str">
        <f t="shared" si="27"/>
        <v/>
      </c>
      <c r="FN10" s="97" t="str">
        <f t="shared" si="28"/>
        <v/>
      </c>
    </row>
    <row r="11" spans="1:170" x14ac:dyDescent="0.3">
      <c r="A11" s="2" t="s">
        <v>484</v>
      </c>
      <c r="B11" s="2" t="str">
        <f t="shared" si="29"/>
        <v>£/</v>
      </c>
      <c r="C11" s="2"/>
      <c r="J11" s="16" t="str">
        <f t="shared" si="0"/>
        <v/>
      </c>
      <c r="S11" s="16" t="str">
        <f t="shared" si="1"/>
        <v/>
      </c>
      <c r="AB11" s="16" t="str">
        <f t="shared" si="2"/>
        <v/>
      </c>
      <c r="AK11" s="16" t="str">
        <f t="shared" si="3"/>
        <v/>
      </c>
      <c r="AT11" s="16" t="str">
        <f t="shared" si="4"/>
        <v/>
      </c>
      <c r="BC11" s="16" t="str">
        <f t="shared" si="5"/>
        <v/>
      </c>
      <c r="BH11" s="97" t="str">
        <f t="shared" si="6"/>
        <v/>
      </c>
      <c r="BM11" s="97" t="str">
        <f t="shared" si="7"/>
        <v/>
      </c>
      <c r="BR11" s="97" t="str">
        <f t="shared" si="8"/>
        <v/>
      </c>
      <c r="BW11" s="97" t="str">
        <f t="shared" si="9"/>
        <v/>
      </c>
      <c r="CB11" s="97" t="str">
        <f t="shared" si="10"/>
        <v/>
      </c>
      <c r="CG11" s="97" t="str">
        <f t="shared" si="11"/>
        <v/>
      </c>
      <c r="CL11" s="97" t="str">
        <f t="shared" si="12"/>
        <v/>
      </c>
      <c r="CQ11" s="97" t="str">
        <f t="shared" si="13"/>
        <v/>
      </c>
      <c r="CV11" s="97" t="str">
        <f t="shared" si="14"/>
        <v/>
      </c>
      <c r="DA11" s="97" t="str">
        <f t="shared" si="15"/>
        <v/>
      </c>
      <c r="DF11" s="97" t="str">
        <f t="shared" si="16"/>
        <v/>
      </c>
      <c r="DK11" s="97" t="str">
        <f t="shared" si="17"/>
        <v/>
      </c>
      <c r="DL11" t="s">
        <v>186</v>
      </c>
      <c r="DM11">
        <v>1</v>
      </c>
      <c r="DN11">
        <v>11</v>
      </c>
      <c r="DO11">
        <v>2.4</v>
      </c>
      <c r="DP11" s="97">
        <f t="shared" si="18"/>
        <v>1.56</v>
      </c>
      <c r="DQ11" t="s">
        <v>186</v>
      </c>
      <c r="DR11">
        <v>1</v>
      </c>
      <c r="DS11">
        <v>14</v>
      </c>
      <c r="DT11">
        <v>4.8</v>
      </c>
      <c r="DU11" s="97">
        <f t="shared" si="19"/>
        <v>1.72</v>
      </c>
      <c r="DZ11" s="97" t="str">
        <f t="shared" si="20"/>
        <v/>
      </c>
      <c r="EA11" t="s">
        <v>186</v>
      </c>
      <c r="EB11">
        <v>2</v>
      </c>
      <c r="EC11">
        <v>3</v>
      </c>
      <c r="ED11">
        <v>2.4</v>
      </c>
      <c r="EE11" s="97">
        <f t="shared" si="21"/>
        <v>2.1599999999999997</v>
      </c>
      <c r="EF11" t="s">
        <v>22</v>
      </c>
      <c r="EG11">
        <v>0</v>
      </c>
      <c r="EH11">
        <v>14</v>
      </c>
      <c r="EI11">
        <v>0</v>
      </c>
      <c r="EJ11" s="97">
        <f t="shared" si="22"/>
        <v>0.7</v>
      </c>
      <c r="EO11" s="97" t="str">
        <f t="shared" si="23"/>
        <v/>
      </c>
      <c r="EP11" s="9" t="s">
        <v>69</v>
      </c>
      <c r="EQ11">
        <v>1</v>
      </c>
      <c r="ER11">
        <v>19</v>
      </c>
      <c r="ES11">
        <v>0</v>
      </c>
      <c r="ET11" s="97">
        <f t="shared" si="24"/>
        <v>1.95</v>
      </c>
      <c r="EU11" s="9" t="s">
        <v>69</v>
      </c>
      <c r="EV11">
        <v>1</v>
      </c>
      <c r="EW11">
        <v>13</v>
      </c>
      <c r="EX11">
        <v>10</v>
      </c>
      <c r="EY11" s="97">
        <f t="shared" si="25"/>
        <v>1.6916666666666667</v>
      </c>
      <c r="EZ11" t="s">
        <v>189</v>
      </c>
      <c r="FA11">
        <v>1</v>
      </c>
      <c r="FB11">
        <v>12</v>
      </c>
      <c r="FC11">
        <v>9.6</v>
      </c>
      <c r="FD11" s="97">
        <f t="shared" si="26"/>
        <v>1.6400000000000001</v>
      </c>
      <c r="FE11" t="s">
        <v>69</v>
      </c>
      <c r="FF11">
        <v>0</v>
      </c>
      <c r="FG11">
        <v>16</v>
      </c>
      <c r="FH11">
        <v>0</v>
      </c>
      <c r="FI11" s="97">
        <f t="shared" si="27"/>
        <v>0.8</v>
      </c>
      <c r="FJ11" t="s">
        <v>69</v>
      </c>
      <c r="FK11">
        <v>0</v>
      </c>
      <c r="FL11">
        <v>12</v>
      </c>
      <c r="FM11">
        <v>0</v>
      </c>
      <c r="FN11" s="97">
        <f t="shared" si="28"/>
        <v>0.6</v>
      </c>
    </row>
    <row r="12" spans="1:170" x14ac:dyDescent="0.3">
      <c r="A12" s="2" t="s">
        <v>485</v>
      </c>
      <c r="B12" s="2" t="str">
        <f t="shared" si="29"/>
        <v>£/</v>
      </c>
      <c r="C12" s="2"/>
      <c r="D12" t="s">
        <v>22</v>
      </c>
      <c r="E12">
        <v>1</v>
      </c>
      <c r="F12">
        <v>2.25</v>
      </c>
      <c r="H12">
        <v>1</v>
      </c>
      <c r="I12">
        <v>6.75</v>
      </c>
      <c r="J12" s="16">
        <f t="shared" si="0"/>
        <v>6.8750000000000006E-2</v>
      </c>
      <c r="K12" t="s">
        <v>22</v>
      </c>
      <c r="L12">
        <v>0</v>
      </c>
      <c r="M12">
        <v>1</v>
      </c>
      <c r="N12">
        <v>1</v>
      </c>
      <c r="P12">
        <v>0</v>
      </c>
      <c r="Q12">
        <v>1</v>
      </c>
      <c r="R12">
        <v>11.5</v>
      </c>
      <c r="S12" s="16">
        <f t="shared" si="1"/>
        <v>7.6041666666666674E-2</v>
      </c>
      <c r="AB12" s="16" t="str">
        <f t="shared" si="2"/>
        <v/>
      </c>
      <c r="AK12" s="16" t="str">
        <f t="shared" si="3"/>
        <v/>
      </c>
      <c r="AT12" s="16" t="str">
        <f t="shared" si="4"/>
        <v/>
      </c>
      <c r="BC12" s="16" t="str">
        <f t="shared" si="5"/>
        <v/>
      </c>
      <c r="BH12" s="97" t="str">
        <f t="shared" si="6"/>
        <v/>
      </c>
      <c r="BM12" s="97" t="str">
        <f t="shared" si="7"/>
        <v/>
      </c>
      <c r="BR12" s="97" t="str">
        <f t="shared" si="8"/>
        <v/>
      </c>
      <c r="BW12" s="97" t="str">
        <f t="shared" si="9"/>
        <v/>
      </c>
      <c r="CB12" s="97" t="str">
        <f t="shared" si="10"/>
        <v/>
      </c>
      <c r="CG12" s="97" t="str">
        <f t="shared" si="11"/>
        <v/>
      </c>
      <c r="CL12" s="97" t="str">
        <f t="shared" si="12"/>
        <v/>
      </c>
      <c r="CQ12" s="97" t="str">
        <f t="shared" si="13"/>
        <v/>
      </c>
      <c r="CV12" s="97" t="str">
        <f t="shared" si="14"/>
        <v/>
      </c>
      <c r="DA12" s="97" t="str">
        <f t="shared" si="15"/>
        <v/>
      </c>
      <c r="DF12" s="97" t="str">
        <f t="shared" si="16"/>
        <v/>
      </c>
      <c r="DK12" s="97" t="str">
        <f t="shared" si="17"/>
        <v/>
      </c>
      <c r="DP12" s="97" t="str">
        <f t="shared" si="18"/>
        <v/>
      </c>
      <c r="DU12" s="97" t="str">
        <f t="shared" si="19"/>
        <v/>
      </c>
      <c r="DZ12" s="97" t="str">
        <f t="shared" si="20"/>
        <v/>
      </c>
      <c r="EE12" s="97" t="str">
        <f t="shared" si="21"/>
        <v/>
      </c>
      <c r="EJ12" s="97" t="str">
        <f t="shared" si="22"/>
        <v/>
      </c>
      <c r="EO12" s="97" t="str">
        <f t="shared" si="23"/>
        <v/>
      </c>
      <c r="ET12" s="97" t="str">
        <f t="shared" si="24"/>
        <v/>
      </c>
      <c r="EY12" s="97" t="str">
        <f t="shared" si="25"/>
        <v/>
      </c>
      <c r="FD12" s="97" t="str">
        <f t="shared" si="26"/>
        <v/>
      </c>
      <c r="FI12" s="97" t="str">
        <f t="shared" si="27"/>
        <v/>
      </c>
      <c r="FN12" s="97" t="str">
        <f t="shared" si="28"/>
        <v/>
      </c>
    </row>
    <row r="13" spans="1:170" x14ac:dyDescent="0.3">
      <c r="A13" s="2" t="s">
        <v>486</v>
      </c>
      <c r="B13" s="2" t="str">
        <f t="shared" si="29"/>
        <v>£/</v>
      </c>
      <c r="C13" s="2"/>
      <c r="D13" t="s">
        <v>22</v>
      </c>
      <c r="E13">
        <v>1</v>
      </c>
      <c r="F13">
        <v>8</v>
      </c>
      <c r="H13">
        <v>1</v>
      </c>
      <c r="I13">
        <v>11.5</v>
      </c>
      <c r="J13" s="16">
        <f t="shared" si="0"/>
        <v>9.0625000000000011E-2</v>
      </c>
      <c r="K13" t="s">
        <v>22</v>
      </c>
      <c r="L13">
        <v>0</v>
      </c>
      <c r="M13">
        <v>1</v>
      </c>
      <c r="N13">
        <v>8.75</v>
      </c>
      <c r="P13">
        <v>0</v>
      </c>
      <c r="Q13">
        <v>2</v>
      </c>
      <c r="R13">
        <v>2.25</v>
      </c>
      <c r="S13" s="16">
        <f t="shared" si="1"/>
        <v>9.7916666666666666E-2</v>
      </c>
      <c r="AB13" s="16" t="str">
        <f t="shared" si="2"/>
        <v/>
      </c>
      <c r="AK13" s="16" t="str">
        <f t="shared" si="3"/>
        <v/>
      </c>
      <c r="AT13" s="16" t="str">
        <f t="shared" si="4"/>
        <v/>
      </c>
      <c r="BC13" s="16" t="str">
        <f t="shared" si="5"/>
        <v/>
      </c>
      <c r="BH13" s="97" t="str">
        <f t="shared" si="6"/>
        <v/>
      </c>
      <c r="BM13" s="97" t="str">
        <f t="shared" si="7"/>
        <v/>
      </c>
      <c r="BR13" s="97" t="str">
        <f t="shared" si="8"/>
        <v/>
      </c>
      <c r="BW13" s="97" t="str">
        <f t="shared" si="9"/>
        <v/>
      </c>
      <c r="CB13" s="97" t="str">
        <f t="shared" si="10"/>
        <v/>
      </c>
      <c r="CG13" s="97" t="str">
        <f t="shared" si="11"/>
        <v/>
      </c>
      <c r="CL13" s="97" t="str">
        <f t="shared" si="12"/>
        <v/>
      </c>
      <c r="CQ13" s="97" t="str">
        <f t="shared" si="13"/>
        <v/>
      </c>
      <c r="CV13" s="97" t="str">
        <f t="shared" si="14"/>
        <v/>
      </c>
      <c r="DA13" s="97" t="str">
        <f t="shared" si="15"/>
        <v/>
      </c>
      <c r="DF13" s="97" t="str">
        <f t="shared" si="16"/>
        <v/>
      </c>
      <c r="DK13" s="97" t="str">
        <f t="shared" si="17"/>
        <v/>
      </c>
      <c r="DP13" s="97" t="str">
        <f t="shared" si="18"/>
        <v/>
      </c>
      <c r="DU13" s="97" t="str">
        <f t="shared" si="19"/>
        <v/>
      </c>
      <c r="DZ13" s="97" t="str">
        <f t="shared" si="20"/>
        <v/>
      </c>
      <c r="EE13" s="97" t="str">
        <f t="shared" si="21"/>
        <v/>
      </c>
      <c r="EJ13" s="97" t="str">
        <f t="shared" si="22"/>
        <v/>
      </c>
      <c r="EO13" s="97" t="str">
        <f t="shared" si="23"/>
        <v/>
      </c>
      <c r="ET13" s="97" t="str">
        <f t="shared" si="24"/>
        <v/>
      </c>
      <c r="EY13" s="97" t="str">
        <f t="shared" si="25"/>
        <v/>
      </c>
      <c r="FD13" s="97" t="str">
        <f t="shared" si="26"/>
        <v/>
      </c>
      <c r="FI13" s="97" t="str">
        <f t="shared" si="27"/>
        <v/>
      </c>
      <c r="FN13" s="97" t="str">
        <f t="shared" si="28"/>
        <v/>
      </c>
    </row>
    <row r="14" spans="1:170" x14ac:dyDescent="0.3">
      <c r="A14" s="2" t="s">
        <v>190</v>
      </c>
      <c r="B14" s="2" t="str">
        <f t="shared" si="29"/>
        <v>£/</v>
      </c>
      <c r="C14" s="2"/>
      <c r="J14" s="16" t="str">
        <f t="shared" si="0"/>
        <v/>
      </c>
      <c r="S14" s="16" t="str">
        <f t="shared" si="1"/>
        <v/>
      </c>
      <c r="T14" t="s">
        <v>22</v>
      </c>
      <c r="U14">
        <v>0</v>
      </c>
      <c r="V14">
        <v>1</v>
      </c>
      <c r="W14">
        <v>4.5</v>
      </c>
      <c r="Y14">
        <v>0</v>
      </c>
      <c r="Z14">
        <v>2</v>
      </c>
      <c r="AA14">
        <v>3.5</v>
      </c>
      <c r="AB14" s="16">
        <f t="shared" si="2"/>
        <v>9.166666666666666E-2</v>
      </c>
      <c r="AC14" s="3"/>
      <c r="AD14" s="3"/>
      <c r="AE14" s="3"/>
      <c r="AF14" s="3"/>
      <c r="AG14" s="3"/>
      <c r="AH14" s="3"/>
      <c r="AI14" s="3"/>
      <c r="AJ14" s="3"/>
      <c r="AK14" s="16" t="str">
        <f t="shared" si="3"/>
        <v/>
      </c>
      <c r="AL14" s="6" t="s">
        <v>22</v>
      </c>
      <c r="AM14">
        <v>0</v>
      </c>
      <c r="AN14">
        <v>0</v>
      </c>
      <c r="AO14">
        <v>6.7</v>
      </c>
      <c r="AQ14">
        <v>0</v>
      </c>
      <c r="AR14">
        <v>1</v>
      </c>
      <c r="AS14">
        <v>0</v>
      </c>
      <c r="AT14" s="16">
        <f t="shared" si="4"/>
        <v>3.8958333333333331E-2</v>
      </c>
      <c r="AU14" s="6" t="s">
        <v>22</v>
      </c>
      <c r="AV14">
        <v>0</v>
      </c>
      <c r="AW14">
        <v>0</v>
      </c>
      <c r="AX14">
        <v>10.72</v>
      </c>
      <c r="AZ14">
        <v>0</v>
      </c>
      <c r="BA14">
        <v>0</v>
      </c>
      <c r="BB14">
        <v>10.72</v>
      </c>
      <c r="BC14" s="16">
        <f t="shared" si="5"/>
        <v>4.4666666666666667E-2</v>
      </c>
      <c r="BH14" s="97" t="str">
        <f t="shared" si="6"/>
        <v/>
      </c>
      <c r="BM14" s="97" t="str">
        <f t="shared" si="7"/>
        <v/>
      </c>
      <c r="BR14" s="97" t="str">
        <f t="shared" si="8"/>
        <v/>
      </c>
      <c r="BW14" s="97" t="str">
        <f t="shared" si="9"/>
        <v/>
      </c>
      <c r="CB14" s="97" t="str">
        <f t="shared" si="10"/>
        <v/>
      </c>
      <c r="CG14" s="97" t="str">
        <f t="shared" si="11"/>
        <v/>
      </c>
      <c r="CL14" s="97" t="str">
        <f t="shared" si="12"/>
        <v/>
      </c>
      <c r="CQ14" s="97" t="str">
        <f t="shared" si="13"/>
        <v/>
      </c>
      <c r="CV14" s="97" t="str">
        <f t="shared" si="14"/>
        <v/>
      </c>
      <c r="CW14" t="s">
        <v>22</v>
      </c>
      <c r="CX14">
        <v>0</v>
      </c>
      <c r="CY14">
        <v>1</v>
      </c>
      <c r="CZ14">
        <v>6</v>
      </c>
      <c r="DA14" s="97">
        <f t="shared" si="15"/>
        <v>7.5000000000000011E-2</v>
      </c>
      <c r="DF14" s="97" t="str">
        <f t="shared" si="16"/>
        <v/>
      </c>
      <c r="DK14" s="97" t="str">
        <f t="shared" si="17"/>
        <v/>
      </c>
      <c r="DL14" t="s">
        <v>22</v>
      </c>
      <c r="DM14">
        <v>0</v>
      </c>
      <c r="DN14">
        <v>0</v>
      </c>
      <c r="DO14">
        <v>10</v>
      </c>
      <c r="DP14" s="97">
        <f t="shared" si="18"/>
        <v>4.1666666666666664E-2</v>
      </c>
      <c r="DU14" s="97" t="str">
        <f t="shared" si="19"/>
        <v/>
      </c>
      <c r="DZ14" s="97" t="str">
        <f t="shared" si="20"/>
        <v/>
      </c>
      <c r="EE14" s="97" t="str">
        <f t="shared" si="21"/>
        <v/>
      </c>
      <c r="EF14" t="s">
        <v>191</v>
      </c>
      <c r="EG14">
        <v>28</v>
      </c>
      <c r="EH14">
        <v>11</v>
      </c>
      <c r="EI14">
        <v>0</v>
      </c>
      <c r="EJ14" s="97">
        <f t="shared" si="22"/>
        <v>28.55</v>
      </c>
      <c r="EO14" s="97" t="str">
        <f t="shared" si="23"/>
        <v/>
      </c>
      <c r="ET14" s="97" t="str">
        <f t="shared" si="24"/>
        <v/>
      </c>
      <c r="EY14" s="97" t="str">
        <f t="shared" si="25"/>
        <v/>
      </c>
      <c r="FD14" s="97" t="str">
        <f t="shared" si="26"/>
        <v/>
      </c>
      <c r="FI14" s="97" t="str">
        <f t="shared" si="27"/>
        <v/>
      </c>
      <c r="FN14" s="97" t="str">
        <f t="shared" si="28"/>
        <v/>
      </c>
    </row>
    <row r="15" spans="1:170" x14ac:dyDescent="0.3">
      <c r="A15" s="2" t="s">
        <v>487</v>
      </c>
      <c r="B15" s="2" t="str">
        <f t="shared" si="29"/>
        <v>£/</v>
      </c>
      <c r="C15" s="2"/>
      <c r="J15" s="16" t="str">
        <f t="shared" si="0"/>
        <v/>
      </c>
      <c r="S15" s="16" t="str">
        <f t="shared" si="1"/>
        <v/>
      </c>
      <c r="AB15" s="16" t="str">
        <f t="shared" si="2"/>
        <v/>
      </c>
      <c r="AC15" s="3"/>
      <c r="AD15" s="3"/>
      <c r="AE15" s="3"/>
      <c r="AF15" s="3"/>
      <c r="AG15" s="3"/>
      <c r="AH15" s="3"/>
      <c r="AI15" s="3"/>
      <c r="AJ15" s="3"/>
      <c r="AK15" s="16" t="str">
        <f t="shared" si="3"/>
        <v/>
      </c>
      <c r="AL15" s="3"/>
      <c r="AT15" s="16" t="str">
        <f t="shared" si="4"/>
        <v/>
      </c>
      <c r="AU15" s="3"/>
      <c r="BC15" s="16" t="str">
        <f t="shared" si="5"/>
        <v/>
      </c>
      <c r="BD15" t="s">
        <v>53</v>
      </c>
      <c r="BE15">
        <v>24</v>
      </c>
      <c r="BG15">
        <v>28</v>
      </c>
      <c r="BH15" s="97">
        <f t="shared" si="6"/>
        <v>0.20634920634920634</v>
      </c>
      <c r="BI15" t="s">
        <v>53</v>
      </c>
      <c r="BJ15">
        <v>20</v>
      </c>
      <c r="BL15">
        <v>24</v>
      </c>
      <c r="BM15" s="97">
        <f t="shared" si="7"/>
        <v>0.17460317460317459</v>
      </c>
      <c r="BN15" t="s">
        <v>53</v>
      </c>
      <c r="BO15">
        <v>16</v>
      </c>
      <c r="BQ15">
        <v>30</v>
      </c>
      <c r="BR15" s="97">
        <f t="shared" si="8"/>
        <v>0.18253968253968253</v>
      </c>
      <c r="BW15" s="97" t="str">
        <f t="shared" si="9"/>
        <v/>
      </c>
      <c r="CB15" s="97" t="str">
        <f t="shared" si="10"/>
        <v/>
      </c>
      <c r="CG15" s="97" t="str">
        <f t="shared" si="11"/>
        <v/>
      </c>
      <c r="CL15" s="97" t="str">
        <f t="shared" si="12"/>
        <v/>
      </c>
      <c r="CQ15" s="97" t="str">
        <f t="shared" si="13"/>
        <v/>
      </c>
      <c r="CV15" s="97" t="str">
        <f t="shared" si="14"/>
        <v/>
      </c>
      <c r="DA15" s="97" t="str">
        <f t="shared" si="15"/>
        <v/>
      </c>
      <c r="DF15" s="97" t="str">
        <f t="shared" si="16"/>
        <v/>
      </c>
      <c r="DK15" s="97" t="str">
        <f t="shared" si="17"/>
        <v/>
      </c>
      <c r="DP15" s="97" t="str">
        <f t="shared" si="18"/>
        <v/>
      </c>
      <c r="DU15" s="97" t="str">
        <f t="shared" si="19"/>
        <v/>
      </c>
      <c r="DZ15" s="97" t="str">
        <f t="shared" si="20"/>
        <v/>
      </c>
      <c r="EE15" s="97" t="str">
        <f t="shared" si="21"/>
        <v/>
      </c>
      <c r="EJ15" s="97" t="str">
        <f t="shared" si="22"/>
        <v/>
      </c>
      <c r="EO15" s="97" t="str">
        <f t="shared" si="23"/>
        <v/>
      </c>
      <c r="ET15" s="97" t="str">
        <f t="shared" si="24"/>
        <v/>
      </c>
      <c r="EY15" s="97" t="str">
        <f t="shared" si="25"/>
        <v/>
      </c>
      <c r="FD15" s="97" t="str">
        <f t="shared" si="26"/>
        <v/>
      </c>
      <c r="FI15" s="97" t="str">
        <f t="shared" si="27"/>
        <v/>
      </c>
      <c r="FN15" s="97" t="str">
        <f t="shared" si="28"/>
        <v/>
      </c>
    </row>
    <row r="16" spans="1:170" x14ac:dyDescent="0.3">
      <c r="A16" s="2" t="s">
        <v>192</v>
      </c>
      <c r="B16" s="2" t="str">
        <f t="shared" si="29"/>
        <v>£/</v>
      </c>
      <c r="C16" s="2"/>
      <c r="D16" t="s">
        <v>22</v>
      </c>
      <c r="E16">
        <v>2</v>
      </c>
      <c r="F16">
        <v>2.5</v>
      </c>
      <c r="H16">
        <v>2</v>
      </c>
      <c r="I16">
        <v>9.5</v>
      </c>
      <c r="J16" s="16">
        <f t="shared" si="0"/>
        <v>0.125</v>
      </c>
      <c r="K16" t="s">
        <v>22</v>
      </c>
      <c r="L16">
        <v>0</v>
      </c>
      <c r="M16">
        <v>2</v>
      </c>
      <c r="N16">
        <v>2.5</v>
      </c>
      <c r="P16">
        <v>0</v>
      </c>
      <c r="Q16">
        <v>2</v>
      </c>
      <c r="R16">
        <v>5.5</v>
      </c>
      <c r="S16" s="16">
        <f t="shared" si="1"/>
        <v>0.11666666666666667</v>
      </c>
      <c r="T16" t="s">
        <v>22</v>
      </c>
      <c r="U16">
        <v>0</v>
      </c>
      <c r="V16">
        <v>2</v>
      </c>
      <c r="W16">
        <v>9</v>
      </c>
      <c r="Y16">
        <v>0</v>
      </c>
      <c r="Z16">
        <v>3</v>
      </c>
      <c r="AA16">
        <v>4</v>
      </c>
      <c r="AB16" s="16">
        <f t="shared" si="2"/>
        <v>0.15208333333333335</v>
      </c>
      <c r="AK16" s="16" t="str">
        <f t="shared" si="3"/>
        <v/>
      </c>
      <c r="AT16" s="16" t="str">
        <f t="shared" si="4"/>
        <v/>
      </c>
      <c r="BC16" s="16" t="str">
        <f t="shared" si="5"/>
        <v/>
      </c>
      <c r="BH16" s="97" t="str">
        <f t="shared" si="6"/>
        <v/>
      </c>
      <c r="BM16" s="97" t="str">
        <f t="shared" si="7"/>
        <v/>
      </c>
      <c r="BR16" s="97" t="str">
        <f t="shared" si="8"/>
        <v/>
      </c>
      <c r="BW16" s="97" t="str">
        <f t="shared" si="9"/>
        <v/>
      </c>
      <c r="CB16" s="97" t="str">
        <f t="shared" si="10"/>
        <v/>
      </c>
      <c r="CG16" s="97" t="str">
        <f t="shared" si="11"/>
        <v/>
      </c>
      <c r="CL16" s="97" t="str">
        <f t="shared" si="12"/>
        <v/>
      </c>
      <c r="CQ16" s="97" t="str">
        <f t="shared" si="13"/>
        <v/>
      </c>
      <c r="CV16" s="97" t="str">
        <f t="shared" si="14"/>
        <v/>
      </c>
      <c r="DA16" s="97" t="str">
        <f t="shared" si="15"/>
        <v/>
      </c>
      <c r="DF16" s="97" t="str">
        <f t="shared" si="16"/>
        <v/>
      </c>
      <c r="DK16" s="97" t="str">
        <f t="shared" si="17"/>
        <v/>
      </c>
      <c r="DP16" s="97" t="str">
        <f t="shared" si="18"/>
        <v/>
      </c>
      <c r="DU16" s="97" t="str">
        <f t="shared" si="19"/>
        <v/>
      </c>
      <c r="DZ16" s="97" t="str">
        <f t="shared" si="20"/>
        <v/>
      </c>
      <c r="EE16" s="97" t="str">
        <f t="shared" si="21"/>
        <v/>
      </c>
      <c r="EJ16" s="97" t="str">
        <f t="shared" si="22"/>
        <v/>
      </c>
      <c r="EO16" s="97" t="str">
        <f t="shared" si="23"/>
        <v/>
      </c>
      <c r="ET16" s="97" t="str">
        <f t="shared" si="24"/>
        <v/>
      </c>
      <c r="EY16" s="97" t="str">
        <f t="shared" si="25"/>
        <v/>
      </c>
      <c r="FD16" s="97" t="str">
        <f t="shared" si="26"/>
        <v/>
      </c>
      <c r="FI16" s="97" t="str">
        <f t="shared" si="27"/>
        <v/>
      </c>
      <c r="FN16" s="97" t="str">
        <f t="shared" si="28"/>
        <v/>
      </c>
    </row>
    <row r="17" spans="1:170" x14ac:dyDescent="0.3">
      <c r="A17" s="2" t="s">
        <v>193</v>
      </c>
      <c r="B17" s="2" t="str">
        <f t="shared" si="29"/>
        <v>£/</v>
      </c>
      <c r="C17" s="2"/>
      <c r="D17" t="s">
        <v>22</v>
      </c>
      <c r="E17">
        <v>8</v>
      </c>
      <c r="F17">
        <v>11.75</v>
      </c>
      <c r="H17">
        <v>13</v>
      </c>
      <c r="I17">
        <v>10.5</v>
      </c>
      <c r="J17" s="16">
        <f t="shared" si="0"/>
        <v>0.57135416666666672</v>
      </c>
      <c r="K17" t="s">
        <v>22</v>
      </c>
      <c r="L17">
        <v>0</v>
      </c>
      <c r="M17">
        <v>13</v>
      </c>
      <c r="N17">
        <v>10.5</v>
      </c>
      <c r="P17">
        <v>0</v>
      </c>
      <c r="Q17">
        <v>16</v>
      </c>
      <c r="R17">
        <v>11</v>
      </c>
      <c r="S17" s="16">
        <f t="shared" si="1"/>
        <v>0.76979166666666665</v>
      </c>
      <c r="T17" t="s">
        <v>22</v>
      </c>
      <c r="U17">
        <v>0</v>
      </c>
      <c r="V17">
        <v>10</v>
      </c>
      <c r="W17">
        <v>0</v>
      </c>
      <c r="Y17">
        <v>0</v>
      </c>
      <c r="Z17">
        <v>10</v>
      </c>
      <c r="AA17">
        <v>4</v>
      </c>
      <c r="AB17" s="16">
        <f t="shared" si="2"/>
        <v>0.5083333333333333</v>
      </c>
      <c r="AK17" s="16" t="str">
        <f t="shared" si="3"/>
        <v/>
      </c>
      <c r="AT17" s="16" t="str">
        <f t="shared" si="4"/>
        <v/>
      </c>
      <c r="BC17" s="16" t="str">
        <f t="shared" si="5"/>
        <v/>
      </c>
      <c r="BH17" s="97" t="str">
        <f t="shared" si="6"/>
        <v/>
      </c>
      <c r="BM17" s="97" t="str">
        <f t="shared" si="7"/>
        <v/>
      </c>
      <c r="BR17" s="97" t="str">
        <f t="shared" si="8"/>
        <v/>
      </c>
      <c r="BW17" s="97" t="str">
        <f t="shared" si="9"/>
        <v/>
      </c>
      <c r="CB17" s="97" t="str">
        <f t="shared" si="10"/>
        <v/>
      </c>
      <c r="CG17" s="97" t="str">
        <f t="shared" si="11"/>
        <v/>
      </c>
      <c r="CL17" s="97" t="str">
        <f t="shared" si="12"/>
        <v/>
      </c>
      <c r="CQ17" s="97" t="str">
        <f t="shared" si="13"/>
        <v/>
      </c>
      <c r="CV17" s="97" t="str">
        <f t="shared" si="14"/>
        <v/>
      </c>
      <c r="DA17" s="97" t="str">
        <f t="shared" si="15"/>
        <v/>
      </c>
      <c r="DF17" s="97" t="str">
        <f t="shared" si="16"/>
        <v/>
      </c>
      <c r="DK17" s="97" t="str">
        <f t="shared" si="17"/>
        <v/>
      </c>
      <c r="DP17" s="97" t="str">
        <f t="shared" si="18"/>
        <v/>
      </c>
      <c r="DU17" s="97" t="str">
        <f t="shared" si="19"/>
        <v/>
      </c>
      <c r="DZ17" s="97" t="str">
        <f t="shared" si="20"/>
        <v/>
      </c>
      <c r="EE17" s="97" t="str">
        <f t="shared" si="21"/>
        <v/>
      </c>
      <c r="EJ17" s="97" t="str">
        <f t="shared" si="22"/>
        <v/>
      </c>
      <c r="EO17" s="97" t="str">
        <f t="shared" si="23"/>
        <v/>
      </c>
      <c r="ET17" s="97" t="str">
        <f t="shared" si="24"/>
        <v/>
      </c>
      <c r="EY17" s="97" t="str">
        <f t="shared" si="25"/>
        <v/>
      </c>
      <c r="FD17" s="97" t="str">
        <f t="shared" si="26"/>
        <v/>
      </c>
      <c r="FI17" s="97" t="str">
        <f t="shared" si="27"/>
        <v/>
      </c>
      <c r="FN17" s="97" t="str">
        <f t="shared" si="28"/>
        <v/>
      </c>
    </row>
    <row r="18" spans="1:170" x14ac:dyDescent="0.3">
      <c r="A18" s="2" t="s">
        <v>483</v>
      </c>
      <c r="B18" s="2" t="str">
        <f t="shared" si="29"/>
        <v>£/</v>
      </c>
      <c r="C18" s="2"/>
      <c r="D18" t="s">
        <v>57</v>
      </c>
      <c r="E18">
        <v>88</v>
      </c>
      <c r="F18">
        <v>5</v>
      </c>
      <c r="H18">
        <v>94</v>
      </c>
      <c r="I18">
        <v>3</v>
      </c>
      <c r="J18" s="16">
        <f t="shared" si="0"/>
        <v>4.5666666666666664</v>
      </c>
      <c r="S18" s="16" t="str">
        <f t="shared" si="1"/>
        <v/>
      </c>
      <c r="T18" t="s">
        <v>57</v>
      </c>
      <c r="U18">
        <v>2</v>
      </c>
      <c r="V18">
        <v>4</v>
      </c>
      <c r="W18">
        <v>2.5</v>
      </c>
      <c r="Y18">
        <v>4</v>
      </c>
      <c r="Z18">
        <v>8</v>
      </c>
      <c r="AA18">
        <v>1</v>
      </c>
      <c r="AB18" s="16">
        <f t="shared" si="2"/>
        <v>3.3072916666666665</v>
      </c>
      <c r="AC18" s="6" t="s">
        <v>57</v>
      </c>
      <c r="AD18">
        <v>2</v>
      </c>
      <c r="AE18">
        <v>7</v>
      </c>
      <c r="AF18">
        <v>2.2999999999999998</v>
      </c>
      <c r="AH18">
        <v>2</v>
      </c>
      <c r="AI18">
        <v>13</v>
      </c>
      <c r="AJ18">
        <v>5.8</v>
      </c>
      <c r="AK18" s="16">
        <f t="shared" si="3"/>
        <v>2.5168750000000002</v>
      </c>
      <c r="AT18" s="16" t="str">
        <f t="shared" si="4"/>
        <v/>
      </c>
      <c r="BC18" s="16" t="str">
        <f t="shared" si="5"/>
        <v/>
      </c>
      <c r="BH18" s="97" t="str">
        <f t="shared" si="6"/>
        <v/>
      </c>
      <c r="BM18" s="97" t="str">
        <f t="shared" si="7"/>
        <v/>
      </c>
      <c r="BN18" t="s">
        <v>195</v>
      </c>
      <c r="BO18">
        <v>1300</v>
      </c>
      <c r="BR18" s="97">
        <f>IF((((BO18+BQ18))/$D$63)=0,"",(((BO18+BQ18))/$D$63))</f>
        <v>10.317460317460318</v>
      </c>
      <c r="BW18" s="97" t="str">
        <f t="shared" si="9"/>
        <v/>
      </c>
      <c r="CB18" s="97" t="str">
        <f t="shared" si="10"/>
        <v/>
      </c>
      <c r="CG18" s="97" t="str">
        <f t="shared" si="11"/>
        <v/>
      </c>
      <c r="CL18" s="97" t="str">
        <f t="shared" si="12"/>
        <v/>
      </c>
      <c r="CQ18" s="97" t="str">
        <f t="shared" si="13"/>
        <v/>
      </c>
      <c r="CV18" s="97" t="str">
        <f t="shared" si="14"/>
        <v/>
      </c>
      <c r="DA18" s="97" t="str">
        <f t="shared" si="15"/>
        <v/>
      </c>
      <c r="DF18" s="97" t="str">
        <f t="shared" si="16"/>
        <v/>
      </c>
      <c r="DK18" s="97" t="str">
        <f t="shared" si="17"/>
        <v/>
      </c>
      <c r="DP18" s="97" t="str">
        <f t="shared" si="18"/>
        <v/>
      </c>
      <c r="DU18" s="97" t="str">
        <f t="shared" si="19"/>
        <v/>
      </c>
      <c r="DV18" t="s">
        <v>35</v>
      </c>
      <c r="DW18">
        <v>10</v>
      </c>
      <c r="DX18">
        <v>10</v>
      </c>
      <c r="DY18">
        <v>0</v>
      </c>
      <c r="DZ18" s="97">
        <f t="shared" si="20"/>
        <v>10.5</v>
      </c>
      <c r="EE18" s="97" t="str">
        <f t="shared" si="21"/>
        <v/>
      </c>
      <c r="EJ18" s="97" t="str">
        <f t="shared" si="22"/>
        <v/>
      </c>
      <c r="EO18" s="97" t="str">
        <f t="shared" si="23"/>
        <v/>
      </c>
      <c r="ET18" s="97" t="str">
        <f t="shared" si="24"/>
        <v/>
      </c>
      <c r="EY18" s="97" t="str">
        <f t="shared" si="25"/>
        <v/>
      </c>
      <c r="FD18" s="97" t="str">
        <f t="shared" si="26"/>
        <v/>
      </c>
      <c r="FI18" s="97" t="str">
        <f t="shared" si="27"/>
        <v/>
      </c>
      <c r="FN18" s="97" t="str">
        <f t="shared" si="28"/>
        <v/>
      </c>
    </row>
    <row r="19" spans="1:170" x14ac:dyDescent="0.3">
      <c r="A19" s="2" t="s">
        <v>196</v>
      </c>
      <c r="B19" s="2" t="str">
        <f t="shared" si="29"/>
        <v>£/</v>
      </c>
      <c r="C19" s="2"/>
      <c r="J19" s="16" t="str">
        <f t="shared" si="0"/>
        <v/>
      </c>
      <c r="S19" s="16" t="str">
        <f t="shared" si="1"/>
        <v/>
      </c>
      <c r="AB19" s="16" t="str">
        <f t="shared" si="2"/>
        <v/>
      </c>
      <c r="AC19" s="3"/>
      <c r="AK19" s="16" t="str">
        <f t="shared" si="3"/>
        <v/>
      </c>
      <c r="AL19" s="3"/>
      <c r="AT19" s="16" t="str">
        <f t="shared" si="4"/>
        <v/>
      </c>
      <c r="AU19" s="3"/>
      <c r="BC19" s="16" t="str">
        <f t="shared" si="5"/>
        <v/>
      </c>
      <c r="BH19" s="97" t="str">
        <f t="shared" si="6"/>
        <v/>
      </c>
      <c r="BM19" s="97" t="str">
        <f t="shared" si="7"/>
        <v/>
      </c>
      <c r="BR19" s="97" t="str">
        <f t="shared" ref="BR19:BR27" si="30">IF((((BO19+BQ19)/2)/$D$63)=0,"",(((BO19+BQ19)/2)/$D$63))</f>
        <v/>
      </c>
      <c r="BW19" s="97" t="str">
        <f t="shared" si="9"/>
        <v/>
      </c>
      <c r="CB19" s="97" t="str">
        <f t="shared" si="10"/>
        <v/>
      </c>
      <c r="CG19" s="97" t="str">
        <f t="shared" si="11"/>
        <v/>
      </c>
      <c r="CL19" s="97" t="str">
        <f t="shared" si="12"/>
        <v/>
      </c>
      <c r="CQ19" s="97" t="str">
        <f t="shared" si="13"/>
        <v/>
      </c>
      <c r="CV19" s="97" t="str">
        <f t="shared" si="14"/>
        <v/>
      </c>
      <c r="DA19" s="97" t="str">
        <f t="shared" si="15"/>
        <v/>
      </c>
      <c r="DF19" s="97" t="str">
        <f t="shared" si="16"/>
        <v/>
      </c>
      <c r="DK19" s="97" t="str">
        <f t="shared" si="17"/>
        <v/>
      </c>
      <c r="DP19" s="97" t="str">
        <f t="shared" si="18"/>
        <v/>
      </c>
      <c r="DU19" s="97" t="str">
        <f t="shared" si="19"/>
        <v/>
      </c>
      <c r="DZ19" s="97" t="str">
        <f t="shared" si="20"/>
        <v/>
      </c>
      <c r="EE19" s="97" t="str">
        <f t="shared" si="21"/>
        <v/>
      </c>
      <c r="EJ19" s="97" t="str">
        <f t="shared" si="22"/>
        <v/>
      </c>
      <c r="EK19" t="s">
        <v>69</v>
      </c>
      <c r="EL19">
        <v>0</v>
      </c>
      <c r="EM19">
        <v>0</v>
      </c>
      <c r="EN19">
        <v>5</v>
      </c>
      <c r="EO19" s="97">
        <f t="shared" si="23"/>
        <v>2.0833333333333332E-2</v>
      </c>
      <c r="ET19" s="97" t="str">
        <f t="shared" si="24"/>
        <v/>
      </c>
      <c r="EY19" s="97" t="str">
        <f t="shared" si="25"/>
        <v/>
      </c>
      <c r="EZ19" t="s">
        <v>197</v>
      </c>
      <c r="FA19">
        <v>12</v>
      </c>
      <c r="FB19">
        <v>0</v>
      </c>
      <c r="FC19">
        <v>0</v>
      </c>
      <c r="FD19" s="97">
        <f t="shared" si="26"/>
        <v>12</v>
      </c>
      <c r="FI19" s="97" t="str">
        <f t="shared" si="27"/>
        <v/>
      </c>
      <c r="FN19" s="97" t="str">
        <f t="shared" si="28"/>
        <v/>
      </c>
    </row>
    <row r="20" spans="1:170" x14ac:dyDescent="0.3">
      <c r="A20" s="2" t="s">
        <v>488</v>
      </c>
      <c r="B20" s="2" t="str">
        <f t="shared" si="29"/>
        <v>£/</v>
      </c>
      <c r="C20" s="2"/>
      <c r="J20" s="16" t="str">
        <f t="shared" si="0"/>
        <v/>
      </c>
      <c r="S20" s="16" t="str">
        <f t="shared" si="1"/>
        <v/>
      </c>
      <c r="AB20" s="16" t="str">
        <f t="shared" si="2"/>
        <v/>
      </c>
      <c r="AK20" s="16" t="str">
        <f t="shared" si="3"/>
        <v/>
      </c>
      <c r="AL20" s="3"/>
      <c r="AT20" s="16" t="str">
        <f t="shared" si="4"/>
        <v/>
      </c>
      <c r="AU20" s="3"/>
      <c r="BC20" s="16" t="str">
        <f t="shared" si="5"/>
        <v/>
      </c>
      <c r="BH20" s="97" t="str">
        <f t="shared" si="6"/>
        <v/>
      </c>
      <c r="BM20" s="97" t="str">
        <f t="shared" si="7"/>
        <v/>
      </c>
      <c r="BR20" s="97" t="str">
        <f t="shared" si="30"/>
        <v/>
      </c>
      <c r="BW20" s="97" t="str">
        <f t="shared" si="9"/>
        <v/>
      </c>
      <c r="CB20" s="97" t="str">
        <f t="shared" si="10"/>
        <v/>
      </c>
      <c r="CG20" s="97" t="str">
        <f t="shared" si="11"/>
        <v/>
      </c>
      <c r="CL20" s="97" t="str">
        <f t="shared" si="12"/>
        <v/>
      </c>
      <c r="CM20" t="s">
        <v>22</v>
      </c>
      <c r="CN20">
        <v>0</v>
      </c>
      <c r="CO20">
        <v>0</v>
      </c>
      <c r="CP20">
        <v>7</v>
      </c>
      <c r="CQ20" s="97">
        <f t="shared" si="13"/>
        <v>2.9166666666666667E-2</v>
      </c>
      <c r="CV20" s="97" t="str">
        <f t="shared" si="14"/>
        <v/>
      </c>
      <c r="DA20" s="97" t="str">
        <f t="shared" si="15"/>
        <v/>
      </c>
      <c r="DF20" s="97" t="str">
        <f t="shared" si="16"/>
        <v/>
      </c>
      <c r="DK20" s="97" t="str">
        <f t="shared" si="17"/>
        <v/>
      </c>
      <c r="DP20" s="97" t="str">
        <f t="shared" si="18"/>
        <v/>
      </c>
      <c r="DU20" s="97" t="str">
        <f t="shared" si="19"/>
        <v/>
      </c>
      <c r="DZ20" s="97" t="str">
        <f t="shared" si="20"/>
        <v/>
      </c>
      <c r="EE20" s="97" t="str">
        <f t="shared" si="21"/>
        <v/>
      </c>
      <c r="EJ20" s="97" t="str">
        <f t="shared" si="22"/>
        <v/>
      </c>
      <c r="EO20" s="97" t="str">
        <f t="shared" si="23"/>
        <v/>
      </c>
      <c r="ET20" s="97" t="str">
        <f t="shared" si="24"/>
        <v/>
      </c>
      <c r="EY20" s="97" t="str">
        <f t="shared" si="25"/>
        <v/>
      </c>
      <c r="FD20" s="97" t="str">
        <f t="shared" si="26"/>
        <v/>
      </c>
      <c r="FI20" s="97" t="str">
        <f t="shared" si="27"/>
        <v/>
      </c>
      <c r="FN20" s="97" t="str">
        <f t="shared" si="28"/>
        <v/>
      </c>
    </row>
    <row r="21" spans="1:170" x14ac:dyDescent="0.3">
      <c r="A21" s="2" t="s">
        <v>489</v>
      </c>
      <c r="B21" s="2" t="str">
        <f t="shared" si="29"/>
        <v>£/</v>
      </c>
      <c r="C21" s="2"/>
      <c r="J21" s="16" t="str">
        <f t="shared" si="0"/>
        <v/>
      </c>
      <c r="S21" s="16" t="str">
        <f t="shared" si="1"/>
        <v/>
      </c>
      <c r="AB21" s="16" t="str">
        <f t="shared" si="2"/>
        <v/>
      </c>
      <c r="AC21" s="3"/>
      <c r="AK21" s="16" t="str">
        <f t="shared" si="3"/>
        <v/>
      </c>
      <c r="AL21" s="3"/>
      <c r="AT21" s="16" t="str">
        <f t="shared" si="4"/>
        <v/>
      </c>
      <c r="AU21" s="3"/>
      <c r="BC21" s="16" t="str">
        <f t="shared" si="5"/>
        <v/>
      </c>
      <c r="BH21" s="97" t="str">
        <f t="shared" si="6"/>
        <v/>
      </c>
      <c r="BM21" s="97" t="str">
        <f t="shared" si="7"/>
        <v/>
      </c>
      <c r="BR21" s="97" t="str">
        <f t="shared" si="30"/>
        <v/>
      </c>
      <c r="BW21" s="97" t="str">
        <f t="shared" si="9"/>
        <v/>
      </c>
      <c r="CB21" s="97" t="str">
        <f t="shared" si="10"/>
        <v/>
      </c>
      <c r="CG21" s="97" t="str">
        <f t="shared" si="11"/>
        <v/>
      </c>
      <c r="CL21" s="97" t="str">
        <f t="shared" si="12"/>
        <v/>
      </c>
      <c r="CM21" t="s">
        <v>22</v>
      </c>
      <c r="CN21">
        <v>0</v>
      </c>
      <c r="CO21">
        <v>0</v>
      </c>
      <c r="CP21">
        <v>4</v>
      </c>
      <c r="CQ21" s="97">
        <f t="shared" si="13"/>
        <v>1.6666666666666666E-2</v>
      </c>
      <c r="CV21" s="97" t="str">
        <f t="shared" si="14"/>
        <v/>
      </c>
      <c r="DA21" s="97" t="str">
        <f t="shared" si="15"/>
        <v/>
      </c>
      <c r="DF21" s="97" t="str">
        <f t="shared" si="16"/>
        <v/>
      </c>
      <c r="DK21" s="97" t="str">
        <f t="shared" si="17"/>
        <v/>
      </c>
      <c r="DP21" s="97" t="str">
        <f t="shared" si="18"/>
        <v/>
      </c>
      <c r="DU21" s="97" t="str">
        <f t="shared" si="19"/>
        <v/>
      </c>
      <c r="DZ21" s="97" t="str">
        <f t="shared" si="20"/>
        <v/>
      </c>
      <c r="EE21" s="97" t="str">
        <f t="shared" si="21"/>
        <v/>
      </c>
      <c r="EJ21" s="97" t="str">
        <f t="shared" si="22"/>
        <v/>
      </c>
      <c r="EO21" s="97" t="str">
        <f t="shared" si="23"/>
        <v/>
      </c>
      <c r="ET21" s="97" t="str">
        <f t="shared" si="24"/>
        <v/>
      </c>
      <c r="EY21" s="97" t="str">
        <f t="shared" si="25"/>
        <v/>
      </c>
      <c r="FD21" s="97" t="str">
        <f t="shared" si="26"/>
        <v/>
      </c>
      <c r="FI21" s="97" t="str">
        <f t="shared" si="27"/>
        <v/>
      </c>
      <c r="FN21" s="97" t="str">
        <f t="shared" si="28"/>
        <v/>
      </c>
    </row>
    <row r="22" spans="1:170" x14ac:dyDescent="0.3">
      <c r="A22" s="2" t="s">
        <v>198</v>
      </c>
      <c r="B22" s="2" t="str">
        <f t="shared" si="29"/>
        <v>£/</v>
      </c>
      <c r="C22" s="2"/>
      <c r="J22" s="16" t="str">
        <f t="shared" si="0"/>
        <v/>
      </c>
      <c r="K22" t="s">
        <v>57</v>
      </c>
      <c r="L22">
        <v>0</v>
      </c>
      <c r="M22">
        <v>0</v>
      </c>
      <c r="N22">
        <v>4.75</v>
      </c>
      <c r="P22">
        <v>0</v>
      </c>
      <c r="Q22">
        <v>0</v>
      </c>
      <c r="R22">
        <v>6</v>
      </c>
      <c r="S22" s="16">
        <f t="shared" si="1"/>
        <v>2.2395833333333334E-2</v>
      </c>
      <c r="AB22" s="16" t="str">
        <f t="shared" si="2"/>
        <v/>
      </c>
      <c r="AC22" s="3"/>
      <c r="AK22" s="16" t="str">
        <f t="shared" si="3"/>
        <v/>
      </c>
      <c r="AL22" s="6" t="s">
        <v>57</v>
      </c>
      <c r="AM22">
        <v>2</v>
      </c>
      <c r="AN22">
        <v>4</v>
      </c>
      <c r="AO22">
        <v>4.3</v>
      </c>
      <c r="AQ22">
        <v>2</v>
      </c>
      <c r="AR22">
        <v>7</v>
      </c>
      <c r="AS22">
        <v>6.3</v>
      </c>
      <c r="AT22" s="16">
        <f t="shared" si="4"/>
        <v>2.2970833333333331</v>
      </c>
      <c r="AU22" s="6" t="s">
        <v>57</v>
      </c>
      <c r="AV22">
        <v>1</v>
      </c>
      <c r="AW22">
        <v>14</v>
      </c>
      <c r="AX22">
        <v>11</v>
      </c>
      <c r="AZ22">
        <v>1</v>
      </c>
      <c r="BA22">
        <v>18</v>
      </c>
      <c r="BB22">
        <v>1.1000000000000001</v>
      </c>
      <c r="BC22" s="16">
        <f t="shared" si="5"/>
        <v>1.8252083333333333</v>
      </c>
      <c r="BH22" s="97" t="str">
        <f t="shared" si="6"/>
        <v/>
      </c>
      <c r="BM22" s="97" t="str">
        <f t="shared" si="7"/>
        <v/>
      </c>
      <c r="BR22" s="97" t="str">
        <f t="shared" si="30"/>
        <v/>
      </c>
      <c r="BW22" s="97" t="str">
        <f t="shared" si="9"/>
        <v/>
      </c>
      <c r="CB22" s="97" t="str">
        <f t="shared" si="10"/>
        <v/>
      </c>
      <c r="CG22" s="97" t="str">
        <f t="shared" si="11"/>
        <v/>
      </c>
      <c r="CL22" s="97" t="str">
        <f t="shared" si="12"/>
        <v/>
      </c>
      <c r="CQ22" s="97" t="str">
        <f t="shared" si="13"/>
        <v/>
      </c>
      <c r="CV22" s="97" t="str">
        <f t="shared" si="14"/>
        <v/>
      </c>
      <c r="DA22" s="97" t="str">
        <f t="shared" si="15"/>
        <v/>
      </c>
      <c r="DF22" s="97" t="str">
        <f t="shared" si="16"/>
        <v/>
      </c>
      <c r="DK22" s="97" t="str">
        <f t="shared" si="17"/>
        <v/>
      </c>
      <c r="DP22" s="97" t="str">
        <f t="shared" si="18"/>
        <v/>
      </c>
      <c r="DU22" s="97" t="str">
        <f t="shared" si="19"/>
        <v/>
      </c>
      <c r="DZ22" s="97" t="str">
        <f t="shared" si="20"/>
        <v/>
      </c>
      <c r="EE22" s="97" t="str">
        <f t="shared" si="21"/>
        <v/>
      </c>
      <c r="EJ22" s="97" t="str">
        <f t="shared" si="22"/>
        <v/>
      </c>
      <c r="EO22" s="97" t="str">
        <f t="shared" si="23"/>
        <v/>
      </c>
      <c r="ET22" s="97" t="str">
        <f t="shared" si="24"/>
        <v/>
      </c>
      <c r="EY22" s="97" t="str">
        <f t="shared" si="25"/>
        <v/>
      </c>
      <c r="EZ22" t="s">
        <v>35</v>
      </c>
      <c r="FA22">
        <v>11</v>
      </c>
      <c r="FB22">
        <v>0</v>
      </c>
      <c r="FC22">
        <v>0</v>
      </c>
      <c r="FD22" s="97">
        <f t="shared" si="26"/>
        <v>11</v>
      </c>
      <c r="FI22" s="97" t="str">
        <f t="shared" si="27"/>
        <v/>
      </c>
      <c r="FN22" s="97" t="str">
        <f t="shared" si="28"/>
        <v/>
      </c>
    </row>
    <row r="23" spans="1:170" x14ac:dyDescent="0.3">
      <c r="A23" s="2" t="s">
        <v>490</v>
      </c>
      <c r="B23" s="2" t="str">
        <f t="shared" si="29"/>
        <v>£/</v>
      </c>
      <c r="C23" s="2"/>
      <c r="J23" s="16" t="str">
        <f t="shared" si="0"/>
        <v/>
      </c>
      <c r="S23" s="16" t="str">
        <f t="shared" si="1"/>
        <v/>
      </c>
      <c r="AB23" s="16" t="str">
        <f t="shared" si="2"/>
        <v/>
      </c>
      <c r="AC23" s="3"/>
      <c r="AK23" s="16" t="str">
        <f t="shared" si="3"/>
        <v/>
      </c>
      <c r="AL23" s="3"/>
      <c r="AT23" s="16" t="str">
        <f t="shared" si="4"/>
        <v/>
      </c>
      <c r="AU23" s="3"/>
      <c r="BC23" s="16" t="str">
        <f t="shared" si="5"/>
        <v/>
      </c>
      <c r="BH23" s="97" t="str">
        <f t="shared" si="6"/>
        <v/>
      </c>
      <c r="BM23" s="97" t="str">
        <f t="shared" si="7"/>
        <v/>
      </c>
      <c r="BR23" s="97" t="str">
        <f t="shared" si="30"/>
        <v/>
      </c>
      <c r="BW23" s="97" t="str">
        <f t="shared" si="9"/>
        <v/>
      </c>
      <c r="CB23" s="97" t="str">
        <f t="shared" si="10"/>
        <v/>
      </c>
      <c r="CG23" s="97" t="str">
        <f t="shared" si="11"/>
        <v/>
      </c>
      <c r="CL23" s="97" t="str">
        <f t="shared" si="12"/>
        <v/>
      </c>
      <c r="CM23" t="s">
        <v>22</v>
      </c>
      <c r="CN23">
        <v>0</v>
      </c>
      <c r="CO23">
        <v>0</v>
      </c>
      <c r="CP23">
        <v>5</v>
      </c>
      <c r="CQ23" s="97">
        <f t="shared" si="13"/>
        <v>2.0833333333333332E-2</v>
      </c>
      <c r="CV23" s="97" t="str">
        <f t="shared" si="14"/>
        <v/>
      </c>
      <c r="DA23" s="97" t="str">
        <f t="shared" si="15"/>
        <v/>
      </c>
      <c r="DF23" s="97" t="str">
        <f t="shared" si="16"/>
        <v/>
      </c>
      <c r="DK23" s="97" t="str">
        <f t="shared" si="17"/>
        <v/>
      </c>
      <c r="DP23" s="97" t="str">
        <f t="shared" si="18"/>
        <v/>
      </c>
      <c r="DU23" s="97" t="str">
        <f t="shared" si="19"/>
        <v/>
      </c>
      <c r="DZ23" s="97" t="str">
        <f t="shared" si="20"/>
        <v/>
      </c>
      <c r="EE23" s="97" t="str">
        <f t="shared" si="21"/>
        <v/>
      </c>
      <c r="EJ23" s="97" t="str">
        <f t="shared" si="22"/>
        <v/>
      </c>
      <c r="EO23" s="97" t="str">
        <f t="shared" si="23"/>
        <v/>
      </c>
      <c r="ET23" s="97" t="str">
        <f t="shared" si="24"/>
        <v/>
      </c>
      <c r="EY23" s="97" t="str">
        <f t="shared" si="25"/>
        <v/>
      </c>
      <c r="FD23" s="97" t="str">
        <f t="shared" si="26"/>
        <v/>
      </c>
      <c r="FI23" s="97" t="str">
        <f t="shared" si="27"/>
        <v/>
      </c>
      <c r="FN23" s="97" t="str">
        <f t="shared" si="28"/>
        <v/>
      </c>
    </row>
    <row r="24" spans="1:170" x14ac:dyDescent="0.3">
      <c r="A24" s="2" t="s">
        <v>491</v>
      </c>
      <c r="B24" s="2" t="str">
        <f t="shared" si="29"/>
        <v>£/</v>
      </c>
      <c r="C24" s="2"/>
      <c r="J24" s="16" t="str">
        <f t="shared" si="0"/>
        <v/>
      </c>
      <c r="S24" s="16" t="str">
        <f t="shared" si="1"/>
        <v/>
      </c>
      <c r="AB24" s="16" t="str">
        <f t="shared" si="2"/>
        <v/>
      </c>
      <c r="AC24" s="3"/>
      <c r="AK24" s="16" t="str">
        <f t="shared" si="3"/>
        <v/>
      </c>
      <c r="AL24" s="3"/>
      <c r="AT24" s="16" t="str">
        <f t="shared" si="4"/>
        <v/>
      </c>
      <c r="AU24" s="3"/>
      <c r="BC24" s="16" t="str">
        <f t="shared" si="5"/>
        <v/>
      </c>
      <c r="BH24" s="97" t="str">
        <f t="shared" si="6"/>
        <v/>
      </c>
      <c r="BM24" s="97" t="str">
        <f t="shared" si="7"/>
        <v/>
      </c>
      <c r="BR24" s="97" t="str">
        <f t="shared" si="30"/>
        <v/>
      </c>
      <c r="BW24" s="97" t="str">
        <f t="shared" si="9"/>
        <v/>
      </c>
      <c r="CB24" s="97" t="str">
        <f t="shared" si="10"/>
        <v/>
      </c>
      <c r="CG24" s="97" t="str">
        <f t="shared" si="11"/>
        <v/>
      </c>
      <c r="CL24" s="97" t="str">
        <f t="shared" si="12"/>
        <v/>
      </c>
      <c r="CM24" t="s">
        <v>22</v>
      </c>
      <c r="CN24">
        <v>0</v>
      </c>
      <c r="CO24">
        <v>0</v>
      </c>
      <c r="CP24">
        <v>2.5</v>
      </c>
      <c r="CQ24" s="97">
        <f t="shared" si="13"/>
        <v>1.0416666666666666E-2</v>
      </c>
      <c r="CV24" s="97" t="str">
        <f t="shared" si="14"/>
        <v/>
      </c>
      <c r="DA24" s="97" t="str">
        <f t="shared" si="15"/>
        <v/>
      </c>
      <c r="DF24" s="97" t="str">
        <f t="shared" si="16"/>
        <v/>
      </c>
      <c r="DK24" s="97" t="str">
        <f t="shared" si="17"/>
        <v/>
      </c>
      <c r="DP24" s="97" t="str">
        <f t="shared" si="18"/>
        <v/>
      </c>
      <c r="DU24" s="97" t="str">
        <f t="shared" si="19"/>
        <v/>
      </c>
      <c r="DZ24" s="97" t="str">
        <f t="shared" si="20"/>
        <v/>
      </c>
      <c r="EE24" s="97" t="str">
        <f t="shared" si="21"/>
        <v/>
      </c>
      <c r="EJ24" s="97" t="str">
        <f t="shared" si="22"/>
        <v/>
      </c>
      <c r="EO24" s="97" t="str">
        <f t="shared" si="23"/>
        <v/>
      </c>
      <c r="ET24" s="97" t="str">
        <f t="shared" si="24"/>
        <v/>
      </c>
      <c r="EY24" s="97" t="str">
        <f t="shared" si="25"/>
        <v/>
      </c>
      <c r="FD24" s="97" t="str">
        <f t="shared" si="26"/>
        <v/>
      </c>
      <c r="FI24" s="97" t="str">
        <f t="shared" si="27"/>
        <v/>
      </c>
      <c r="FN24" s="97" t="str">
        <f t="shared" si="28"/>
        <v/>
      </c>
    </row>
    <row r="25" spans="1:170" x14ac:dyDescent="0.3">
      <c r="A25" s="2" t="s">
        <v>492</v>
      </c>
      <c r="B25" s="2" t="str">
        <f t="shared" si="29"/>
        <v>£/</v>
      </c>
      <c r="C25" s="2"/>
      <c r="J25" s="16" t="str">
        <f t="shared" si="0"/>
        <v/>
      </c>
      <c r="S25" s="16" t="str">
        <f t="shared" si="1"/>
        <v/>
      </c>
      <c r="AB25" s="16" t="str">
        <f t="shared" si="2"/>
        <v/>
      </c>
      <c r="AC25" s="3"/>
      <c r="AK25" s="16" t="str">
        <f t="shared" si="3"/>
        <v/>
      </c>
      <c r="AL25" s="3"/>
      <c r="AT25" s="16" t="str">
        <f t="shared" si="4"/>
        <v/>
      </c>
      <c r="AU25" s="3"/>
      <c r="BC25" s="16" t="str">
        <f t="shared" si="5"/>
        <v/>
      </c>
      <c r="BH25" s="97" t="str">
        <f t="shared" si="6"/>
        <v/>
      </c>
      <c r="BM25" s="97" t="str">
        <f t="shared" si="7"/>
        <v/>
      </c>
      <c r="BR25" s="97" t="str">
        <f t="shared" si="30"/>
        <v/>
      </c>
      <c r="BW25" s="97" t="str">
        <f t="shared" si="9"/>
        <v/>
      </c>
      <c r="CB25" s="97" t="str">
        <f t="shared" si="10"/>
        <v/>
      </c>
      <c r="CG25" s="97" t="str">
        <f t="shared" si="11"/>
        <v/>
      </c>
      <c r="CL25" s="97" t="str">
        <f t="shared" si="12"/>
        <v/>
      </c>
      <c r="CQ25" s="97" t="str">
        <f t="shared" si="13"/>
        <v/>
      </c>
      <c r="CV25" s="97" t="str">
        <f t="shared" si="14"/>
        <v/>
      </c>
      <c r="DA25" s="97" t="str">
        <f t="shared" si="15"/>
        <v/>
      </c>
      <c r="DF25" s="97" t="str">
        <f t="shared" si="16"/>
        <v/>
      </c>
      <c r="DK25" s="97" t="str">
        <f t="shared" si="17"/>
        <v/>
      </c>
      <c r="DP25" s="97" t="str">
        <f t="shared" si="18"/>
        <v/>
      </c>
      <c r="DU25" s="97" t="str">
        <f t="shared" si="19"/>
        <v/>
      </c>
      <c r="DZ25" s="97" t="str">
        <f t="shared" si="20"/>
        <v/>
      </c>
      <c r="EE25" s="97" t="str">
        <f t="shared" si="21"/>
        <v/>
      </c>
      <c r="EJ25" s="97" t="str">
        <f t="shared" si="22"/>
        <v/>
      </c>
      <c r="EK25" t="s">
        <v>69</v>
      </c>
      <c r="EL25">
        <v>0</v>
      </c>
      <c r="EM25">
        <v>0</v>
      </c>
      <c r="EN25">
        <v>4</v>
      </c>
      <c r="EO25" s="97">
        <f t="shared" si="23"/>
        <v>1.6666666666666666E-2</v>
      </c>
      <c r="ET25" s="97" t="str">
        <f t="shared" si="24"/>
        <v/>
      </c>
      <c r="EY25" s="97" t="str">
        <f t="shared" si="25"/>
        <v/>
      </c>
      <c r="FD25" s="97" t="str">
        <f t="shared" si="26"/>
        <v/>
      </c>
      <c r="FI25" s="97" t="str">
        <f t="shared" si="27"/>
        <v/>
      </c>
      <c r="FN25" s="97" t="str">
        <f t="shared" si="28"/>
        <v/>
      </c>
    </row>
    <row r="26" spans="1:170" x14ac:dyDescent="0.3">
      <c r="A26" s="2" t="s">
        <v>493</v>
      </c>
      <c r="B26" s="2" t="str">
        <f t="shared" si="29"/>
        <v>£/</v>
      </c>
      <c r="C26" s="2"/>
      <c r="J26" s="16" t="str">
        <f t="shared" si="0"/>
        <v/>
      </c>
      <c r="S26" s="16" t="str">
        <f t="shared" si="1"/>
        <v/>
      </c>
      <c r="AB26" s="16" t="str">
        <f t="shared" si="2"/>
        <v/>
      </c>
      <c r="AC26" s="3"/>
      <c r="AK26" s="16" t="str">
        <f t="shared" si="3"/>
        <v/>
      </c>
      <c r="AL26" s="3"/>
      <c r="AT26" s="16" t="str">
        <f t="shared" si="4"/>
        <v/>
      </c>
      <c r="AU26" s="3"/>
      <c r="BC26" s="16" t="str">
        <f t="shared" si="5"/>
        <v/>
      </c>
      <c r="BH26" s="97" t="str">
        <f t="shared" si="6"/>
        <v/>
      </c>
      <c r="BM26" s="97" t="str">
        <f t="shared" si="7"/>
        <v/>
      </c>
      <c r="BR26" s="97" t="str">
        <f t="shared" si="30"/>
        <v/>
      </c>
      <c r="BW26" s="97" t="str">
        <f t="shared" si="9"/>
        <v/>
      </c>
      <c r="CB26" s="97" t="str">
        <f t="shared" si="10"/>
        <v/>
      </c>
      <c r="CG26" s="97" t="str">
        <f t="shared" si="11"/>
        <v/>
      </c>
      <c r="CL26" s="97" t="str">
        <f t="shared" si="12"/>
        <v/>
      </c>
      <c r="CQ26" s="97" t="str">
        <f t="shared" si="13"/>
        <v/>
      </c>
      <c r="CV26" s="97" t="str">
        <f t="shared" si="14"/>
        <v/>
      </c>
      <c r="DA26" s="97" t="str">
        <f t="shared" si="15"/>
        <v/>
      </c>
      <c r="DF26" s="97" t="str">
        <f t="shared" si="16"/>
        <v/>
      </c>
      <c r="DK26" s="97" t="str">
        <f t="shared" si="17"/>
        <v/>
      </c>
      <c r="DP26" s="97" t="str">
        <f t="shared" si="18"/>
        <v/>
      </c>
      <c r="DU26" s="97" t="str">
        <f t="shared" si="19"/>
        <v/>
      </c>
      <c r="DZ26" s="97" t="str">
        <f t="shared" si="20"/>
        <v/>
      </c>
      <c r="EE26" s="97" t="str">
        <f t="shared" si="21"/>
        <v/>
      </c>
      <c r="EJ26" s="97" t="str">
        <f t="shared" si="22"/>
        <v/>
      </c>
      <c r="EK26" t="s">
        <v>69</v>
      </c>
      <c r="EL26">
        <v>0</v>
      </c>
      <c r="EM26">
        <v>0</v>
      </c>
      <c r="EN26">
        <v>4.5</v>
      </c>
      <c r="EO26" s="97">
        <f t="shared" si="23"/>
        <v>1.8749999999999999E-2</v>
      </c>
      <c r="ET26" s="97" t="str">
        <f t="shared" si="24"/>
        <v/>
      </c>
      <c r="EY26" s="97" t="str">
        <f t="shared" si="25"/>
        <v/>
      </c>
      <c r="FD26" s="97" t="str">
        <f t="shared" si="26"/>
        <v/>
      </c>
      <c r="FI26" s="97" t="str">
        <f t="shared" si="27"/>
        <v/>
      </c>
      <c r="FN26" s="97" t="str">
        <f t="shared" si="28"/>
        <v/>
      </c>
    </row>
    <row r="27" spans="1:170" x14ac:dyDescent="0.3">
      <c r="A27" s="2" t="s">
        <v>199</v>
      </c>
      <c r="B27" s="2" t="str">
        <f t="shared" si="29"/>
        <v>£/</v>
      </c>
      <c r="C27" s="2"/>
      <c r="D27" t="s">
        <v>57</v>
      </c>
      <c r="E27">
        <v>39</v>
      </c>
      <c r="F27">
        <v>2</v>
      </c>
      <c r="H27">
        <v>40</v>
      </c>
      <c r="I27">
        <v>6</v>
      </c>
      <c r="J27" s="16">
        <f t="shared" si="0"/>
        <v>1.9916666666666667</v>
      </c>
      <c r="K27" t="s">
        <v>57</v>
      </c>
      <c r="L27">
        <v>0</v>
      </c>
      <c r="M27">
        <v>18</v>
      </c>
      <c r="N27">
        <v>10.5</v>
      </c>
      <c r="P27">
        <v>1</v>
      </c>
      <c r="Q27">
        <v>0</v>
      </c>
      <c r="R27">
        <v>3</v>
      </c>
      <c r="S27" s="16">
        <f t="shared" si="1"/>
        <v>0.97812499999999991</v>
      </c>
      <c r="T27" t="s">
        <v>57</v>
      </c>
      <c r="U27">
        <v>1</v>
      </c>
      <c r="V27">
        <v>19</v>
      </c>
      <c r="W27">
        <v>2</v>
      </c>
      <c r="Y27">
        <v>2</v>
      </c>
      <c r="Z27">
        <v>0</v>
      </c>
      <c r="AA27">
        <v>6</v>
      </c>
      <c r="AB27" s="16">
        <f t="shared" si="2"/>
        <v>1.9916666666666667</v>
      </c>
      <c r="AK27" s="16" t="str">
        <f t="shared" si="3"/>
        <v/>
      </c>
      <c r="AT27" s="16" t="str">
        <f t="shared" si="4"/>
        <v/>
      </c>
      <c r="BC27" s="16" t="str">
        <f t="shared" si="5"/>
        <v/>
      </c>
      <c r="BH27" s="97" t="str">
        <f t="shared" si="6"/>
        <v/>
      </c>
      <c r="BM27" s="97" t="str">
        <f t="shared" si="7"/>
        <v/>
      </c>
      <c r="BR27" s="97" t="str">
        <f t="shared" si="30"/>
        <v/>
      </c>
      <c r="BW27" s="97" t="str">
        <f t="shared" si="9"/>
        <v/>
      </c>
      <c r="CB27" s="97" t="str">
        <f t="shared" si="10"/>
        <v/>
      </c>
      <c r="CG27" s="97" t="str">
        <f t="shared" si="11"/>
        <v/>
      </c>
      <c r="CL27" s="97" t="str">
        <f t="shared" si="12"/>
        <v/>
      </c>
      <c r="CQ27" s="97" t="str">
        <f t="shared" si="13"/>
        <v/>
      </c>
      <c r="CV27" s="97" t="str">
        <f t="shared" si="14"/>
        <v/>
      </c>
      <c r="DA27" s="97" t="str">
        <f t="shared" si="15"/>
        <v/>
      </c>
      <c r="DF27" s="97" t="str">
        <f t="shared" si="16"/>
        <v/>
      </c>
      <c r="DK27" s="97" t="str">
        <f t="shared" si="17"/>
        <v/>
      </c>
      <c r="DP27" s="97" t="str">
        <f t="shared" si="18"/>
        <v/>
      </c>
      <c r="DU27" s="97" t="str">
        <f t="shared" si="19"/>
        <v/>
      </c>
      <c r="DZ27" s="97" t="str">
        <f t="shared" si="20"/>
        <v/>
      </c>
      <c r="EE27" s="97" t="str">
        <f t="shared" si="21"/>
        <v/>
      </c>
      <c r="EJ27" s="97" t="str">
        <f t="shared" si="22"/>
        <v/>
      </c>
      <c r="EO27" s="97" t="str">
        <f t="shared" si="23"/>
        <v/>
      </c>
      <c r="ET27" s="97" t="str">
        <f t="shared" si="24"/>
        <v/>
      </c>
      <c r="EY27" s="97" t="str">
        <f t="shared" si="25"/>
        <v/>
      </c>
      <c r="FD27" s="97" t="str">
        <f t="shared" si="26"/>
        <v/>
      </c>
      <c r="FI27" s="97" t="str">
        <f t="shared" si="27"/>
        <v/>
      </c>
      <c r="FN27" s="97" t="str">
        <f t="shared" si="28"/>
        <v/>
      </c>
    </row>
    <row r="28" spans="1:170" x14ac:dyDescent="0.3">
      <c r="A28" s="2" t="s">
        <v>200</v>
      </c>
      <c r="B28" s="2" t="str">
        <f t="shared" si="29"/>
        <v>£/</v>
      </c>
      <c r="C28" s="2"/>
      <c r="D28" t="s">
        <v>22</v>
      </c>
      <c r="E28">
        <v>0</v>
      </c>
      <c r="F28">
        <v>4.5</v>
      </c>
      <c r="H28">
        <v>0</v>
      </c>
      <c r="I28">
        <v>6</v>
      </c>
      <c r="J28" s="16">
        <f t="shared" si="0"/>
        <v>2.1874999999999999E-2</v>
      </c>
      <c r="K28" t="s">
        <v>22</v>
      </c>
      <c r="L28">
        <v>0</v>
      </c>
      <c r="M28">
        <v>0</v>
      </c>
      <c r="N28">
        <v>5.5</v>
      </c>
      <c r="P28">
        <v>0</v>
      </c>
      <c r="Q28">
        <v>0</v>
      </c>
      <c r="R28">
        <v>6.5</v>
      </c>
      <c r="S28" s="16">
        <f t="shared" si="1"/>
        <v>2.5000000000000001E-2</v>
      </c>
      <c r="T28" t="s">
        <v>22</v>
      </c>
      <c r="U28">
        <v>0</v>
      </c>
      <c r="V28">
        <v>0</v>
      </c>
      <c r="W28">
        <v>3.75</v>
      </c>
      <c r="Y28">
        <v>0</v>
      </c>
      <c r="Z28">
        <v>1</v>
      </c>
      <c r="AA28">
        <v>4.75</v>
      </c>
      <c r="AB28" s="16">
        <f t="shared" si="2"/>
        <v>4.2708333333333334E-2</v>
      </c>
      <c r="AK28" s="16" t="str">
        <f t="shared" si="3"/>
        <v/>
      </c>
      <c r="AT28" s="16" t="str">
        <f t="shared" si="4"/>
        <v/>
      </c>
      <c r="AU28" s="3" t="s">
        <v>53</v>
      </c>
      <c r="AV28">
        <v>0</v>
      </c>
      <c r="AW28">
        <v>0</v>
      </c>
      <c r="AX28">
        <v>9.52</v>
      </c>
      <c r="AZ28">
        <v>0</v>
      </c>
      <c r="BA28">
        <v>5</v>
      </c>
      <c r="BB28">
        <v>6.67</v>
      </c>
      <c r="BC28" s="16">
        <f t="shared" si="5"/>
        <v>0.15872916666666667</v>
      </c>
      <c r="BH28" s="97" t="str">
        <f t="shared" si="6"/>
        <v/>
      </c>
      <c r="BI28" t="s">
        <v>53</v>
      </c>
      <c r="BJ28">
        <v>4</v>
      </c>
      <c r="BL28">
        <v>35</v>
      </c>
      <c r="BM28" s="97">
        <f t="shared" si="7"/>
        <v>0.15476190476190477</v>
      </c>
      <c r="BN28" t="s">
        <v>53</v>
      </c>
      <c r="BQ28">
        <v>30</v>
      </c>
      <c r="BR28" s="97">
        <f>IF((((BO28+BQ28))/$D$63)=0,"",(((BO28+BQ28))/$D$63))</f>
        <v>0.23809523809523808</v>
      </c>
      <c r="BW28" s="97" t="str">
        <f t="shared" si="9"/>
        <v/>
      </c>
      <c r="CB28" s="97" t="str">
        <f t="shared" si="10"/>
        <v/>
      </c>
      <c r="CG28" s="97" t="str">
        <f t="shared" si="11"/>
        <v/>
      </c>
      <c r="CL28" s="97" t="str">
        <f t="shared" si="12"/>
        <v/>
      </c>
      <c r="CQ28" s="97" t="str">
        <f t="shared" si="13"/>
        <v/>
      </c>
      <c r="CV28" s="97" t="str">
        <f t="shared" si="14"/>
        <v/>
      </c>
      <c r="DA28" s="97" t="str">
        <f t="shared" si="15"/>
        <v/>
      </c>
      <c r="DF28" s="97" t="str">
        <f t="shared" si="16"/>
        <v/>
      </c>
      <c r="DK28" s="97" t="str">
        <f t="shared" si="17"/>
        <v/>
      </c>
      <c r="DP28" s="97" t="str">
        <f t="shared" si="18"/>
        <v/>
      </c>
      <c r="DU28" s="97" t="str">
        <f t="shared" si="19"/>
        <v/>
      </c>
      <c r="DZ28" s="97" t="str">
        <f t="shared" si="20"/>
        <v/>
      </c>
      <c r="EE28" s="97" t="str">
        <f t="shared" si="21"/>
        <v/>
      </c>
      <c r="EJ28" s="97" t="str">
        <f t="shared" si="22"/>
        <v/>
      </c>
      <c r="EO28" s="97" t="str">
        <f t="shared" si="23"/>
        <v/>
      </c>
      <c r="ET28" s="97" t="str">
        <f t="shared" si="24"/>
        <v/>
      </c>
      <c r="EY28" s="97" t="str">
        <f t="shared" si="25"/>
        <v/>
      </c>
      <c r="FD28" s="97" t="str">
        <f t="shared" si="26"/>
        <v/>
      </c>
      <c r="FI28" s="97" t="str">
        <f t="shared" si="27"/>
        <v/>
      </c>
      <c r="FN28" s="97" t="str">
        <f t="shared" si="28"/>
        <v/>
      </c>
    </row>
    <row r="29" spans="1:170" x14ac:dyDescent="0.3">
      <c r="A29" s="2" t="s">
        <v>494</v>
      </c>
      <c r="B29" s="2" t="str">
        <f t="shared" si="29"/>
        <v>£/</v>
      </c>
      <c r="C29" s="2"/>
      <c r="J29" s="16" t="str">
        <f t="shared" si="0"/>
        <v/>
      </c>
      <c r="S29" s="16" t="str">
        <f t="shared" si="1"/>
        <v/>
      </c>
      <c r="AB29" s="16" t="str">
        <f t="shared" si="2"/>
        <v/>
      </c>
      <c r="AK29" s="16" t="str">
        <f t="shared" si="3"/>
        <v/>
      </c>
      <c r="AT29" s="16" t="str">
        <f t="shared" si="4"/>
        <v/>
      </c>
      <c r="AU29" s="3"/>
      <c r="BC29" s="16" t="str">
        <f t="shared" si="5"/>
        <v/>
      </c>
      <c r="BH29" s="97" t="str">
        <f t="shared" si="6"/>
        <v/>
      </c>
      <c r="BM29" s="97" t="str">
        <f t="shared" si="7"/>
        <v/>
      </c>
      <c r="BR29" s="97" t="str">
        <f t="shared" ref="BR29:BR57" si="31">IF((((BO29+BQ29)/2)/$D$63)=0,"",(((BO29+BQ29)/2)/$D$63))</f>
        <v/>
      </c>
      <c r="BW29" s="97" t="str">
        <f t="shared" si="9"/>
        <v/>
      </c>
      <c r="CB29" s="97" t="str">
        <f t="shared" si="10"/>
        <v/>
      </c>
      <c r="CG29" s="97" t="str">
        <f t="shared" si="11"/>
        <v/>
      </c>
      <c r="CL29" s="97" t="str">
        <f t="shared" si="12"/>
        <v/>
      </c>
      <c r="CQ29" s="97" t="str">
        <f t="shared" si="13"/>
        <v/>
      </c>
      <c r="CV29" s="97" t="str">
        <f t="shared" si="14"/>
        <v/>
      </c>
      <c r="DA29" s="97" t="str">
        <f t="shared" si="15"/>
        <v/>
      </c>
      <c r="DF29" s="97" t="str">
        <f t="shared" si="16"/>
        <v/>
      </c>
      <c r="DK29" s="97" t="str">
        <f t="shared" si="17"/>
        <v/>
      </c>
      <c r="DL29" t="s">
        <v>22</v>
      </c>
      <c r="DM29">
        <v>0</v>
      </c>
      <c r="DN29">
        <v>0</v>
      </c>
      <c r="DO29">
        <v>10.625</v>
      </c>
      <c r="DP29" s="97">
        <f t="shared" si="18"/>
        <v>4.4270833333333336E-2</v>
      </c>
      <c r="DU29" s="97" t="str">
        <f t="shared" si="19"/>
        <v/>
      </c>
      <c r="DZ29" s="97" t="str">
        <f t="shared" si="20"/>
        <v/>
      </c>
      <c r="EE29" s="97" t="str">
        <f t="shared" si="21"/>
        <v/>
      </c>
      <c r="EJ29" s="97" t="str">
        <f t="shared" si="22"/>
        <v/>
      </c>
      <c r="EO29" s="97" t="str">
        <f t="shared" si="23"/>
        <v/>
      </c>
      <c r="ET29" s="97" t="str">
        <f t="shared" si="24"/>
        <v/>
      </c>
      <c r="EY29" s="97" t="str">
        <f t="shared" si="25"/>
        <v/>
      </c>
      <c r="FD29" s="97" t="str">
        <f t="shared" si="26"/>
        <v/>
      </c>
      <c r="FI29" s="97" t="str">
        <f t="shared" si="27"/>
        <v/>
      </c>
      <c r="FN29" s="97" t="str">
        <f t="shared" si="28"/>
        <v/>
      </c>
    </row>
    <row r="30" spans="1:170" x14ac:dyDescent="0.3">
      <c r="A30" s="2" t="s">
        <v>495</v>
      </c>
      <c r="B30" s="2" t="str">
        <f t="shared" si="29"/>
        <v>£/</v>
      </c>
      <c r="C30" s="2"/>
      <c r="J30" s="16" t="str">
        <f t="shared" si="0"/>
        <v/>
      </c>
      <c r="S30" s="16" t="str">
        <f t="shared" si="1"/>
        <v/>
      </c>
      <c r="AB30" s="16" t="str">
        <f t="shared" si="2"/>
        <v/>
      </c>
      <c r="AK30" s="16" t="str">
        <f t="shared" si="3"/>
        <v/>
      </c>
      <c r="AT30" s="16" t="str">
        <f t="shared" si="4"/>
        <v/>
      </c>
      <c r="AU30" s="3"/>
      <c r="BC30" s="16" t="str">
        <f t="shared" si="5"/>
        <v/>
      </c>
      <c r="BH30" s="97" t="str">
        <f t="shared" si="6"/>
        <v/>
      </c>
      <c r="BM30" s="97" t="str">
        <f t="shared" si="7"/>
        <v/>
      </c>
      <c r="BR30" s="97" t="str">
        <f t="shared" si="31"/>
        <v/>
      </c>
      <c r="BW30" s="97" t="str">
        <f t="shared" si="9"/>
        <v/>
      </c>
      <c r="CB30" s="97" t="str">
        <f t="shared" si="10"/>
        <v/>
      </c>
      <c r="CG30" s="97" t="str">
        <f t="shared" si="11"/>
        <v/>
      </c>
      <c r="CL30" s="97" t="str">
        <f t="shared" si="12"/>
        <v/>
      </c>
      <c r="CQ30" s="97" t="str">
        <f t="shared" si="13"/>
        <v/>
      </c>
      <c r="CV30" s="97" t="str">
        <f t="shared" si="14"/>
        <v/>
      </c>
      <c r="DA30" s="97" t="str">
        <f t="shared" si="15"/>
        <v/>
      </c>
      <c r="DF30" s="97" t="str">
        <f t="shared" si="16"/>
        <v/>
      </c>
      <c r="DK30" s="97" t="str">
        <f t="shared" si="17"/>
        <v/>
      </c>
      <c r="DL30" t="s">
        <v>22</v>
      </c>
      <c r="DM30">
        <v>0</v>
      </c>
      <c r="DN30">
        <v>0</v>
      </c>
      <c r="DO30">
        <v>4.25</v>
      </c>
      <c r="DP30" s="97">
        <f t="shared" si="18"/>
        <v>1.7708333333333333E-2</v>
      </c>
      <c r="DU30" s="97" t="str">
        <f t="shared" si="19"/>
        <v/>
      </c>
      <c r="DZ30" s="97" t="str">
        <f t="shared" si="20"/>
        <v/>
      </c>
      <c r="EE30" s="97" t="str">
        <f t="shared" si="21"/>
        <v/>
      </c>
      <c r="EJ30" s="97" t="str">
        <f t="shared" si="22"/>
        <v/>
      </c>
      <c r="EO30" s="97" t="str">
        <f t="shared" si="23"/>
        <v/>
      </c>
      <c r="ET30" s="97" t="str">
        <f t="shared" si="24"/>
        <v/>
      </c>
      <c r="EY30" s="97" t="str">
        <f t="shared" si="25"/>
        <v/>
      </c>
      <c r="FD30" s="97" t="str">
        <f t="shared" si="26"/>
        <v/>
      </c>
      <c r="FI30" s="97" t="str">
        <f t="shared" si="27"/>
        <v/>
      </c>
      <c r="FN30" s="97" t="str">
        <f t="shared" si="28"/>
        <v/>
      </c>
    </row>
    <row r="31" spans="1:170" x14ac:dyDescent="0.3">
      <c r="A31" s="2" t="s">
        <v>496</v>
      </c>
      <c r="B31" s="2" t="str">
        <f t="shared" si="29"/>
        <v>£/</v>
      </c>
      <c r="C31" s="2"/>
      <c r="J31" s="16" t="str">
        <f t="shared" si="0"/>
        <v/>
      </c>
      <c r="S31" s="16" t="str">
        <f t="shared" si="1"/>
        <v/>
      </c>
      <c r="AB31" s="16" t="str">
        <f t="shared" si="2"/>
        <v/>
      </c>
      <c r="AK31" s="16" t="str">
        <f t="shared" si="3"/>
        <v/>
      </c>
      <c r="AT31" s="16" t="str">
        <f t="shared" si="4"/>
        <v/>
      </c>
      <c r="AU31" s="3"/>
      <c r="BC31" s="16" t="str">
        <f t="shared" si="5"/>
        <v/>
      </c>
      <c r="BH31" s="97" t="str">
        <f t="shared" si="6"/>
        <v/>
      </c>
      <c r="BM31" s="97" t="str">
        <f t="shared" si="7"/>
        <v/>
      </c>
      <c r="BR31" s="97" t="str">
        <f t="shared" si="31"/>
        <v/>
      </c>
      <c r="BW31" s="97" t="str">
        <f t="shared" si="9"/>
        <v/>
      </c>
      <c r="CB31" s="97" t="str">
        <f t="shared" si="10"/>
        <v/>
      </c>
      <c r="CG31" s="97" t="str">
        <f t="shared" si="11"/>
        <v/>
      </c>
      <c r="CL31" s="97" t="str">
        <f t="shared" si="12"/>
        <v/>
      </c>
      <c r="CQ31" s="97" t="str">
        <f t="shared" si="13"/>
        <v/>
      </c>
      <c r="CV31" s="97" t="str">
        <f t="shared" si="14"/>
        <v/>
      </c>
      <c r="DA31" s="97" t="str">
        <f t="shared" si="15"/>
        <v/>
      </c>
      <c r="DF31" s="97" t="str">
        <f t="shared" si="16"/>
        <v/>
      </c>
      <c r="DK31" s="97" t="str">
        <f t="shared" si="17"/>
        <v/>
      </c>
      <c r="DL31" t="s">
        <v>22</v>
      </c>
      <c r="DM31">
        <v>0</v>
      </c>
      <c r="DN31">
        <v>0</v>
      </c>
      <c r="DO31">
        <v>3.5</v>
      </c>
      <c r="DP31" s="97">
        <f t="shared" si="18"/>
        <v>1.4583333333333334E-2</v>
      </c>
      <c r="DU31" s="97" t="str">
        <f t="shared" si="19"/>
        <v/>
      </c>
      <c r="DZ31" s="97" t="str">
        <f t="shared" si="20"/>
        <v/>
      </c>
      <c r="EE31" s="97" t="str">
        <f t="shared" si="21"/>
        <v/>
      </c>
      <c r="EJ31" s="97" t="str">
        <f t="shared" si="22"/>
        <v/>
      </c>
      <c r="EO31" s="97" t="str">
        <f t="shared" si="23"/>
        <v/>
      </c>
      <c r="ET31" s="97" t="str">
        <f t="shared" si="24"/>
        <v/>
      </c>
      <c r="EY31" s="97" t="str">
        <f t="shared" si="25"/>
        <v/>
      </c>
      <c r="FD31" s="97" t="str">
        <f t="shared" si="26"/>
        <v/>
      </c>
      <c r="FI31" s="97" t="str">
        <f t="shared" si="27"/>
        <v/>
      </c>
      <c r="FN31" s="97" t="str">
        <f t="shared" si="28"/>
        <v/>
      </c>
    </row>
    <row r="32" spans="1:170" x14ac:dyDescent="0.3">
      <c r="A32" s="2" t="s">
        <v>201</v>
      </c>
      <c r="B32" s="2" t="str">
        <f t="shared" si="29"/>
        <v>£/</v>
      </c>
      <c r="C32" s="2"/>
      <c r="D32" t="s">
        <v>202</v>
      </c>
      <c r="E32">
        <v>1</v>
      </c>
      <c r="F32" s="21">
        <v>1.3333333333333333</v>
      </c>
      <c r="H32">
        <v>1</v>
      </c>
      <c r="I32">
        <v>5</v>
      </c>
      <c r="J32" s="16">
        <f t="shared" si="0"/>
        <v>6.3194444444444442E-2</v>
      </c>
      <c r="K32" t="s">
        <v>202</v>
      </c>
      <c r="L32">
        <v>0</v>
      </c>
      <c r="M32">
        <v>1</v>
      </c>
      <c r="N32">
        <v>3</v>
      </c>
      <c r="P32">
        <v>0</v>
      </c>
      <c r="Q32">
        <v>1</v>
      </c>
      <c r="R32">
        <v>7</v>
      </c>
      <c r="S32" s="16">
        <f t="shared" si="1"/>
        <v>7.0833333333333331E-2</v>
      </c>
      <c r="T32" t="s">
        <v>202</v>
      </c>
      <c r="U32">
        <v>0</v>
      </c>
      <c r="V32">
        <v>0</v>
      </c>
      <c r="W32">
        <v>6.5</v>
      </c>
      <c r="Y32">
        <v>0</v>
      </c>
      <c r="Z32">
        <v>2</v>
      </c>
      <c r="AA32">
        <v>1</v>
      </c>
      <c r="AB32" s="16">
        <f t="shared" si="2"/>
        <v>6.5625000000000003E-2</v>
      </c>
      <c r="AK32" s="16" t="str">
        <f t="shared" si="3"/>
        <v/>
      </c>
      <c r="AT32" s="16" t="str">
        <f t="shared" si="4"/>
        <v/>
      </c>
      <c r="AU32" s="3"/>
      <c r="BC32" s="16" t="str">
        <f t="shared" si="5"/>
        <v/>
      </c>
      <c r="BH32" s="97" t="str">
        <f t="shared" si="6"/>
        <v/>
      </c>
      <c r="BM32" s="97" t="str">
        <f t="shared" si="7"/>
        <v/>
      </c>
      <c r="BR32" s="97" t="str">
        <f t="shared" si="31"/>
        <v/>
      </c>
      <c r="BW32" s="97" t="str">
        <f t="shared" si="9"/>
        <v/>
      </c>
      <c r="CB32" s="97" t="str">
        <f t="shared" si="10"/>
        <v/>
      </c>
      <c r="CG32" s="97" t="str">
        <f t="shared" si="11"/>
        <v/>
      </c>
      <c r="CL32" s="97" t="str">
        <f t="shared" si="12"/>
        <v/>
      </c>
      <c r="CQ32" s="97" t="str">
        <f t="shared" si="13"/>
        <v/>
      </c>
      <c r="CV32" s="97" t="str">
        <f t="shared" si="14"/>
        <v/>
      </c>
      <c r="DA32" s="97" t="str">
        <f t="shared" si="15"/>
        <v/>
      </c>
      <c r="DF32" s="97" t="str">
        <f t="shared" si="16"/>
        <v/>
      </c>
      <c r="DK32" s="97" t="str">
        <f t="shared" si="17"/>
        <v/>
      </c>
      <c r="DP32" s="97" t="str">
        <f t="shared" si="18"/>
        <v/>
      </c>
      <c r="DU32" s="97" t="str">
        <f t="shared" si="19"/>
        <v/>
      </c>
      <c r="DZ32" s="97" t="str">
        <f t="shared" si="20"/>
        <v/>
      </c>
      <c r="EE32" s="97" t="str">
        <f t="shared" si="21"/>
        <v/>
      </c>
      <c r="EJ32" s="97" t="str">
        <f t="shared" si="22"/>
        <v/>
      </c>
      <c r="EO32" s="97" t="str">
        <f t="shared" si="23"/>
        <v/>
      </c>
      <c r="ET32" s="97" t="str">
        <f t="shared" si="24"/>
        <v/>
      </c>
      <c r="EY32" s="97" t="str">
        <f t="shared" si="25"/>
        <v/>
      </c>
      <c r="FD32" s="97" t="str">
        <f t="shared" si="26"/>
        <v/>
      </c>
      <c r="FI32" s="97" t="str">
        <f t="shared" si="27"/>
        <v/>
      </c>
      <c r="FN32" s="97" t="str">
        <f t="shared" si="28"/>
        <v/>
      </c>
    </row>
    <row r="33" spans="1:170" x14ac:dyDescent="0.3">
      <c r="A33" s="2" t="s">
        <v>203</v>
      </c>
      <c r="B33" s="2" t="str">
        <f t="shared" si="29"/>
        <v>£/</v>
      </c>
      <c r="C33" s="2"/>
      <c r="D33" t="s">
        <v>22</v>
      </c>
      <c r="E33">
        <v>0</v>
      </c>
      <c r="F33">
        <v>4.5</v>
      </c>
      <c r="H33">
        <v>0</v>
      </c>
      <c r="I33">
        <v>5.5</v>
      </c>
      <c r="J33" s="16">
        <f t="shared" si="0"/>
        <v>2.0833333333333332E-2</v>
      </c>
      <c r="K33" t="s">
        <v>22</v>
      </c>
      <c r="L33">
        <v>0</v>
      </c>
      <c r="M33">
        <v>0</v>
      </c>
      <c r="N33">
        <v>4.5</v>
      </c>
      <c r="P33">
        <v>0</v>
      </c>
      <c r="Q33">
        <v>0</v>
      </c>
      <c r="R33">
        <v>5.5</v>
      </c>
      <c r="S33" s="16">
        <f t="shared" si="1"/>
        <v>2.0833333333333332E-2</v>
      </c>
      <c r="T33" t="s">
        <v>22</v>
      </c>
      <c r="U33">
        <v>0</v>
      </c>
      <c r="V33">
        <v>0</v>
      </c>
      <c r="W33">
        <v>4.5</v>
      </c>
      <c r="Y33">
        <v>0</v>
      </c>
      <c r="Z33">
        <v>0</v>
      </c>
      <c r="AA33">
        <v>5.25</v>
      </c>
      <c r="AB33" s="16">
        <f t="shared" si="2"/>
        <v>2.0312500000000001E-2</v>
      </c>
      <c r="AK33" s="16" t="str">
        <f t="shared" si="3"/>
        <v/>
      </c>
      <c r="AT33" s="16" t="str">
        <f t="shared" si="4"/>
        <v/>
      </c>
      <c r="BC33" s="16" t="str">
        <f t="shared" si="5"/>
        <v/>
      </c>
      <c r="BH33" s="97" t="str">
        <f t="shared" si="6"/>
        <v/>
      </c>
      <c r="BM33" s="97" t="str">
        <f t="shared" si="7"/>
        <v/>
      </c>
      <c r="BR33" s="97" t="str">
        <f t="shared" si="31"/>
        <v/>
      </c>
      <c r="BW33" s="97" t="str">
        <f t="shared" si="9"/>
        <v/>
      </c>
      <c r="CB33" s="97" t="str">
        <f t="shared" si="10"/>
        <v/>
      </c>
      <c r="CG33" s="97" t="str">
        <f t="shared" si="11"/>
        <v/>
      </c>
      <c r="CL33" s="97" t="str">
        <f t="shared" si="12"/>
        <v/>
      </c>
      <c r="CQ33" s="97" t="str">
        <f t="shared" si="13"/>
        <v/>
      </c>
      <c r="CV33" s="97" t="str">
        <f t="shared" si="14"/>
        <v/>
      </c>
      <c r="DA33" s="97" t="str">
        <f t="shared" si="15"/>
        <v/>
      </c>
      <c r="DF33" s="97" t="str">
        <f t="shared" si="16"/>
        <v/>
      </c>
      <c r="DK33" s="97" t="str">
        <f t="shared" si="17"/>
        <v/>
      </c>
      <c r="DP33" s="97" t="str">
        <f t="shared" si="18"/>
        <v/>
      </c>
      <c r="DU33" s="97" t="str">
        <f t="shared" si="19"/>
        <v/>
      </c>
      <c r="DZ33" s="97" t="str">
        <f t="shared" si="20"/>
        <v/>
      </c>
      <c r="EE33" s="97" t="str">
        <f t="shared" si="21"/>
        <v/>
      </c>
      <c r="EJ33" s="97" t="str">
        <f t="shared" si="22"/>
        <v/>
      </c>
      <c r="EO33" s="97" t="str">
        <f t="shared" si="23"/>
        <v/>
      </c>
      <c r="ET33" s="97" t="str">
        <f t="shared" si="24"/>
        <v/>
      </c>
      <c r="EY33" s="97" t="str">
        <f t="shared" si="25"/>
        <v/>
      </c>
      <c r="FD33" s="97" t="str">
        <f t="shared" si="26"/>
        <v/>
      </c>
      <c r="FI33" s="97" t="str">
        <f t="shared" si="27"/>
        <v/>
      </c>
      <c r="FN33" s="97" t="str">
        <f t="shared" si="28"/>
        <v/>
      </c>
    </row>
    <row r="34" spans="1:170" x14ac:dyDescent="0.3">
      <c r="A34" s="2" t="s">
        <v>497</v>
      </c>
      <c r="B34" s="2" t="str">
        <f t="shared" si="29"/>
        <v>£/</v>
      </c>
      <c r="C34" s="2"/>
      <c r="J34" s="16" t="str">
        <f t="shared" si="0"/>
        <v/>
      </c>
      <c r="S34" s="16" t="str">
        <f t="shared" si="1"/>
        <v/>
      </c>
      <c r="AB34" s="16" t="str">
        <f t="shared" si="2"/>
        <v/>
      </c>
      <c r="AK34" s="16" t="str">
        <f t="shared" si="3"/>
        <v/>
      </c>
      <c r="AT34" s="16" t="str">
        <f t="shared" si="4"/>
        <v/>
      </c>
      <c r="BC34" s="16" t="str">
        <f t="shared" si="5"/>
        <v/>
      </c>
      <c r="BH34" s="97" t="str">
        <f t="shared" si="6"/>
        <v/>
      </c>
      <c r="BM34" s="97" t="str">
        <f t="shared" si="7"/>
        <v/>
      </c>
      <c r="BR34" s="97" t="str">
        <f t="shared" si="31"/>
        <v/>
      </c>
      <c r="BW34" s="97" t="str">
        <f t="shared" si="9"/>
        <v/>
      </c>
      <c r="CB34" s="97" t="str">
        <f t="shared" si="10"/>
        <v/>
      </c>
      <c r="CG34" s="97" t="str">
        <f t="shared" si="11"/>
        <v/>
      </c>
      <c r="CL34" s="97" t="str">
        <f t="shared" si="12"/>
        <v/>
      </c>
      <c r="CQ34" s="97" t="str">
        <f t="shared" si="13"/>
        <v/>
      </c>
      <c r="CV34" s="97" t="str">
        <f t="shared" si="14"/>
        <v/>
      </c>
      <c r="DA34" s="97" t="str">
        <f t="shared" si="15"/>
        <v/>
      </c>
      <c r="DF34" s="97" t="str">
        <f t="shared" si="16"/>
        <v/>
      </c>
      <c r="DK34" s="97" t="str">
        <f t="shared" si="17"/>
        <v/>
      </c>
      <c r="DP34" s="97" t="str">
        <f t="shared" si="18"/>
        <v/>
      </c>
      <c r="DU34" s="97" t="str">
        <f t="shared" si="19"/>
        <v/>
      </c>
      <c r="DZ34" s="97" t="str">
        <f t="shared" si="20"/>
        <v/>
      </c>
      <c r="EA34" t="s">
        <v>204</v>
      </c>
      <c r="EB34">
        <v>3</v>
      </c>
      <c r="EC34">
        <v>5</v>
      </c>
      <c r="ED34">
        <v>0</v>
      </c>
      <c r="EE34" s="97">
        <f t="shared" si="21"/>
        <v>3.25</v>
      </c>
      <c r="EF34" t="s">
        <v>69</v>
      </c>
      <c r="EG34">
        <v>0</v>
      </c>
      <c r="EH34">
        <v>0</v>
      </c>
      <c r="EI34">
        <v>3.75</v>
      </c>
      <c r="EJ34" s="97">
        <f t="shared" si="22"/>
        <v>1.5625E-2</v>
      </c>
      <c r="EK34" t="s">
        <v>204</v>
      </c>
      <c r="EL34">
        <v>1</v>
      </c>
      <c r="EM34">
        <v>18</v>
      </c>
      <c r="EN34">
        <v>0</v>
      </c>
      <c r="EO34" s="97">
        <f t="shared" si="23"/>
        <v>1.9</v>
      </c>
      <c r="ET34" s="97" t="str">
        <f t="shared" si="24"/>
        <v/>
      </c>
      <c r="EY34" s="97" t="str">
        <f t="shared" si="25"/>
        <v/>
      </c>
      <c r="FD34" s="97" t="str">
        <f t="shared" si="26"/>
        <v/>
      </c>
      <c r="FI34" s="97" t="str">
        <f t="shared" si="27"/>
        <v/>
      </c>
      <c r="FN34" s="97" t="str">
        <f t="shared" si="28"/>
        <v/>
      </c>
    </row>
    <row r="35" spans="1:170" x14ac:dyDescent="0.3">
      <c r="A35" s="2" t="s">
        <v>102</v>
      </c>
      <c r="B35" s="2" t="str">
        <f t="shared" si="29"/>
        <v>£/</v>
      </c>
      <c r="C35" s="2"/>
      <c r="D35" t="s">
        <v>46</v>
      </c>
      <c r="E35">
        <v>675</v>
      </c>
      <c r="F35">
        <v>9</v>
      </c>
      <c r="H35">
        <v>1010</v>
      </c>
      <c r="I35">
        <v>9</v>
      </c>
      <c r="J35" s="16">
        <f t="shared" si="0"/>
        <v>42.162500000000001</v>
      </c>
      <c r="K35" t="s">
        <v>46</v>
      </c>
      <c r="L35">
        <v>40</v>
      </c>
      <c r="M35">
        <v>11</v>
      </c>
      <c r="N35">
        <v>6</v>
      </c>
      <c r="P35">
        <v>46</v>
      </c>
      <c r="Q35">
        <v>16</v>
      </c>
      <c r="R35">
        <v>3</v>
      </c>
      <c r="S35" s="16">
        <f t="shared" si="1"/>
        <v>43.693749999999994</v>
      </c>
      <c r="T35" t="s">
        <v>46</v>
      </c>
      <c r="U35">
        <v>35</v>
      </c>
      <c r="V35">
        <v>0</v>
      </c>
      <c r="W35">
        <v>0</v>
      </c>
      <c r="Y35">
        <v>46</v>
      </c>
      <c r="Z35">
        <v>13</v>
      </c>
      <c r="AA35">
        <v>4</v>
      </c>
      <c r="AB35" s="16">
        <f t="shared" si="2"/>
        <v>40.833333333333336</v>
      </c>
      <c r="AC35" s="6" t="s">
        <v>46</v>
      </c>
      <c r="AD35">
        <v>21</v>
      </c>
      <c r="AE35">
        <v>18</v>
      </c>
      <c r="AF35">
        <v>0</v>
      </c>
      <c r="AH35">
        <v>28</v>
      </c>
      <c r="AI35">
        <v>3</v>
      </c>
      <c r="AJ35">
        <v>2.25</v>
      </c>
      <c r="AK35" s="16">
        <f t="shared" si="3"/>
        <v>25.029687499999998</v>
      </c>
      <c r="AT35" s="16" t="str">
        <f t="shared" si="4"/>
        <v/>
      </c>
      <c r="BC35" s="16" t="str">
        <f t="shared" si="5"/>
        <v/>
      </c>
      <c r="BD35" t="s">
        <v>205</v>
      </c>
      <c r="BE35">
        <v>9.5</v>
      </c>
      <c r="BH35" s="97">
        <f t="shared" si="6"/>
        <v>3.7698412698412696E-2</v>
      </c>
      <c r="BI35" t="s">
        <v>205</v>
      </c>
      <c r="BJ35">
        <v>11</v>
      </c>
      <c r="BM35" s="97">
        <f t="shared" si="7"/>
        <v>4.3650793650793648E-2</v>
      </c>
      <c r="BN35" t="s">
        <v>205</v>
      </c>
      <c r="BO35">
        <v>14</v>
      </c>
      <c r="BQ35">
        <v>15</v>
      </c>
      <c r="BR35" s="97">
        <f t="shared" si="31"/>
        <v>0.11507936507936507</v>
      </c>
      <c r="BW35" s="97" t="str">
        <f t="shared" si="9"/>
        <v/>
      </c>
      <c r="BX35" t="s">
        <v>53</v>
      </c>
      <c r="BY35">
        <v>0</v>
      </c>
      <c r="BZ35">
        <v>0</v>
      </c>
      <c r="CA35">
        <v>8</v>
      </c>
      <c r="CB35" s="97">
        <f t="shared" si="10"/>
        <v>3.3333333333333333E-2</v>
      </c>
      <c r="CG35" s="97" t="str">
        <f t="shared" si="11"/>
        <v/>
      </c>
      <c r="CL35" s="97" t="str">
        <f t="shared" si="12"/>
        <v/>
      </c>
      <c r="CQ35" s="97" t="str">
        <f t="shared" si="13"/>
        <v/>
      </c>
      <c r="CV35" s="97" t="str">
        <f t="shared" si="14"/>
        <v/>
      </c>
      <c r="DA35" s="97" t="str">
        <f t="shared" si="15"/>
        <v/>
      </c>
      <c r="DF35" s="97" t="str">
        <f t="shared" si="16"/>
        <v/>
      </c>
      <c r="DK35" s="97" t="str">
        <f t="shared" si="17"/>
        <v/>
      </c>
      <c r="DL35" t="s">
        <v>22</v>
      </c>
      <c r="DM35">
        <v>0</v>
      </c>
      <c r="DN35">
        <v>0</v>
      </c>
      <c r="DO35">
        <v>2.25</v>
      </c>
      <c r="DP35" s="97">
        <f t="shared" si="18"/>
        <v>9.3749999999999997E-3</v>
      </c>
      <c r="DU35" s="97" t="str">
        <f t="shared" si="19"/>
        <v/>
      </c>
      <c r="DZ35" s="97" t="str">
        <f t="shared" si="20"/>
        <v/>
      </c>
      <c r="EE35" s="97" t="str">
        <f t="shared" si="21"/>
        <v/>
      </c>
      <c r="EF35" t="s">
        <v>69</v>
      </c>
      <c r="EG35">
        <v>0</v>
      </c>
      <c r="EH35">
        <v>0</v>
      </c>
      <c r="EI35">
        <v>8.5</v>
      </c>
      <c r="EJ35" s="97">
        <f t="shared" si="22"/>
        <v>3.5416666666666666E-2</v>
      </c>
      <c r="EK35" t="s">
        <v>69</v>
      </c>
      <c r="EL35">
        <v>0</v>
      </c>
      <c r="EM35">
        <v>0</v>
      </c>
      <c r="EN35">
        <v>7</v>
      </c>
      <c r="EO35" s="97">
        <f t="shared" si="23"/>
        <v>2.9166666666666667E-2</v>
      </c>
      <c r="ET35" s="97" t="str">
        <f t="shared" si="24"/>
        <v/>
      </c>
      <c r="EY35" s="97" t="str">
        <f t="shared" si="25"/>
        <v/>
      </c>
      <c r="FD35" s="97" t="str">
        <f t="shared" si="26"/>
        <v/>
      </c>
      <c r="FI35" s="97" t="str">
        <f t="shared" si="27"/>
        <v/>
      </c>
      <c r="FN35" s="97" t="str">
        <f t="shared" si="28"/>
        <v/>
      </c>
    </row>
    <row r="36" spans="1:170" x14ac:dyDescent="0.3">
      <c r="A36" s="2" t="s">
        <v>206</v>
      </c>
      <c r="B36" s="2" t="str">
        <f t="shared" si="29"/>
        <v>£/</v>
      </c>
      <c r="C36" s="2"/>
      <c r="D36" t="s">
        <v>22</v>
      </c>
      <c r="E36">
        <v>0</v>
      </c>
      <c r="F36">
        <v>4.5</v>
      </c>
      <c r="H36">
        <v>0</v>
      </c>
      <c r="I36">
        <v>6</v>
      </c>
      <c r="J36" s="16">
        <f t="shared" ref="J36:J57" si="32">IF((((E36+H36)/2)/$D$62)+(((F36+I36)/2)/$F$62)=0,"",((((E36+H36)/2)/$D$62)+(((F36+I36)/2)/$F$62)))</f>
        <v>2.1874999999999999E-2</v>
      </c>
      <c r="K36" t="s">
        <v>22</v>
      </c>
      <c r="L36">
        <v>0</v>
      </c>
      <c r="M36">
        <v>0</v>
      </c>
      <c r="N36">
        <v>5.25</v>
      </c>
      <c r="P36">
        <v>0</v>
      </c>
      <c r="Q36">
        <v>0</v>
      </c>
      <c r="R36">
        <v>6</v>
      </c>
      <c r="S36" s="16">
        <f t="shared" si="1"/>
        <v>2.34375E-2</v>
      </c>
      <c r="T36" t="s">
        <v>22</v>
      </c>
      <c r="U36">
        <v>0</v>
      </c>
      <c r="V36">
        <v>0</v>
      </c>
      <c r="W36">
        <v>5</v>
      </c>
      <c r="Y36">
        <v>0</v>
      </c>
      <c r="Z36">
        <v>0</v>
      </c>
      <c r="AA36">
        <v>5.5</v>
      </c>
      <c r="AB36" s="16">
        <f t="shared" ref="AB36:AB57" si="33">IF(((U36+Y36)/2)+(((V36+Z36)/2)/$D$62)+(((W36+AA36)/2)/$F$62)=0,"",((U36+Y36)/2)+(((V36+Z36)/2)/$D$62)+(((W36+AA36)/2)/$F$62))</f>
        <v>2.1874999999999999E-2</v>
      </c>
      <c r="AK36" s="16" t="str">
        <f t="shared" ref="AK36:AK57" si="34">IF(((AD36+AH36)/2)+(((AE36+AI36)/2)/$D$62)+(((AF36+AJ36)/2)/$F$62)=0,"",((AD36+AH36)/2)+(((AE36+AI36)/2)/$D$62)+(((AF36+AJ36)/2)/$F$62))</f>
        <v/>
      </c>
      <c r="AT36" s="16" t="str">
        <f t="shared" ref="AT36:AT57" si="35">IF(((AM36+AQ36)/2)+(((AN36+AR36)/2)/$D$62)+(((AO36+AS36)/2)/$F$62)=0,"",((AM36+AQ36)/2)+(((AN36+AR36)/2)/$D$62)+(((AO36+AS36)/2)/$F$62))</f>
        <v/>
      </c>
      <c r="BC36" s="16" t="str">
        <f t="shared" ref="BC36:BC57" si="36">IF(((AV36+AZ36)/2)+(((AW36+BA36)/2)/$D$62)+(((AX36+BB36)/2)/$F$62)=0,"",((AV36+AZ36)/2)+(((AW36+BA36)/2)/$D$62)+(((AX36+BB36)/2)/$F$62))</f>
        <v/>
      </c>
      <c r="BH36" s="97" t="str">
        <f t="shared" ref="BH36:BH57" si="37">IF((((BE36+BG36)/2)/$D$63)=0,"",(((BE36+BG36)/2)/$D$63))</f>
        <v/>
      </c>
      <c r="BM36" s="97" t="str">
        <f t="shared" ref="BM36:BM57" si="38">IF((((BJ36+BL36)/2)/$D$63)=0,"",(((BJ36+BL36)/2)/$D$63))</f>
        <v/>
      </c>
      <c r="BR36" s="97" t="str">
        <f t="shared" si="31"/>
        <v/>
      </c>
      <c r="BW36" s="97" t="str">
        <f t="shared" ref="BW36:BW57" si="39">IF((((BT36+BV36)/2)/$D$63)=0,"",(((BT36+BV36)/2)/$D$63))</f>
        <v/>
      </c>
      <c r="CB36" s="97" t="str">
        <f t="shared" ref="CB36:CB57" si="40">IF(BY36+(BZ36/$D$62)+(CA36/$F$62)=0,"",BY36+(BZ36/$D$62)+(CA36/$F$62))</f>
        <v/>
      </c>
      <c r="CG36" s="97" t="str">
        <f t="shared" ref="CG36:CG57" si="41">IF(CD36+(CE36/$D$62)+(CF36/$F$62)=0,"",CD36+(CE36/$D$62)+(CF36/$F$62))</f>
        <v/>
      </c>
      <c r="CL36" s="97" t="str">
        <f t="shared" ref="CL36:CL57" si="42">IF(CI36+(CJ36/$D$62)+(CK36/$F$62)=0,"",CI36+(CJ36/$D$62)+(CK36/$F$62))</f>
        <v/>
      </c>
      <c r="CQ36" s="97" t="str">
        <f t="shared" ref="CQ36:CQ57" si="43">IF(CN36+(CO36/$D$62)+(CP36/$F$62)=0,"",CN36+(CO36/$D$62)+(CP36/$F$62))</f>
        <v/>
      </c>
      <c r="CV36" s="97" t="str">
        <f t="shared" ref="CV36:CV57" si="44">IF(CS36+(CT36/$D$62)+(CU36/$F$62)=0,"",CS36+(CT36/$D$62)+(CU36/$F$62))</f>
        <v/>
      </c>
      <c r="DA36" s="97" t="str">
        <f t="shared" ref="DA36:DA57" si="45">IF(CX36+(CY36/$D$62)+(CZ36/$F$62)=0,"",CX36+(CY36/$D$62)+(CZ36/$F$62))</f>
        <v/>
      </c>
      <c r="DF36" s="97" t="str">
        <f t="shared" ref="DF36:DF57" si="46">IF(DC36+(DD36/$D$62)+(DE36/$F$62)=0,"",DC36+(DD36/$D$62)+(DE36/$F$62))</f>
        <v/>
      </c>
      <c r="DK36" s="97" t="str">
        <f t="shared" ref="DK36:DK57" si="47">IF(DH36+(DI36/$D$62)+(DJ36/$F$62)=0,"",DH36+(DI36/$D$62)+(DJ36/$F$62))</f>
        <v/>
      </c>
      <c r="DP36" s="97" t="str">
        <f t="shared" ref="DP36:DP57" si="48">IF(DM36+(DN36/$D$62)+(DO36/$F$62)=0,"",DM36+(DN36/$D$62)+(DO36/$F$62))</f>
        <v/>
      </c>
      <c r="DU36" s="97" t="str">
        <f t="shared" ref="DU36:DU57" si="49">IF(DR36+(DS36/$D$62)+(DT36/$F$62)=0,"",DR36+(DS36/$D$62)+(DT36/$F$62))</f>
        <v/>
      </c>
      <c r="DZ36" s="97" t="str">
        <f t="shared" ref="DZ36:DZ57" si="50">IF(DW36+(DX36/$D$62)+(DY36/$F$62)=0,"",DW36+(DX36/$D$62)+(DY36/$F$62))</f>
        <v/>
      </c>
      <c r="EE36" s="97" t="str">
        <f t="shared" ref="EE36:EE57" si="51">IF(EB36+(EC36/$D$62)+(ED36/$F$62)=0,"",EB36+(EC36/$D$62)+(ED36/$F$62))</f>
        <v/>
      </c>
      <c r="EJ36" s="97" t="str">
        <f t="shared" ref="EJ36:EJ57" si="52">IF(EG36+(EH36/$D$62)+(EI36/$F$62)=0,"",EG36+(EH36/$D$62)+(EI36/$F$62))</f>
        <v/>
      </c>
      <c r="EO36" s="97" t="str">
        <f t="shared" ref="EO36:EO57" si="53">IF(EL36+(EM36/$D$62)+(EN36/$F$62)=0,"",EL36+(EM36/$D$62)+(EN36/$F$62))</f>
        <v/>
      </c>
      <c r="ET36" s="97" t="str">
        <f t="shared" ref="ET36:ET57" si="54">IF(EQ36+(ER36/$D$62)+(ES36/$F$62)=0,"",EQ36+(ER36/$D$62)+(ES36/$F$62))</f>
        <v/>
      </c>
      <c r="EY36" s="97" t="str">
        <f t="shared" ref="EY36:EY57" si="55">IF(EV36+(EW36/$D$62)+(EX36/$F$62)=0,"",EV36+(EW36/$D$62)+(EX36/$F$62))</f>
        <v/>
      </c>
      <c r="FD36" s="97" t="str">
        <f t="shared" ref="FD36:FD57" si="56">IF(FA36+(FB36/$D$62)+(FC36/$F$62)=0,"",FA36+(FB36/$D$62)+(FC36/$F$62))</f>
        <v/>
      </c>
      <c r="FI36" s="97" t="str">
        <f t="shared" ref="FI36:FI57" si="57">IF(FF36+(FG36/$D$62)+(FH36/$F$62)=0,"",FF36+(FG36/$D$62)+(FH36/$F$62))</f>
        <v/>
      </c>
      <c r="FN36" s="97" t="str">
        <f t="shared" ref="FN36:FN57" si="58">IF(FK36+(FL36/$D$62)+(FM36/$F$62)=0,"",FK36+(FL36/$D$62)+(FM36/$F$62))</f>
        <v/>
      </c>
    </row>
    <row r="37" spans="1:170" x14ac:dyDescent="0.3">
      <c r="A37" s="2" t="s">
        <v>709</v>
      </c>
      <c r="B37" s="2" t="str">
        <f t="shared" si="29"/>
        <v>£/</v>
      </c>
      <c r="C37" s="2"/>
      <c r="D37" t="s">
        <v>57</v>
      </c>
      <c r="E37">
        <v>18</v>
      </c>
      <c r="F37">
        <v>10</v>
      </c>
      <c r="H37">
        <v>20</v>
      </c>
      <c r="I37">
        <v>6</v>
      </c>
      <c r="J37" s="16">
        <f t="shared" si="32"/>
        <v>0.98333333333333328</v>
      </c>
      <c r="K37" t="s">
        <v>57</v>
      </c>
      <c r="P37">
        <v>0</v>
      </c>
      <c r="Q37">
        <v>18</v>
      </c>
      <c r="R37">
        <v>10</v>
      </c>
      <c r="S37" s="16">
        <f>IF(((L37+P37))+(((M37+Q37))/$D$62)+(((N37+R37))/$F$62)=0,"",((L37+P37))+(((M37+Q37))/$D$62)+(((N37+R37))/$F$62))</f>
        <v>0.94166666666666665</v>
      </c>
      <c r="T37" t="s">
        <v>57</v>
      </c>
      <c r="U37">
        <v>0</v>
      </c>
      <c r="V37">
        <v>18</v>
      </c>
      <c r="W37">
        <v>9</v>
      </c>
      <c r="Y37">
        <v>1</v>
      </c>
      <c r="Z37">
        <v>0</v>
      </c>
      <c r="AA37">
        <v>6</v>
      </c>
      <c r="AB37" s="16">
        <f t="shared" si="33"/>
        <v>0.98124999999999996</v>
      </c>
      <c r="AC37" s="6" t="s">
        <v>57</v>
      </c>
      <c r="AD37">
        <v>1</v>
      </c>
      <c r="AE37">
        <v>11</v>
      </c>
      <c r="AF37">
        <v>11.25</v>
      </c>
      <c r="AH37">
        <v>1</v>
      </c>
      <c r="AI37">
        <v>15</v>
      </c>
      <c r="AJ37">
        <v>6</v>
      </c>
      <c r="AK37" s="16">
        <f t="shared" si="34"/>
        <v>1.6859374999999999</v>
      </c>
      <c r="AL37" s="6" t="s">
        <v>57</v>
      </c>
      <c r="AM37">
        <v>1</v>
      </c>
      <c r="AN37">
        <v>11</v>
      </c>
      <c r="AO37">
        <v>10.5</v>
      </c>
      <c r="AQ37">
        <v>1</v>
      </c>
      <c r="AR37">
        <v>18</v>
      </c>
      <c r="AS37">
        <v>11.5</v>
      </c>
      <c r="AT37" s="16">
        <f t="shared" si="35"/>
        <v>1.7708333333333335</v>
      </c>
      <c r="BC37" s="16" t="str">
        <f t="shared" si="36"/>
        <v/>
      </c>
      <c r="BH37" s="97" t="str">
        <f t="shared" si="37"/>
        <v/>
      </c>
      <c r="BM37" s="97" t="str">
        <f t="shared" si="38"/>
        <v/>
      </c>
      <c r="BR37" s="97" t="str">
        <f t="shared" si="31"/>
        <v/>
      </c>
      <c r="BW37" s="97" t="str">
        <f t="shared" si="39"/>
        <v/>
      </c>
      <c r="CB37" s="97" t="str">
        <f t="shared" si="40"/>
        <v/>
      </c>
      <c r="CG37" s="97" t="str">
        <f t="shared" si="41"/>
        <v/>
      </c>
      <c r="CL37" s="97" t="str">
        <f t="shared" si="42"/>
        <v/>
      </c>
      <c r="CQ37" s="97" t="str">
        <f t="shared" si="43"/>
        <v/>
      </c>
      <c r="CV37" s="97" t="str">
        <f t="shared" si="44"/>
        <v/>
      </c>
      <c r="DA37" s="97" t="str">
        <f t="shared" si="45"/>
        <v/>
      </c>
      <c r="DF37" s="97" t="str">
        <f t="shared" si="46"/>
        <v/>
      </c>
      <c r="DK37" s="97" t="str">
        <f t="shared" si="47"/>
        <v/>
      </c>
      <c r="DL37" t="s">
        <v>22</v>
      </c>
      <c r="DM37">
        <v>0</v>
      </c>
      <c r="DN37">
        <v>0</v>
      </c>
      <c r="DO37">
        <v>1.5</v>
      </c>
      <c r="DP37" s="97">
        <f t="shared" si="48"/>
        <v>6.2500000000000003E-3</v>
      </c>
      <c r="DU37" s="97" t="str">
        <f t="shared" si="49"/>
        <v/>
      </c>
      <c r="DZ37" s="97" t="str">
        <f t="shared" si="50"/>
        <v/>
      </c>
      <c r="EE37" s="97" t="str">
        <f t="shared" si="51"/>
        <v/>
      </c>
      <c r="EJ37" s="97" t="str">
        <f t="shared" si="52"/>
        <v/>
      </c>
      <c r="EK37" t="s">
        <v>207</v>
      </c>
      <c r="EL37">
        <v>2</v>
      </c>
      <c r="EM37">
        <v>13</v>
      </c>
      <c r="EN37">
        <v>6</v>
      </c>
      <c r="EO37" s="97">
        <f t="shared" si="53"/>
        <v>2.6749999999999998</v>
      </c>
      <c r="ET37" s="97" t="str">
        <f t="shared" si="54"/>
        <v/>
      </c>
      <c r="EY37" s="97" t="str">
        <f t="shared" si="55"/>
        <v/>
      </c>
      <c r="FD37" s="97" t="str">
        <f t="shared" si="56"/>
        <v/>
      </c>
      <c r="FI37" s="97" t="str">
        <f t="shared" si="57"/>
        <v/>
      </c>
      <c r="FN37" s="97" t="str">
        <f t="shared" si="58"/>
        <v/>
      </c>
    </row>
    <row r="38" spans="1:170" x14ac:dyDescent="0.3">
      <c r="A38" s="2" t="s">
        <v>208</v>
      </c>
      <c r="B38" s="2" t="str">
        <f t="shared" si="29"/>
        <v>£/</v>
      </c>
      <c r="C38" s="2"/>
      <c r="J38" s="16" t="str">
        <f t="shared" si="32"/>
        <v/>
      </c>
      <c r="K38" t="s">
        <v>209</v>
      </c>
      <c r="L38">
        <v>1</v>
      </c>
      <c r="M38">
        <v>19</v>
      </c>
      <c r="N38">
        <v>2</v>
      </c>
      <c r="P38">
        <v>2</v>
      </c>
      <c r="Q38">
        <v>11</v>
      </c>
      <c r="R38">
        <v>1</v>
      </c>
      <c r="S38" s="16">
        <f t="shared" ref="S38:S57" si="59">IF(((L38+P38)/2)+(((M38+Q38)/2)/$D$62)+(((N38+R38)/2)/$F$62)=0,"",((L38+P38)/2)+(((M38+Q38)/2)/$D$62)+(((N38+R38)/2)/$F$62))</f>
        <v>2.2562500000000001</v>
      </c>
      <c r="AB38" s="16" t="str">
        <f t="shared" si="33"/>
        <v/>
      </c>
      <c r="AC38" s="6" t="s">
        <v>209</v>
      </c>
      <c r="AD38">
        <v>0</v>
      </c>
      <c r="AE38">
        <v>12</v>
      </c>
      <c r="AF38">
        <v>0.46</v>
      </c>
      <c r="AH38">
        <v>1</v>
      </c>
      <c r="AI38">
        <v>15</v>
      </c>
      <c r="AJ38">
        <v>1.33</v>
      </c>
      <c r="AK38" s="16">
        <f t="shared" si="34"/>
        <v>1.1787291666666666</v>
      </c>
      <c r="AL38" t="s">
        <v>210</v>
      </c>
      <c r="AM38">
        <v>0</v>
      </c>
      <c r="AN38">
        <v>4</v>
      </c>
      <c r="AO38">
        <v>5</v>
      </c>
      <c r="AQ38">
        <v>0</v>
      </c>
      <c r="AR38">
        <v>4</v>
      </c>
      <c r="AS38">
        <v>5</v>
      </c>
      <c r="AT38" s="16">
        <f t="shared" si="35"/>
        <v>0.22083333333333335</v>
      </c>
      <c r="AU38" t="s">
        <v>210</v>
      </c>
      <c r="AV38">
        <v>0</v>
      </c>
      <c r="AW38">
        <v>4</v>
      </c>
      <c r="AX38">
        <v>0</v>
      </c>
      <c r="AZ38">
        <v>0</v>
      </c>
      <c r="BA38">
        <v>4</v>
      </c>
      <c r="BB38">
        <v>0</v>
      </c>
      <c r="BC38" s="16">
        <f t="shared" si="36"/>
        <v>0.2</v>
      </c>
      <c r="BD38" t="s">
        <v>211</v>
      </c>
      <c r="BE38">
        <v>34</v>
      </c>
      <c r="BG38">
        <v>60</v>
      </c>
      <c r="BH38" s="97">
        <f t="shared" si="37"/>
        <v>0.37301587301587302</v>
      </c>
      <c r="BI38" t="s">
        <v>211</v>
      </c>
      <c r="BJ38">
        <v>24</v>
      </c>
      <c r="BL38">
        <v>30</v>
      </c>
      <c r="BM38" s="97">
        <f t="shared" si="38"/>
        <v>0.21428571428571427</v>
      </c>
      <c r="BN38" t="s">
        <v>211</v>
      </c>
      <c r="BO38">
        <v>35</v>
      </c>
      <c r="BQ38">
        <v>40</v>
      </c>
      <c r="BR38" s="97">
        <f t="shared" si="31"/>
        <v>0.29761904761904762</v>
      </c>
      <c r="BW38" s="97" t="str">
        <f t="shared" si="39"/>
        <v/>
      </c>
      <c r="CB38" s="97" t="str">
        <f t="shared" si="40"/>
        <v/>
      </c>
      <c r="CC38" t="s">
        <v>212</v>
      </c>
      <c r="CD38">
        <v>0</v>
      </c>
      <c r="CE38">
        <v>3</v>
      </c>
      <c r="CF38">
        <v>0</v>
      </c>
      <c r="CG38" s="97">
        <f t="shared" si="41"/>
        <v>0.15</v>
      </c>
      <c r="CL38" s="97" t="str">
        <f t="shared" si="42"/>
        <v/>
      </c>
      <c r="CM38" t="s">
        <v>210</v>
      </c>
      <c r="CN38">
        <v>0</v>
      </c>
      <c r="CO38">
        <v>4</v>
      </c>
      <c r="CP38">
        <v>7</v>
      </c>
      <c r="CQ38" s="97">
        <f t="shared" si="43"/>
        <v>0.22916666666666669</v>
      </c>
      <c r="CV38" s="97" t="str">
        <f t="shared" si="44"/>
        <v/>
      </c>
      <c r="DA38" s="97" t="str">
        <f t="shared" si="45"/>
        <v/>
      </c>
      <c r="DF38" s="97" t="str">
        <f t="shared" si="46"/>
        <v/>
      </c>
      <c r="DK38" s="97" t="str">
        <f t="shared" si="47"/>
        <v/>
      </c>
      <c r="DP38" s="97" t="str">
        <f t="shared" si="48"/>
        <v/>
      </c>
      <c r="DU38" s="97" t="str">
        <f t="shared" si="49"/>
        <v/>
      </c>
      <c r="DZ38" s="97" t="str">
        <f t="shared" si="50"/>
        <v/>
      </c>
      <c r="EA38" t="s">
        <v>207</v>
      </c>
      <c r="EB38">
        <v>1</v>
      </c>
      <c r="EC38">
        <v>10</v>
      </c>
      <c r="ED38">
        <v>6</v>
      </c>
      <c r="EE38" s="97">
        <f t="shared" si="51"/>
        <v>1.5249999999999999</v>
      </c>
      <c r="EF38" t="s">
        <v>207</v>
      </c>
      <c r="EG38">
        <v>1</v>
      </c>
      <c r="EH38">
        <v>2</v>
      </c>
      <c r="EI38">
        <v>6</v>
      </c>
      <c r="EJ38" s="97">
        <f t="shared" si="52"/>
        <v>1.125</v>
      </c>
      <c r="EK38" t="s">
        <v>207</v>
      </c>
      <c r="EL38">
        <v>1</v>
      </c>
      <c r="EM38">
        <v>3</v>
      </c>
      <c r="EN38">
        <v>6</v>
      </c>
      <c r="EO38" s="97">
        <f t="shared" si="53"/>
        <v>1.1749999999999998</v>
      </c>
      <c r="ET38" s="97" t="str">
        <f t="shared" si="54"/>
        <v/>
      </c>
      <c r="EY38" s="97" t="str">
        <f t="shared" si="55"/>
        <v/>
      </c>
      <c r="FD38" s="97" t="str">
        <f t="shared" si="56"/>
        <v/>
      </c>
      <c r="FI38" s="97" t="str">
        <f t="shared" si="57"/>
        <v/>
      </c>
      <c r="FN38" s="97" t="str">
        <f t="shared" si="58"/>
        <v/>
      </c>
    </row>
    <row r="39" spans="1:170" x14ac:dyDescent="0.3">
      <c r="A39" s="19" t="s">
        <v>213</v>
      </c>
      <c r="B39" s="2" t="str">
        <f t="shared" si="29"/>
        <v>£/</v>
      </c>
      <c r="C39" s="19"/>
      <c r="J39" s="16" t="str">
        <f t="shared" si="32"/>
        <v/>
      </c>
      <c r="K39" t="s">
        <v>209</v>
      </c>
      <c r="L39">
        <v>0</v>
      </c>
      <c r="M39">
        <v>14</v>
      </c>
      <c r="N39">
        <v>5</v>
      </c>
      <c r="P39">
        <v>1</v>
      </c>
      <c r="Q39">
        <v>3</v>
      </c>
      <c r="R39">
        <v>6</v>
      </c>
      <c r="S39" s="16">
        <f t="shared" si="59"/>
        <v>0.94791666666666674</v>
      </c>
      <c r="AB39" s="16" t="str">
        <f t="shared" si="33"/>
        <v/>
      </c>
      <c r="AC39" s="6" t="s">
        <v>209</v>
      </c>
      <c r="AD39">
        <v>0</v>
      </c>
      <c r="AE39">
        <v>7</v>
      </c>
      <c r="AF39">
        <v>6.25</v>
      </c>
      <c r="AH39">
        <v>0</v>
      </c>
      <c r="AI39">
        <v>17</v>
      </c>
      <c r="AJ39">
        <v>6.75</v>
      </c>
      <c r="AK39" s="16">
        <f t="shared" si="34"/>
        <v>0.62708333333333333</v>
      </c>
      <c r="AL39" t="s">
        <v>210</v>
      </c>
      <c r="AM39">
        <v>0</v>
      </c>
      <c r="AN39">
        <v>1</v>
      </c>
      <c r="AO39">
        <v>10</v>
      </c>
      <c r="AQ39">
        <v>0</v>
      </c>
      <c r="AR39">
        <v>2</v>
      </c>
      <c r="AS39">
        <v>0</v>
      </c>
      <c r="AT39" s="16">
        <f t="shared" si="35"/>
        <v>9.5833333333333326E-2</v>
      </c>
      <c r="BC39" s="16" t="str">
        <f t="shared" si="36"/>
        <v/>
      </c>
      <c r="BD39" t="s">
        <v>211</v>
      </c>
      <c r="BE39">
        <v>18</v>
      </c>
      <c r="BG39">
        <v>24</v>
      </c>
      <c r="BH39" s="97">
        <f t="shared" si="37"/>
        <v>0.16666666666666666</v>
      </c>
      <c r="BI39" t="s">
        <v>211</v>
      </c>
      <c r="BJ39">
        <v>12</v>
      </c>
      <c r="BL39">
        <v>18</v>
      </c>
      <c r="BM39" s="97">
        <f t="shared" si="38"/>
        <v>0.11904761904761904</v>
      </c>
      <c r="BN39" t="s">
        <v>211</v>
      </c>
      <c r="BO39">
        <v>15</v>
      </c>
      <c r="BQ39">
        <v>20</v>
      </c>
      <c r="BR39" s="97">
        <f t="shared" si="31"/>
        <v>0.1388888888888889</v>
      </c>
      <c r="BW39" s="97" t="str">
        <f t="shared" si="39"/>
        <v/>
      </c>
      <c r="CB39" s="97" t="str">
        <f t="shared" si="40"/>
        <v/>
      </c>
      <c r="CC39" t="s">
        <v>211</v>
      </c>
      <c r="CD39">
        <v>0</v>
      </c>
      <c r="CE39">
        <v>1</v>
      </c>
      <c r="CF39">
        <v>6</v>
      </c>
      <c r="CG39" s="97">
        <f t="shared" si="41"/>
        <v>7.5000000000000011E-2</v>
      </c>
      <c r="CL39" s="97" t="str">
        <f t="shared" si="42"/>
        <v/>
      </c>
      <c r="CM39" t="s">
        <v>210</v>
      </c>
      <c r="CN39">
        <v>0</v>
      </c>
      <c r="CO39">
        <v>2</v>
      </c>
      <c r="CP39">
        <v>1</v>
      </c>
      <c r="CQ39" s="97">
        <f t="shared" si="43"/>
        <v>0.10416666666666667</v>
      </c>
      <c r="CV39" s="97" t="str">
        <f t="shared" si="44"/>
        <v/>
      </c>
      <c r="DA39" s="97" t="str">
        <f t="shared" si="45"/>
        <v/>
      </c>
      <c r="DF39" s="97" t="str">
        <f t="shared" si="46"/>
        <v/>
      </c>
      <c r="DK39" s="97" t="str">
        <f t="shared" si="47"/>
        <v/>
      </c>
      <c r="DP39" s="97" t="str">
        <f t="shared" si="48"/>
        <v/>
      </c>
      <c r="DU39" s="97" t="str">
        <f t="shared" si="49"/>
        <v/>
      </c>
      <c r="DZ39" s="97" t="str">
        <f t="shared" si="50"/>
        <v/>
      </c>
      <c r="EE39" s="97" t="str">
        <f t="shared" si="51"/>
        <v/>
      </c>
      <c r="EJ39" s="97" t="str">
        <f t="shared" si="52"/>
        <v/>
      </c>
      <c r="EO39" s="97" t="str">
        <f t="shared" si="53"/>
        <v/>
      </c>
      <c r="ET39" s="97" t="str">
        <f t="shared" si="54"/>
        <v/>
      </c>
      <c r="EU39" t="s">
        <v>214</v>
      </c>
      <c r="EV39">
        <v>1</v>
      </c>
      <c r="EW39">
        <v>5</v>
      </c>
      <c r="EX39">
        <v>0</v>
      </c>
      <c r="EY39" s="97">
        <f t="shared" si="55"/>
        <v>1.25</v>
      </c>
      <c r="EZ39" t="s">
        <v>214</v>
      </c>
      <c r="FA39">
        <v>1</v>
      </c>
      <c r="FB39">
        <v>3</v>
      </c>
      <c r="FC39">
        <v>6</v>
      </c>
      <c r="FD39" s="97">
        <f t="shared" si="56"/>
        <v>1.1749999999999998</v>
      </c>
      <c r="FI39" s="97" t="str">
        <f t="shared" si="57"/>
        <v/>
      </c>
      <c r="FN39" s="97" t="str">
        <f t="shared" si="58"/>
        <v/>
      </c>
    </row>
    <row r="40" spans="1:170" x14ac:dyDescent="0.3">
      <c r="A40" s="19" t="s">
        <v>498</v>
      </c>
      <c r="B40" s="2" t="str">
        <f t="shared" si="29"/>
        <v>£/</v>
      </c>
      <c r="C40" s="19"/>
      <c r="J40" s="16" t="str">
        <f t="shared" si="32"/>
        <v/>
      </c>
      <c r="S40" s="16" t="str">
        <f t="shared" si="59"/>
        <v/>
      </c>
      <c r="AB40" s="16" t="str">
        <f t="shared" si="33"/>
        <v/>
      </c>
      <c r="AC40" s="3"/>
      <c r="AK40" s="16" t="str">
        <f t="shared" si="34"/>
        <v/>
      </c>
      <c r="AT40" s="16" t="str">
        <f t="shared" si="35"/>
        <v/>
      </c>
      <c r="BC40" s="16" t="str">
        <f t="shared" si="36"/>
        <v/>
      </c>
      <c r="BH40" s="97" t="str">
        <f t="shared" si="37"/>
        <v/>
      </c>
      <c r="BM40" s="97" t="str">
        <f t="shared" si="38"/>
        <v/>
      </c>
      <c r="BR40" s="97" t="str">
        <f t="shared" si="31"/>
        <v/>
      </c>
      <c r="BW40" s="97" t="str">
        <f t="shared" si="39"/>
        <v/>
      </c>
      <c r="CB40" s="97" t="str">
        <f t="shared" si="40"/>
        <v/>
      </c>
      <c r="CG40" s="97" t="str">
        <f t="shared" si="41"/>
        <v/>
      </c>
      <c r="CL40" s="97" t="str">
        <f t="shared" si="42"/>
        <v/>
      </c>
      <c r="CQ40" s="97" t="str">
        <f t="shared" si="43"/>
        <v/>
      </c>
      <c r="CV40" s="97" t="str">
        <f t="shared" si="44"/>
        <v/>
      </c>
      <c r="DA40" s="97" t="str">
        <f t="shared" si="45"/>
        <v/>
      </c>
      <c r="DF40" s="97" t="str">
        <f t="shared" si="46"/>
        <v/>
      </c>
      <c r="DK40" s="97" t="str">
        <f t="shared" si="47"/>
        <v/>
      </c>
      <c r="DP40" s="97" t="str">
        <f t="shared" si="48"/>
        <v/>
      </c>
      <c r="DU40" s="97" t="str">
        <f t="shared" si="49"/>
        <v/>
      </c>
      <c r="DV40" t="s">
        <v>215</v>
      </c>
      <c r="DW40">
        <v>0</v>
      </c>
      <c r="DX40">
        <v>3</v>
      </c>
      <c r="DY40">
        <v>4</v>
      </c>
      <c r="DZ40" s="97">
        <f t="shared" si="50"/>
        <v>0.16666666666666666</v>
      </c>
      <c r="EA40" t="s">
        <v>207</v>
      </c>
      <c r="EB40">
        <v>0</v>
      </c>
      <c r="EC40">
        <v>17</v>
      </c>
      <c r="ED40">
        <v>6</v>
      </c>
      <c r="EE40" s="97">
        <f t="shared" si="51"/>
        <v>0.875</v>
      </c>
      <c r="EF40" t="s">
        <v>207</v>
      </c>
      <c r="EG40">
        <v>0</v>
      </c>
      <c r="EH40">
        <v>16</v>
      </c>
      <c r="EI40">
        <v>0</v>
      </c>
      <c r="EJ40" s="97">
        <f t="shared" si="52"/>
        <v>0.8</v>
      </c>
      <c r="EK40" t="s">
        <v>207</v>
      </c>
      <c r="EL40">
        <v>0</v>
      </c>
      <c r="EM40">
        <v>19</v>
      </c>
      <c r="EN40">
        <v>0</v>
      </c>
      <c r="EO40" s="97">
        <f t="shared" si="53"/>
        <v>0.95</v>
      </c>
      <c r="ET40" s="97" t="str">
        <f t="shared" si="54"/>
        <v/>
      </c>
      <c r="EY40" s="97" t="str">
        <f t="shared" si="55"/>
        <v/>
      </c>
      <c r="FD40" s="97" t="str">
        <f t="shared" si="56"/>
        <v/>
      </c>
      <c r="FI40" s="97" t="str">
        <f t="shared" si="57"/>
        <v/>
      </c>
      <c r="FN40" s="97" t="str">
        <f t="shared" si="58"/>
        <v/>
      </c>
    </row>
    <row r="41" spans="1:170" x14ac:dyDescent="0.3">
      <c r="A41" s="19" t="s">
        <v>499</v>
      </c>
      <c r="B41" s="2" t="str">
        <f t="shared" si="29"/>
        <v>£/</v>
      </c>
      <c r="C41" s="19"/>
      <c r="J41" s="16" t="str">
        <f t="shared" si="32"/>
        <v/>
      </c>
      <c r="S41" s="16" t="str">
        <f t="shared" si="59"/>
        <v/>
      </c>
      <c r="AB41" s="16" t="str">
        <f t="shared" si="33"/>
        <v/>
      </c>
      <c r="AC41" s="3"/>
      <c r="AK41" s="16" t="str">
        <f t="shared" si="34"/>
        <v/>
      </c>
      <c r="AT41" s="16" t="str">
        <f t="shared" si="35"/>
        <v/>
      </c>
      <c r="BC41" s="16" t="str">
        <f t="shared" si="36"/>
        <v/>
      </c>
      <c r="BH41" s="97" t="str">
        <f t="shared" si="37"/>
        <v/>
      </c>
      <c r="BM41" s="97" t="str">
        <f t="shared" si="38"/>
        <v/>
      </c>
      <c r="BR41" s="97" t="str">
        <f t="shared" si="31"/>
        <v/>
      </c>
      <c r="BW41" s="97" t="str">
        <f t="shared" si="39"/>
        <v/>
      </c>
      <c r="CB41" s="97" t="str">
        <f t="shared" si="40"/>
        <v/>
      </c>
      <c r="CG41" s="97" t="str">
        <f t="shared" si="41"/>
        <v/>
      </c>
      <c r="CL41" s="97" t="str">
        <f t="shared" si="42"/>
        <v/>
      </c>
      <c r="CQ41" s="97" t="str">
        <f t="shared" si="43"/>
        <v/>
      </c>
      <c r="CV41" s="97" t="str">
        <f t="shared" si="44"/>
        <v/>
      </c>
      <c r="DA41" s="97" t="str">
        <f t="shared" si="45"/>
        <v/>
      </c>
      <c r="DF41" s="97" t="str">
        <f t="shared" si="46"/>
        <v/>
      </c>
      <c r="DK41" s="97" t="str">
        <f t="shared" si="47"/>
        <v/>
      </c>
      <c r="DP41" s="97" t="str">
        <f t="shared" si="48"/>
        <v/>
      </c>
      <c r="DU41" s="97" t="str">
        <f t="shared" si="49"/>
        <v/>
      </c>
      <c r="DV41" t="s">
        <v>215</v>
      </c>
      <c r="DW41">
        <v>0</v>
      </c>
      <c r="DX41">
        <v>4</v>
      </c>
      <c r="DY41">
        <v>3</v>
      </c>
      <c r="DZ41" s="97">
        <f t="shared" si="50"/>
        <v>0.21250000000000002</v>
      </c>
      <c r="EA41" t="s">
        <v>207</v>
      </c>
      <c r="EB41">
        <v>1</v>
      </c>
      <c r="EC41">
        <v>2</v>
      </c>
      <c r="ED41">
        <v>0</v>
      </c>
      <c r="EE41" s="97">
        <f t="shared" si="51"/>
        <v>1.1000000000000001</v>
      </c>
      <c r="EF41" t="s">
        <v>207</v>
      </c>
      <c r="EG41">
        <v>0</v>
      </c>
      <c r="EH41">
        <v>18</v>
      </c>
      <c r="EI41">
        <v>6</v>
      </c>
      <c r="EJ41" s="97">
        <f t="shared" si="52"/>
        <v>0.92500000000000004</v>
      </c>
      <c r="EK41" t="s">
        <v>207</v>
      </c>
      <c r="EL41">
        <v>1</v>
      </c>
      <c r="EM41">
        <v>1</v>
      </c>
      <c r="EN41">
        <v>6</v>
      </c>
      <c r="EO41" s="97">
        <f t="shared" si="53"/>
        <v>1.075</v>
      </c>
      <c r="ET41" s="97" t="str">
        <f t="shared" si="54"/>
        <v/>
      </c>
      <c r="EY41" s="97" t="str">
        <f t="shared" si="55"/>
        <v/>
      </c>
      <c r="FD41" s="97" t="str">
        <f t="shared" si="56"/>
        <v/>
      </c>
      <c r="FI41" s="97" t="str">
        <f t="shared" si="57"/>
        <v/>
      </c>
      <c r="FN41" s="97" t="str">
        <f t="shared" si="58"/>
        <v/>
      </c>
    </row>
    <row r="42" spans="1:170" x14ac:dyDescent="0.3">
      <c r="A42" s="19" t="s">
        <v>500</v>
      </c>
      <c r="B42" s="2" t="str">
        <f t="shared" si="29"/>
        <v>£/</v>
      </c>
      <c r="C42" s="19"/>
      <c r="J42" s="16" t="str">
        <f t="shared" si="32"/>
        <v/>
      </c>
      <c r="S42" s="16" t="str">
        <f t="shared" si="59"/>
        <v/>
      </c>
      <c r="AB42" s="16" t="str">
        <f t="shared" si="33"/>
        <v/>
      </c>
      <c r="AC42" s="3" t="s">
        <v>186</v>
      </c>
      <c r="AD42">
        <v>0</v>
      </c>
      <c r="AE42">
        <v>3</v>
      </c>
      <c r="AF42">
        <v>6</v>
      </c>
      <c r="AH42">
        <v>0</v>
      </c>
      <c r="AI42">
        <v>3</v>
      </c>
      <c r="AJ42">
        <v>9.75</v>
      </c>
      <c r="AK42" s="16">
        <f t="shared" si="34"/>
        <v>0.18281249999999999</v>
      </c>
      <c r="AT42" s="16" t="str">
        <f t="shared" si="35"/>
        <v/>
      </c>
      <c r="BC42" s="16" t="str">
        <f t="shared" si="36"/>
        <v/>
      </c>
      <c r="BH42" s="97" t="str">
        <f t="shared" si="37"/>
        <v/>
      </c>
      <c r="BM42" s="97" t="str">
        <f t="shared" si="38"/>
        <v/>
      </c>
      <c r="BR42" s="97" t="str">
        <f t="shared" si="31"/>
        <v/>
      </c>
      <c r="BW42" s="97" t="str">
        <f t="shared" si="39"/>
        <v/>
      </c>
      <c r="CB42" s="97" t="str">
        <f t="shared" si="40"/>
        <v/>
      </c>
      <c r="CG42" s="97" t="str">
        <f t="shared" si="41"/>
        <v/>
      </c>
      <c r="CL42" s="97" t="str">
        <f t="shared" si="42"/>
        <v/>
      </c>
      <c r="CQ42" s="97" t="str">
        <f t="shared" si="43"/>
        <v/>
      </c>
      <c r="CV42" s="97" t="str">
        <f t="shared" si="44"/>
        <v/>
      </c>
      <c r="DA42" s="97" t="str">
        <f t="shared" si="45"/>
        <v/>
      </c>
      <c r="DF42" s="97" t="str">
        <f t="shared" si="46"/>
        <v/>
      </c>
      <c r="DK42" s="97" t="str">
        <f t="shared" si="47"/>
        <v/>
      </c>
      <c r="DP42" s="97" t="str">
        <f t="shared" si="48"/>
        <v/>
      </c>
      <c r="DU42" s="97" t="str">
        <f t="shared" si="49"/>
        <v/>
      </c>
      <c r="DZ42" s="97" t="str">
        <f t="shared" si="50"/>
        <v/>
      </c>
      <c r="EE42" s="97" t="str">
        <f t="shared" si="51"/>
        <v/>
      </c>
      <c r="EJ42" s="97" t="str">
        <f t="shared" si="52"/>
        <v/>
      </c>
      <c r="EO42" s="97" t="str">
        <f t="shared" si="53"/>
        <v/>
      </c>
      <c r="ET42" s="97" t="str">
        <f t="shared" si="54"/>
        <v/>
      </c>
      <c r="EY42" s="97" t="str">
        <f t="shared" si="55"/>
        <v/>
      </c>
      <c r="FD42" s="97" t="str">
        <f t="shared" si="56"/>
        <v/>
      </c>
      <c r="FI42" s="97" t="str">
        <f t="shared" si="57"/>
        <v/>
      </c>
      <c r="FN42" s="97" t="str">
        <f t="shared" si="58"/>
        <v/>
      </c>
    </row>
    <row r="43" spans="1:170" x14ac:dyDescent="0.3">
      <c r="A43" s="19" t="s">
        <v>501</v>
      </c>
      <c r="B43" s="2" t="str">
        <f t="shared" si="29"/>
        <v>£/</v>
      </c>
      <c r="C43" s="19"/>
      <c r="J43" s="16" t="str">
        <f t="shared" si="32"/>
        <v/>
      </c>
      <c r="S43" s="16" t="str">
        <f t="shared" si="59"/>
        <v/>
      </c>
      <c r="AB43" s="16" t="str">
        <f t="shared" si="33"/>
        <v/>
      </c>
      <c r="AC43" s="3" t="s">
        <v>186</v>
      </c>
      <c r="AD43">
        <v>0</v>
      </c>
      <c r="AE43">
        <v>3</v>
      </c>
      <c r="AF43">
        <v>2</v>
      </c>
      <c r="AH43">
        <v>0</v>
      </c>
      <c r="AI43">
        <v>3</v>
      </c>
      <c r="AJ43">
        <v>6</v>
      </c>
      <c r="AK43" s="16">
        <f t="shared" si="34"/>
        <v>0.16666666666666666</v>
      </c>
      <c r="AT43" s="16" t="str">
        <f t="shared" si="35"/>
        <v/>
      </c>
      <c r="BC43" s="16" t="str">
        <f t="shared" si="36"/>
        <v/>
      </c>
      <c r="BH43" s="97" t="str">
        <f t="shared" si="37"/>
        <v/>
      </c>
      <c r="BM43" s="97" t="str">
        <f t="shared" si="38"/>
        <v/>
      </c>
      <c r="BR43" s="97" t="str">
        <f t="shared" si="31"/>
        <v/>
      </c>
      <c r="BW43" s="97" t="str">
        <f t="shared" si="39"/>
        <v/>
      </c>
      <c r="CB43" s="97" t="str">
        <f t="shared" si="40"/>
        <v/>
      </c>
      <c r="CG43" s="97" t="str">
        <f t="shared" si="41"/>
        <v/>
      </c>
      <c r="CL43" s="97" t="str">
        <f t="shared" si="42"/>
        <v/>
      </c>
      <c r="CQ43" s="97" t="str">
        <f t="shared" si="43"/>
        <v/>
      </c>
      <c r="CV43" s="97" t="str">
        <f t="shared" si="44"/>
        <v/>
      </c>
      <c r="DA43" s="97" t="str">
        <f t="shared" si="45"/>
        <v/>
      </c>
      <c r="DF43" s="97" t="str">
        <f t="shared" si="46"/>
        <v/>
      </c>
      <c r="DK43" s="97" t="str">
        <f t="shared" si="47"/>
        <v/>
      </c>
      <c r="DP43" s="97" t="str">
        <f t="shared" si="48"/>
        <v/>
      </c>
      <c r="DU43" s="97" t="str">
        <f t="shared" si="49"/>
        <v/>
      </c>
      <c r="DZ43" s="97" t="str">
        <f t="shared" si="50"/>
        <v/>
      </c>
      <c r="EE43" s="97" t="str">
        <f t="shared" si="51"/>
        <v/>
      </c>
      <c r="EJ43" s="97" t="str">
        <f t="shared" si="52"/>
        <v/>
      </c>
      <c r="EO43" s="97" t="str">
        <f t="shared" si="53"/>
        <v/>
      </c>
      <c r="ET43" s="97" t="str">
        <f t="shared" si="54"/>
        <v/>
      </c>
      <c r="EY43" s="97" t="str">
        <f t="shared" si="55"/>
        <v/>
      </c>
      <c r="FD43" s="97" t="str">
        <f t="shared" si="56"/>
        <v/>
      </c>
      <c r="FI43" s="97" t="str">
        <f t="shared" si="57"/>
        <v/>
      </c>
      <c r="FN43" s="97" t="str">
        <f t="shared" si="58"/>
        <v/>
      </c>
    </row>
    <row r="44" spans="1:170" x14ac:dyDescent="0.3">
      <c r="A44" s="19" t="s">
        <v>216</v>
      </c>
      <c r="B44" s="2" t="str">
        <f t="shared" si="29"/>
        <v>£/</v>
      </c>
      <c r="C44" s="19"/>
      <c r="J44" s="16" t="str">
        <f t="shared" si="32"/>
        <v/>
      </c>
      <c r="S44" s="16" t="str">
        <f t="shared" si="59"/>
        <v/>
      </c>
      <c r="AB44" s="16" t="str">
        <f t="shared" si="33"/>
        <v/>
      </c>
      <c r="AC44" s="3"/>
      <c r="AK44" s="16" t="str">
        <f t="shared" si="34"/>
        <v/>
      </c>
      <c r="AT44" s="16" t="str">
        <f t="shared" si="35"/>
        <v/>
      </c>
      <c r="BC44" s="16" t="str">
        <f t="shared" si="36"/>
        <v/>
      </c>
      <c r="BH44" s="97" t="str">
        <f t="shared" si="37"/>
        <v/>
      </c>
      <c r="BM44" s="97" t="str">
        <f t="shared" si="38"/>
        <v/>
      </c>
      <c r="BR44" s="97" t="str">
        <f t="shared" si="31"/>
        <v/>
      </c>
      <c r="BW44" s="97" t="str">
        <f t="shared" si="39"/>
        <v/>
      </c>
      <c r="CB44" s="97" t="str">
        <f t="shared" si="40"/>
        <v/>
      </c>
      <c r="CG44" s="97" t="str">
        <f t="shared" si="41"/>
        <v/>
      </c>
      <c r="CL44" s="97" t="str">
        <f t="shared" si="42"/>
        <v/>
      </c>
      <c r="CM44" t="s">
        <v>210</v>
      </c>
      <c r="CN44">
        <v>0</v>
      </c>
      <c r="CO44">
        <v>3</v>
      </c>
      <c r="CP44">
        <v>0</v>
      </c>
      <c r="CQ44" s="97">
        <f t="shared" si="43"/>
        <v>0.15</v>
      </c>
      <c r="CV44" s="97" t="str">
        <f t="shared" si="44"/>
        <v/>
      </c>
      <c r="DA44" s="97" t="str">
        <f t="shared" si="45"/>
        <v/>
      </c>
      <c r="DF44" s="97" t="str">
        <f t="shared" si="46"/>
        <v/>
      </c>
      <c r="DK44" s="97" t="str">
        <f t="shared" si="47"/>
        <v/>
      </c>
      <c r="DL44" t="s">
        <v>217</v>
      </c>
      <c r="DM44">
        <v>0</v>
      </c>
      <c r="DN44">
        <v>0</v>
      </c>
      <c r="DO44">
        <v>4</v>
      </c>
      <c r="DP44" s="97">
        <f t="shared" si="48"/>
        <v>1.6666666666666666E-2</v>
      </c>
      <c r="DU44" s="97" t="str">
        <f t="shared" si="49"/>
        <v/>
      </c>
      <c r="DZ44" s="97" t="str">
        <f t="shared" si="50"/>
        <v/>
      </c>
      <c r="EE44" s="97" t="str">
        <f t="shared" si="51"/>
        <v/>
      </c>
      <c r="EJ44" s="97" t="str">
        <f t="shared" si="52"/>
        <v/>
      </c>
      <c r="EO44" s="97" t="str">
        <f t="shared" si="53"/>
        <v/>
      </c>
      <c r="ET44" s="97" t="str">
        <f t="shared" si="54"/>
        <v/>
      </c>
      <c r="EY44" s="97" t="str">
        <f t="shared" si="55"/>
        <v/>
      </c>
      <c r="FD44" s="97" t="str">
        <f t="shared" si="56"/>
        <v/>
      </c>
      <c r="FI44" s="97" t="str">
        <f t="shared" si="57"/>
        <v/>
      </c>
      <c r="FN44" s="97" t="str">
        <f t="shared" si="58"/>
        <v/>
      </c>
    </row>
    <row r="45" spans="1:170" x14ac:dyDescent="0.3">
      <c r="A45" s="19" t="s">
        <v>218</v>
      </c>
      <c r="B45" s="2" t="str">
        <f t="shared" si="29"/>
        <v>£/</v>
      </c>
      <c r="C45" s="19"/>
      <c r="J45" s="16" t="str">
        <f t="shared" si="32"/>
        <v/>
      </c>
      <c r="S45" s="16" t="str">
        <f t="shared" si="59"/>
        <v/>
      </c>
      <c r="AB45" s="16" t="str">
        <f t="shared" si="33"/>
        <v/>
      </c>
      <c r="AC45" s="3" t="s">
        <v>186</v>
      </c>
      <c r="AD45">
        <v>0</v>
      </c>
      <c r="AE45">
        <v>1</v>
      </c>
      <c r="AF45">
        <v>5</v>
      </c>
      <c r="AH45">
        <v>0</v>
      </c>
      <c r="AI45">
        <v>4</v>
      </c>
      <c r="AJ45">
        <v>9</v>
      </c>
      <c r="AK45" s="16">
        <f t="shared" si="34"/>
        <v>0.15416666666666667</v>
      </c>
      <c r="AT45" s="16" t="str">
        <f t="shared" si="35"/>
        <v/>
      </c>
      <c r="BC45" s="16" t="str">
        <f t="shared" si="36"/>
        <v/>
      </c>
      <c r="BH45" s="97" t="str">
        <f t="shared" si="37"/>
        <v/>
      </c>
      <c r="BM45" s="97" t="str">
        <f t="shared" si="38"/>
        <v/>
      </c>
      <c r="BR45" s="97" t="str">
        <f t="shared" si="31"/>
        <v/>
      </c>
      <c r="BW45" s="97" t="str">
        <f t="shared" si="39"/>
        <v/>
      </c>
      <c r="CB45" s="97" t="str">
        <f t="shared" si="40"/>
        <v/>
      </c>
      <c r="CG45" s="97" t="str">
        <f t="shared" si="41"/>
        <v/>
      </c>
      <c r="CL45" s="97" t="str">
        <f t="shared" si="42"/>
        <v/>
      </c>
      <c r="CQ45" s="97" t="str">
        <f t="shared" si="43"/>
        <v/>
      </c>
      <c r="CV45" s="97" t="str">
        <f t="shared" si="44"/>
        <v/>
      </c>
      <c r="DA45" s="97" t="str">
        <f t="shared" si="45"/>
        <v/>
      </c>
      <c r="DF45" s="97" t="str">
        <f t="shared" si="46"/>
        <v/>
      </c>
      <c r="DK45" s="97" t="str">
        <f t="shared" si="47"/>
        <v/>
      </c>
      <c r="DP45" s="97" t="str">
        <f t="shared" si="48"/>
        <v/>
      </c>
      <c r="DU45" s="97" t="str">
        <f t="shared" si="49"/>
        <v/>
      </c>
      <c r="DV45" t="s">
        <v>215</v>
      </c>
      <c r="DW45">
        <v>0</v>
      </c>
      <c r="DX45">
        <v>5</v>
      </c>
      <c r="DY45">
        <v>6</v>
      </c>
      <c r="DZ45" s="97">
        <f t="shared" si="50"/>
        <v>0.27500000000000002</v>
      </c>
      <c r="EA45" t="s">
        <v>207</v>
      </c>
      <c r="EB45">
        <v>0</v>
      </c>
      <c r="EC45">
        <v>18</v>
      </c>
      <c r="ED45">
        <v>6</v>
      </c>
      <c r="EE45" s="97">
        <f t="shared" si="51"/>
        <v>0.92500000000000004</v>
      </c>
      <c r="EF45" t="s">
        <v>207</v>
      </c>
      <c r="EG45">
        <v>0</v>
      </c>
      <c r="EH45">
        <v>16</v>
      </c>
      <c r="EI45">
        <v>6</v>
      </c>
      <c r="EJ45" s="97">
        <f t="shared" si="52"/>
        <v>0.82500000000000007</v>
      </c>
      <c r="EO45" s="97" t="str">
        <f t="shared" si="53"/>
        <v/>
      </c>
      <c r="ET45" s="97" t="str">
        <f t="shared" si="54"/>
        <v/>
      </c>
      <c r="EY45" s="97" t="str">
        <f t="shared" si="55"/>
        <v/>
      </c>
      <c r="FD45" s="97" t="str">
        <f t="shared" si="56"/>
        <v/>
      </c>
      <c r="FI45" s="97" t="str">
        <f t="shared" si="57"/>
        <v/>
      </c>
      <c r="FN45" s="97" t="str">
        <f t="shared" si="58"/>
        <v/>
      </c>
    </row>
    <row r="46" spans="1:170" x14ac:dyDescent="0.3">
      <c r="A46" s="19" t="s">
        <v>219</v>
      </c>
      <c r="B46" s="2" t="str">
        <f t="shared" si="29"/>
        <v>£/</v>
      </c>
      <c r="C46" s="19"/>
      <c r="J46" s="16" t="str">
        <f t="shared" si="32"/>
        <v/>
      </c>
      <c r="S46" s="16" t="str">
        <f t="shared" si="59"/>
        <v/>
      </c>
      <c r="AB46" s="16" t="str">
        <f t="shared" si="33"/>
        <v/>
      </c>
      <c r="AC46" s="3"/>
      <c r="AK46" s="16" t="str">
        <f t="shared" si="34"/>
        <v/>
      </c>
      <c r="AT46" s="16" t="str">
        <f t="shared" si="35"/>
        <v/>
      </c>
      <c r="BC46" s="16" t="str">
        <f t="shared" si="36"/>
        <v/>
      </c>
      <c r="BH46" s="97" t="str">
        <f t="shared" si="37"/>
        <v/>
      </c>
      <c r="BM46" s="97" t="str">
        <f t="shared" si="38"/>
        <v/>
      </c>
      <c r="BR46" s="97" t="str">
        <f t="shared" si="31"/>
        <v/>
      </c>
      <c r="BW46" s="97" t="str">
        <f t="shared" si="39"/>
        <v/>
      </c>
      <c r="CB46" s="97" t="str">
        <f t="shared" si="40"/>
        <v/>
      </c>
      <c r="CG46" s="97" t="str">
        <f t="shared" si="41"/>
        <v/>
      </c>
      <c r="CL46" s="97" t="str">
        <f t="shared" si="42"/>
        <v/>
      </c>
      <c r="CQ46" s="97" t="str">
        <f t="shared" si="43"/>
        <v/>
      </c>
      <c r="CV46" s="97" t="str">
        <f t="shared" si="44"/>
        <v/>
      </c>
      <c r="DA46" s="97" t="str">
        <f t="shared" si="45"/>
        <v/>
      </c>
      <c r="DF46" s="97" t="str">
        <f t="shared" si="46"/>
        <v/>
      </c>
      <c r="DK46" s="97" t="str">
        <f t="shared" si="47"/>
        <v/>
      </c>
      <c r="DP46" s="97" t="str">
        <f t="shared" si="48"/>
        <v/>
      </c>
      <c r="DU46" s="97" t="str">
        <f t="shared" si="49"/>
        <v/>
      </c>
      <c r="DV46" t="s">
        <v>215</v>
      </c>
      <c r="DW46">
        <v>0</v>
      </c>
      <c r="DX46">
        <v>9</v>
      </c>
      <c r="DY46">
        <v>0</v>
      </c>
      <c r="DZ46" s="97">
        <f t="shared" si="50"/>
        <v>0.45</v>
      </c>
      <c r="EA46" t="s">
        <v>207</v>
      </c>
      <c r="EB46">
        <v>1</v>
      </c>
      <c r="EC46">
        <v>11</v>
      </c>
      <c r="ED46">
        <v>6</v>
      </c>
      <c r="EE46" s="97">
        <f t="shared" si="51"/>
        <v>1.575</v>
      </c>
      <c r="EF46" t="s">
        <v>207</v>
      </c>
      <c r="EG46">
        <v>1</v>
      </c>
      <c r="EH46">
        <v>1</v>
      </c>
      <c r="EI46">
        <v>6</v>
      </c>
      <c r="EJ46" s="97">
        <f t="shared" si="52"/>
        <v>1.075</v>
      </c>
      <c r="EK46" t="s">
        <v>207</v>
      </c>
      <c r="EL46">
        <v>0</v>
      </c>
      <c r="EM46">
        <v>10</v>
      </c>
      <c r="EN46">
        <v>6</v>
      </c>
      <c r="EO46" s="97">
        <f t="shared" si="53"/>
        <v>0.52500000000000002</v>
      </c>
      <c r="ET46" s="97" t="str">
        <f t="shared" si="54"/>
        <v/>
      </c>
      <c r="EY46" s="97" t="str">
        <f t="shared" si="55"/>
        <v/>
      </c>
      <c r="FD46" s="97" t="str">
        <f t="shared" si="56"/>
        <v/>
      </c>
      <c r="FI46" s="97" t="str">
        <f t="shared" si="57"/>
        <v/>
      </c>
      <c r="FN46" s="97" t="str">
        <f t="shared" si="58"/>
        <v/>
      </c>
    </row>
    <row r="47" spans="1:170" x14ac:dyDescent="0.3">
      <c r="A47" s="19" t="s">
        <v>220</v>
      </c>
      <c r="B47" s="2" t="str">
        <f t="shared" si="29"/>
        <v>£/</v>
      </c>
      <c r="C47" s="19"/>
      <c r="J47" s="16" t="str">
        <f t="shared" si="32"/>
        <v/>
      </c>
      <c r="S47" s="16" t="str">
        <f t="shared" si="59"/>
        <v/>
      </c>
      <c r="AB47" s="16" t="str">
        <f t="shared" si="33"/>
        <v/>
      </c>
      <c r="AC47" s="3"/>
      <c r="AK47" s="16" t="str">
        <f t="shared" si="34"/>
        <v/>
      </c>
      <c r="AT47" s="16" t="str">
        <f t="shared" si="35"/>
        <v/>
      </c>
      <c r="BC47" s="16" t="str">
        <f t="shared" si="36"/>
        <v/>
      </c>
      <c r="BH47" s="97" t="str">
        <f t="shared" si="37"/>
        <v/>
      </c>
      <c r="BM47" s="97" t="str">
        <f t="shared" si="38"/>
        <v/>
      </c>
      <c r="BR47" s="97" t="str">
        <f t="shared" si="31"/>
        <v/>
      </c>
      <c r="BW47" s="97" t="str">
        <f t="shared" si="39"/>
        <v/>
      </c>
      <c r="CB47" s="97" t="str">
        <f t="shared" si="40"/>
        <v/>
      </c>
      <c r="CG47" s="97" t="str">
        <f t="shared" si="41"/>
        <v/>
      </c>
      <c r="CL47" s="97" t="str">
        <f t="shared" si="42"/>
        <v/>
      </c>
      <c r="CQ47" s="97" t="str">
        <f t="shared" si="43"/>
        <v/>
      </c>
      <c r="CV47" s="97" t="str">
        <f t="shared" si="44"/>
        <v/>
      </c>
      <c r="DA47" s="97" t="str">
        <f t="shared" si="45"/>
        <v/>
      </c>
      <c r="DF47" s="97" t="str">
        <f t="shared" si="46"/>
        <v/>
      </c>
      <c r="DK47" s="97" t="str">
        <f t="shared" si="47"/>
        <v/>
      </c>
      <c r="DP47" s="97" t="str">
        <f t="shared" si="48"/>
        <v/>
      </c>
      <c r="DU47" s="97" t="str">
        <f t="shared" si="49"/>
        <v/>
      </c>
      <c r="DV47" t="s">
        <v>215</v>
      </c>
      <c r="DW47">
        <v>0</v>
      </c>
      <c r="DX47">
        <v>4</v>
      </c>
      <c r="DY47">
        <v>0</v>
      </c>
      <c r="DZ47" s="97">
        <f t="shared" si="50"/>
        <v>0.2</v>
      </c>
      <c r="EA47" t="s">
        <v>207</v>
      </c>
      <c r="EB47">
        <v>1</v>
      </c>
      <c r="EC47">
        <v>2</v>
      </c>
      <c r="ED47">
        <v>6</v>
      </c>
      <c r="EE47" s="97">
        <f t="shared" si="51"/>
        <v>1.125</v>
      </c>
      <c r="EF47" t="s">
        <v>207</v>
      </c>
      <c r="EG47">
        <v>1</v>
      </c>
      <c r="EH47">
        <v>0</v>
      </c>
      <c r="EI47">
        <v>6</v>
      </c>
      <c r="EJ47" s="97">
        <f t="shared" si="52"/>
        <v>1.0249999999999999</v>
      </c>
      <c r="EO47" s="97" t="str">
        <f t="shared" si="53"/>
        <v/>
      </c>
      <c r="ET47" s="97" t="str">
        <f t="shared" si="54"/>
        <v/>
      </c>
      <c r="EY47" s="97" t="str">
        <f t="shared" si="55"/>
        <v/>
      </c>
      <c r="FD47" s="97" t="str">
        <f t="shared" si="56"/>
        <v/>
      </c>
      <c r="FI47" s="97" t="str">
        <f t="shared" si="57"/>
        <v/>
      </c>
      <c r="FN47" s="97" t="str">
        <f t="shared" si="58"/>
        <v/>
      </c>
    </row>
    <row r="48" spans="1:170" x14ac:dyDescent="0.3">
      <c r="A48" s="19" t="s">
        <v>221</v>
      </c>
      <c r="B48" s="2" t="str">
        <f t="shared" si="29"/>
        <v>£/</v>
      </c>
      <c r="C48" s="19"/>
      <c r="J48" s="16" t="str">
        <f t="shared" si="32"/>
        <v/>
      </c>
      <c r="S48" s="16" t="str">
        <f t="shared" si="59"/>
        <v/>
      </c>
      <c r="AB48" s="16" t="str">
        <f t="shared" si="33"/>
        <v/>
      </c>
      <c r="AC48" s="3"/>
      <c r="AK48" s="16" t="str">
        <f t="shared" si="34"/>
        <v/>
      </c>
      <c r="AT48" s="16" t="str">
        <f t="shared" si="35"/>
        <v/>
      </c>
      <c r="BC48" s="16" t="str">
        <f t="shared" si="36"/>
        <v/>
      </c>
      <c r="BH48" s="97" t="str">
        <f t="shared" si="37"/>
        <v/>
      </c>
      <c r="BM48" s="97" t="str">
        <f t="shared" si="38"/>
        <v/>
      </c>
      <c r="BR48" s="97" t="str">
        <f t="shared" si="31"/>
        <v/>
      </c>
      <c r="BW48" s="97" t="str">
        <f t="shared" si="39"/>
        <v/>
      </c>
      <c r="CB48" s="97" t="str">
        <f t="shared" si="40"/>
        <v/>
      </c>
      <c r="CG48" s="97" t="str">
        <f t="shared" si="41"/>
        <v/>
      </c>
      <c r="CL48" s="97" t="str">
        <f t="shared" si="42"/>
        <v/>
      </c>
      <c r="CQ48" s="97" t="str">
        <f t="shared" si="43"/>
        <v/>
      </c>
      <c r="CV48" s="97" t="str">
        <f t="shared" si="44"/>
        <v/>
      </c>
      <c r="DA48" s="97" t="str">
        <f t="shared" si="45"/>
        <v/>
      </c>
      <c r="DF48" s="97" t="str">
        <f t="shared" si="46"/>
        <v/>
      </c>
      <c r="DK48" s="97" t="str">
        <f t="shared" si="47"/>
        <v/>
      </c>
      <c r="DP48" s="97" t="str">
        <f t="shared" si="48"/>
        <v/>
      </c>
      <c r="DU48" s="97" t="str">
        <f t="shared" si="49"/>
        <v/>
      </c>
      <c r="DV48" t="s">
        <v>215</v>
      </c>
      <c r="DW48">
        <v>0</v>
      </c>
      <c r="DX48">
        <v>8</v>
      </c>
      <c r="DY48">
        <v>0</v>
      </c>
      <c r="DZ48" s="97">
        <f t="shared" si="50"/>
        <v>0.4</v>
      </c>
      <c r="EA48" t="s">
        <v>207</v>
      </c>
      <c r="EB48">
        <v>1</v>
      </c>
      <c r="EC48">
        <v>5</v>
      </c>
      <c r="ED48">
        <v>6</v>
      </c>
      <c r="EE48" s="97">
        <f t="shared" si="51"/>
        <v>1.2749999999999999</v>
      </c>
      <c r="EF48" t="s">
        <v>207</v>
      </c>
      <c r="EG48">
        <v>1</v>
      </c>
      <c r="EH48">
        <v>5</v>
      </c>
      <c r="EI48">
        <v>0</v>
      </c>
      <c r="EJ48" s="97">
        <f t="shared" si="52"/>
        <v>1.25</v>
      </c>
      <c r="EO48" s="97" t="str">
        <f t="shared" si="53"/>
        <v/>
      </c>
      <c r="ET48" s="97" t="str">
        <f t="shared" si="54"/>
        <v/>
      </c>
      <c r="EY48" s="97" t="str">
        <f t="shared" si="55"/>
        <v/>
      </c>
      <c r="FD48" s="97" t="str">
        <f t="shared" si="56"/>
        <v/>
      </c>
      <c r="FI48" s="97" t="str">
        <f t="shared" si="57"/>
        <v/>
      </c>
      <c r="FN48" s="97" t="str">
        <f t="shared" si="58"/>
        <v/>
      </c>
    </row>
    <row r="49" spans="1:170" x14ac:dyDescent="0.3">
      <c r="A49" s="19" t="s">
        <v>502</v>
      </c>
      <c r="B49" s="2" t="str">
        <f t="shared" si="29"/>
        <v>£/</v>
      </c>
      <c r="C49" s="19"/>
      <c r="J49" s="16" t="str">
        <f t="shared" si="32"/>
        <v/>
      </c>
      <c r="S49" s="16" t="str">
        <f t="shared" si="59"/>
        <v/>
      </c>
      <c r="AB49" s="16" t="str">
        <f t="shared" si="33"/>
        <v/>
      </c>
      <c r="AC49" s="3"/>
      <c r="AK49" s="16" t="str">
        <f t="shared" si="34"/>
        <v/>
      </c>
      <c r="AT49" s="16" t="str">
        <f t="shared" si="35"/>
        <v/>
      </c>
      <c r="BC49" s="16" t="str">
        <f t="shared" si="36"/>
        <v/>
      </c>
      <c r="BH49" s="97" t="str">
        <f t="shared" si="37"/>
        <v/>
      </c>
      <c r="BM49" s="97" t="str">
        <f t="shared" si="38"/>
        <v/>
      </c>
      <c r="BR49" s="97" t="str">
        <f t="shared" si="31"/>
        <v/>
      </c>
      <c r="BW49" s="97" t="str">
        <f t="shared" si="39"/>
        <v/>
      </c>
      <c r="CB49" s="97" t="str">
        <f t="shared" si="40"/>
        <v/>
      </c>
      <c r="CG49" s="97" t="str">
        <f t="shared" si="41"/>
        <v/>
      </c>
      <c r="CL49" s="97" t="str">
        <f t="shared" si="42"/>
        <v/>
      </c>
      <c r="CQ49" s="97" t="str">
        <f t="shared" si="43"/>
        <v/>
      </c>
      <c r="CV49" s="97" t="str">
        <f t="shared" si="44"/>
        <v/>
      </c>
      <c r="DA49" s="97" t="str">
        <f t="shared" si="45"/>
        <v/>
      </c>
      <c r="DF49" s="97" t="str">
        <f t="shared" si="46"/>
        <v/>
      </c>
      <c r="DK49" s="97" t="str">
        <f t="shared" si="47"/>
        <v/>
      </c>
      <c r="DP49" s="97" t="str">
        <f t="shared" si="48"/>
        <v/>
      </c>
      <c r="DU49" s="97" t="str">
        <f t="shared" si="49"/>
        <v/>
      </c>
      <c r="DZ49" s="97" t="str">
        <f t="shared" si="50"/>
        <v/>
      </c>
      <c r="EE49" s="97" t="str">
        <f t="shared" si="51"/>
        <v/>
      </c>
      <c r="EJ49" s="97" t="str">
        <f t="shared" si="52"/>
        <v/>
      </c>
      <c r="EK49" t="s">
        <v>207</v>
      </c>
      <c r="EL49">
        <v>0</v>
      </c>
      <c r="EM49">
        <v>17</v>
      </c>
      <c r="EN49">
        <v>6</v>
      </c>
      <c r="EO49" s="97">
        <f t="shared" si="53"/>
        <v>0.875</v>
      </c>
      <c r="ET49" s="97" t="str">
        <f t="shared" si="54"/>
        <v/>
      </c>
      <c r="EY49" s="97" t="str">
        <f t="shared" si="55"/>
        <v/>
      </c>
      <c r="FD49" s="97" t="str">
        <f t="shared" si="56"/>
        <v/>
      </c>
      <c r="FI49" s="97" t="str">
        <f t="shared" si="57"/>
        <v/>
      </c>
      <c r="FN49" s="97" t="str">
        <f t="shared" si="58"/>
        <v/>
      </c>
    </row>
    <row r="50" spans="1:170" x14ac:dyDescent="0.3">
      <c r="A50" s="19" t="s">
        <v>222</v>
      </c>
      <c r="B50" s="2" t="str">
        <f t="shared" si="29"/>
        <v>£/</v>
      </c>
      <c r="C50" s="19"/>
      <c r="J50" s="16" t="str">
        <f t="shared" si="32"/>
        <v/>
      </c>
      <c r="S50" s="16" t="str">
        <f t="shared" si="59"/>
        <v/>
      </c>
      <c r="AB50" s="16" t="str">
        <f t="shared" si="33"/>
        <v/>
      </c>
      <c r="AC50" s="3"/>
      <c r="AK50" s="16" t="str">
        <f t="shared" si="34"/>
        <v/>
      </c>
      <c r="AT50" s="16" t="str">
        <f t="shared" si="35"/>
        <v/>
      </c>
      <c r="BC50" s="16" t="str">
        <f t="shared" si="36"/>
        <v/>
      </c>
      <c r="BH50" s="97" t="str">
        <f t="shared" si="37"/>
        <v/>
      </c>
      <c r="BM50" s="97" t="str">
        <f t="shared" si="38"/>
        <v/>
      </c>
      <c r="BR50" s="97" t="str">
        <f t="shared" si="31"/>
        <v/>
      </c>
      <c r="BS50" t="s">
        <v>223</v>
      </c>
      <c r="BT50">
        <v>150</v>
      </c>
      <c r="BV50">
        <v>170</v>
      </c>
      <c r="BW50" s="97">
        <f t="shared" si="39"/>
        <v>1.2698412698412698</v>
      </c>
      <c r="CB50" s="97" t="str">
        <f t="shared" si="40"/>
        <v/>
      </c>
      <c r="CG50" s="97" t="str">
        <f t="shared" si="41"/>
        <v/>
      </c>
      <c r="CL50" s="97" t="str">
        <f t="shared" si="42"/>
        <v/>
      </c>
      <c r="CQ50" s="97" t="str">
        <f t="shared" si="43"/>
        <v/>
      </c>
      <c r="CV50" s="97" t="str">
        <f t="shared" si="44"/>
        <v/>
      </c>
      <c r="DA50" s="97" t="str">
        <f t="shared" si="45"/>
        <v/>
      </c>
      <c r="DF50" s="97" t="str">
        <f t="shared" si="46"/>
        <v/>
      </c>
      <c r="DK50" s="97" t="str">
        <f t="shared" si="47"/>
        <v/>
      </c>
      <c r="DL50" t="s">
        <v>224</v>
      </c>
      <c r="DM50">
        <v>0</v>
      </c>
      <c r="DN50">
        <v>1</v>
      </c>
      <c r="DO50">
        <v>1.125</v>
      </c>
      <c r="DP50" s="97">
        <f t="shared" si="48"/>
        <v>5.46875E-2</v>
      </c>
      <c r="DU50" s="97" t="str">
        <f t="shared" si="49"/>
        <v/>
      </c>
      <c r="DZ50" s="97" t="str">
        <f t="shared" si="50"/>
        <v/>
      </c>
      <c r="EE50" s="97" t="str">
        <f t="shared" si="51"/>
        <v/>
      </c>
      <c r="EJ50" s="97" t="str">
        <f t="shared" si="52"/>
        <v/>
      </c>
      <c r="EO50" s="97" t="str">
        <f t="shared" si="53"/>
        <v/>
      </c>
      <c r="ET50" s="97" t="str">
        <f t="shared" si="54"/>
        <v/>
      </c>
      <c r="EY50" s="97" t="str">
        <f t="shared" si="55"/>
        <v/>
      </c>
      <c r="FD50" s="97" t="str">
        <f t="shared" si="56"/>
        <v/>
      </c>
      <c r="FI50" s="97" t="str">
        <f t="shared" si="57"/>
        <v/>
      </c>
      <c r="FN50" s="97" t="str">
        <f t="shared" si="58"/>
        <v/>
      </c>
    </row>
    <row r="51" spans="1:170" x14ac:dyDescent="0.3">
      <c r="A51" s="19" t="s">
        <v>225</v>
      </c>
      <c r="B51" s="2" t="str">
        <f t="shared" si="29"/>
        <v>£/</v>
      </c>
      <c r="C51" s="19"/>
      <c r="J51" s="16" t="str">
        <f t="shared" si="32"/>
        <v/>
      </c>
      <c r="S51" s="16" t="str">
        <f t="shared" si="59"/>
        <v/>
      </c>
      <c r="AB51" s="16" t="str">
        <f t="shared" si="33"/>
        <v/>
      </c>
      <c r="AK51" s="16" t="str">
        <f t="shared" si="34"/>
        <v/>
      </c>
      <c r="AT51" s="16" t="str">
        <f t="shared" si="35"/>
        <v/>
      </c>
      <c r="BC51" s="16" t="str">
        <f t="shared" si="36"/>
        <v/>
      </c>
      <c r="BH51" s="97" t="str">
        <f t="shared" si="37"/>
        <v/>
      </c>
      <c r="BM51" s="97" t="str">
        <f t="shared" si="38"/>
        <v/>
      </c>
      <c r="BR51" s="97" t="str">
        <f t="shared" si="31"/>
        <v/>
      </c>
      <c r="BS51" t="s">
        <v>226</v>
      </c>
      <c r="BT51">
        <v>70</v>
      </c>
      <c r="BV51">
        <v>80</v>
      </c>
      <c r="BW51" s="97">
        <f t="shared" si="39"/>
        <v>0.59523809523809523</v>
      </c>
      <c r="CB51" s="97" t="str">
        <f t="shared" si="40"/>
        <v/>
      </c>
      <c r="CG51" s="97" t="str">
        <f t="shared" si="41"/>
        <v/>
      </c>
      <c r="CL51" s="97" t="str">
        <f t="shared" si="42"/>
        <v/>
      </c>
      <c r="CQ51" s="97" t="str">
        <f t="shared" si="43"/>
        <v/>
      </c>
      <c r="CV51" s="97" t="str">
        <f t="shared" si="44"/>
        <v/>
      </c>
      <c r="DA51" s="97" t="str">
        <f t="shared" si="45"/>
        <v/>
      </c>
      <c r="DF51" s="97" t="str">
        <f t="shared" si="46"/>
        <v/>
      </c>
      <c r="DK51" s="97" t="str">
        <f t="shared" si="47"/>
        <v/>
      </c>
      <c r="DL51" t="s">
        <v>227</v>
      </c>
      <c r="DM51">
        <v>0</v>
      </c>
      <c r="DN51">
        <v>1</v>
      </c>
      <c r="DO51">
        <v>3.75</v>
      </c>
      <c r="DP51" s="97">
        <f t="shared" si="48"/>
        <v>6.5625000000000003E-2</v>
      </c>
      <c r="DU51" s="97" t="str">
        <f t="shared" si="49"/>
        <v/>
      </c>
      <c r="DZ51" s="97" t="str">
        <f t="shared" si="50"/>
        <v/>
      </c>
      <c r="EE51" s="97" t="str">
        <f t="shared" si="51"/>
        <v/>
      </c>
      <c r="EJ51" s="97" t="str">
        <f t="shared" si="52"/>
        <v/>
      </c>
      <c r="EO51" s="97" t="str">
        <f t="shared" si="53"/>
        <v/>
      </c>
      <c r="ET51" s="97" t="str">
        <f t="shared" si="54"/>
        <v/>
      </c>
      <c r="EY51" s="97" t="str">
        <f t="shared" si="55"/>
        <v/>
      </c>
      <c r="FD51" s="97" t="str">
        <f t="shared" si="56"/>
        <v/>
      </c>
      <c r="FI51" s="97" t="str">
        <f t="shared" si="57"/>
        <v/>
      </c>
      <c r="FN51" s="97" t="str">
        <f t="shared" si="58"/>
        <v/>
      </c>
    </row>
    <row r="52" spans="1:170" x14ac:dyDescent="0.3">
      <c r="A52" s="19" t="s">
        <v>228</v>
      </c>
      <c r="B52" s="2" t="str">
        <f t="shared" si="29"/>
        <v>£/</v>
      </c>
      <c r="C52" s="19"/>
      <c r="J52" s="16" t="str">
        <f t="shared" si="32"/>
        <v/>
      </c>
      <c r="S52" s="16" t="str">
        <f t="shared" si="59"/>
        <v/>
      </c>
      <c r="AB52" s="16" t="str">
        <f t="shared" si="33"/>
        <v/>
      </c>
      <c r="AK52" s="16" t="str">
        <f t="shared" si="34"/>
        <v/>
      </c>
      <c r="AT52" s="16" t="str">
        <f t="shared" si="35"/>
        <v/>
      </c>
      <c r="BC52" s="16" t="str">
        <f t="shared" si="36"/>
        <v/>
      </c>
      <c r="BH52" s="97" t="str">
        <f t="shared" si="37"/>
        <v/>
      </c>
      <c r="BM52" s="97" t="str">
        <f t="shared" si="38"/>
        <v/>
      </c>
      <c r="BR52" s="97" t="str">
        <f t="shared" si="31"/>
        <v/>
      </c>
      <c r="BW52" s="97" t="str">
        <f t="shared" si="39"/>
        <v/>
      </c>
      <c r="CB52" s="97" t="str">
        <f t="shared" si="40"/>
        <v/>
      </c>
      <c r="CC52" t="s">
        <v>69</v>
      </c>
      <c r="CD52">
        <v>0</v>
      </c>
      <c r="CE52">
        <v>0</v>
      </c>
      <c r="CF52">
        <v>2.25</v>
      </c>
      <c r="CG52" s="97">
        <f t="shared" si="41"/>
        <v>9.3749999999999997E-3</v>
      </c>
      <c r="CL52" s="97" t="str">
        <f t="shared" si="42"/>
        <v/>
      </c>
      <c r="CQ52" s="97" t="str">
        <f t="shared" si="43"/>
        <v/>
      </c>
      <c r="CV52" s="97" t="str">
        <f t="shared" si="44"/>
        <v/>
      </c>
      <c r="DA52" s="97" t="str">
        <f t="shared" si="45"/>
        <v/>
      </c>
      <c r="DF52" s="97" t="str">
        <f t="shared" si="46"/>
        <v/>
      </c>
      <c r="DK52" s="97" t="str">
        <f t="shared" si="47"/>
        <v/>
      </c>
      <c r="DP52" s="97" t="str">
        <f t="shared" si="48"/>
        <v/>
      </c>
      <c r="DU52" s="97" t="str">
        <f t="shared" si="49"/>
        <v/>
      </c>
      <c r="DZ52" s="97" t="str">
        <f t="shared" si="50"/>
        <v/>
      </c>
      <c r="EE52" s="97" t="str">
        <f t="shared" si="51"/>
        <v/>
      </c>
      <c r="EJ52" s="97" t="str">
        <f t="shared" si="52"/>
        <v/>
      </c>
      <c r="EO52" s="97" t="str">
        <f t="shared" si="53"/>
        <v/>
      </c>
      <c r="ET52" s="97" t="str">
        <f t="shared" si="54"/>
        <v/>
      </c>
      <c r="EY52" s="97" t="str">
        <f t="shared" si="55"/>
        <v/>
      </c>
      <c r="FD52" s="97" t="str">
        <f t="shared" si="56"/>
        <v/>
      </c>
      <c r="FI52" s="97" t="str">
        <f t="shared" si="57"/>
        <v/>
      </c>
      <c r="FN52" s="97" t="str">
        <f t="shared" si="58"/>
        <v/>
      </c>
    </row>
    <row r="53" spans="1:170" x14ac:dyDescent="0.3">
      <c r="A53" s="19" t="s">
        <v>503</v>
      </c>
      <c r="B53" s="2" t="str">
        <f t="shared" si="29"/>
        <v>£/</v>
      </c>
      <c r="C53" s="19"/>
      <c r="J53" s="16" t="str">
        <f t="shared" si="32"/>
        <v/>
      </c>
      <c r="S53" s="16" t="str">
        <f t="shared" si="59"/>
        <v/>
      </c>
      <c r="AB53" s="16" t="str">
        <f t="shared" si="33"/>
        <v/>
      </c>
      <c r="AK53" s="16" t="str">
        <f t="shared" si="34"/>
        <v/>
      </c>
      <c r="AT53" s="16" t="str">
        <f t="shared" si="35"/>
        <v/>
      </c>
      <c r="BC53" s="16" t="str">
        <f t="shared" si="36"/>
        <v/>
      </c>
      <c r="BH53" s="97" t="str">
        <f t="shared" si="37"/>
        <v/>
      </c>
      <c r="BM53" s="97" t="str">
        <f t="shared" si="38"/>
        <v/>
      </c>
      <c r="BR53" s="97" t="str">
        <f t="shared" si="31"/>
        <v/>
      </c>
      <c r="BW53" s="97" t="str">
        <f t="shared" si="39"/>
        <v/>
      </c>
      <c r="CB53" s="97" t="str">
        <f t="shared" si="40"/>
        <v/>
      </c>
      <c r="CG53" s="97" t="str">
        <f t="shared" si="41"/>
        <v/>
      </c>
      <c r="CL53" s="97" t="str">
        <f t="shared" si="42"/>
        <v/>
      </c>
      <c r="CQ53" s="97" t="str">
        <f t="shared" si="43"/>
        <v/>
      </c>
      <c r="CV53" s="97" t="str">
        <f t="shared" si="44"/>
        <v/>
      </c>
      <c r="DA53" s="97" t="str">
        <f t="shared" si="45"/>
        <v/>
      </c>
      <c r="DB53" t="s">
        <v>229</v>
      </c>
      <c r="DC53">
        <v>0</v>
      </c>
      <c r="DD53">
        <v>0</v>
      </c>
      <c r="DE53">
        <v>4</v>
      </c>
      <c r="DF53" s="97">
        <f t="shared" si="46"/>
        <v>1.6666666666666666E-2</v>
      </c>
      <c r="DK53" s="97" t="str">
        <f t="shared" si="47"/>
        <v/>
      </c>
      <c r="DP53" s="97" t="str">
        <f t="shared" si="48"/>
        <v/>
      </c>
      <c r="DU53" s="97" t="str">
        <f t="shared" si="49"/>
        <v/>
      </c>
      <c r="DZ53" s="97" t="str">
        <f t="shared" si="50"/>
        <v/>
      </c>
      <c r="EE53" s="97" t="str">
        <f t="shared" si="51"/>
        <v/>
      </c>
      <c r="EJ53" s="97" t="str">
        <f t="shared" si="52"/>
        <v/>
      </c>
      <c r="EO53" s="97" t="str">
        <f t="shared" si="53"/>
        <v/>
      </c>
      <c r="ET53" s="97" t="str">
        <f t="shared" si="54"/>
        <v/>
      </c>
      <c r="EY53" s="97" t="str">
        <f t="shared" si="55"/>
        <v/>
      </c>
      <c r="FD53" s="97" t="str">
        <f t="shared" si="56"/>
        <v/>
      </c>
      <c r="FI53" s="97" t="str">
        <f t="shared" si="57"/>
        <v/>
      </c>
      <c r="FN53" s="97" t="str">
        <f t="shared" si="58"/>
        <v/>
      </c>
    </row>
    <row r="54" spans="1:170" x14ac:dyDescent="0.3">
      <c r="A54" s="20" t="s">
        <v>230</v>
      </c>
      <c r="B54" s="2" t="str">
        <f t="shared" si="29"/>
        <v>£/</v>
      </c>
      <c r="J54" s="16" t="str">
        <f t="shared" si="32"/>
        <v/>
      </c>
      <c r="S54" s="16" t="str">
        <f t="shared" si="59"/>
        <v/>
      </c>
      <c r="AB54" s="16" t="str">
        <f t="shared" si="33"/>
        <v/>
      </c>
      <c r="AK54" s="16" t="str">
        <f t="shared" si="34"/>
        <v/>
      </c>
      <c r="AT54" s="16" t="str">
        <f t="shared" si="35"/>
        <v/>
      </c>
      <c r="BC54" s="16" t="str">
        <f t="shared" si="36"/>
        <v/>
      </c>
      <c r="BH54" s="97" t="str">
        <f t="shared" si="37"/>
        <v/>
      </c>
      <c r="BM54" s="97" t="str">
        <f t="shared" si="38"/>
        <v/>
      </c>
      <c r="BR54" s="97" t="str">
        <f t="shared" si="31"/>
        <v/>
      </c>
      <c r="BW54" s="97" t="str">
        <f t="shared" si="39"/>
        <v/>
      </c>
      <c r="CB54" s="97" t="str">
        <f t="shared" si="40"/>
        <v/>
      </c>
      <c r="CG54" s="97" t="str">
        <f t="shared" si="41"/>
        <v/>
      </c>
      <c r="CL54" s="97" t="str">
        <f t="shared" si="42"/>
        <v/>
      </c>
      <c r="CQ54" s="97" t="str">
        <f t="shared" si="43"/>
        <v/>
      </c>
      <c r="CV54" s="97" t="str">
        <f t="shared" si="44"/>
        <v/>
      </c>
      <c r="DA54" s="97" t="str">
        <f t="shared" si="45"/>
        <v/>
      </c>
      <c r="DF54" s="97" t="str">
        <f t="shared" si="46"/>
        <v/>
      </c>
      <c r="DK54" s="97" t="str">
        <f t="shared" si="47"/>
        <v/>
      </c>
      <c r="DP54" s="97" t="str">
        <f t="shared" si="48"/>
        <v/>
      </c>
      <c r="DU54" s="97" t="str">
        <f t="shared" si="49"/>
        <v/>
      </c>
      <c r="DZ54" s="97" t="str">
        <f t="shared" si="50"/>
        <v/>
      </c>
      <c r="EE54" s="97" t="str">
        <f t="shared" si="51"/>
        <v/>
      </c>
      <c r="EF54" t="s">
        <v>142</v>
      </c>
      <c r="EG54">
        <v>0</v>
      </c>
      <c r="EH54">
        <v>2</v>
      </c>
      <c r="EI54">
        <v>8</v>
      </c>
      <c r="EJ54" s="97">
        <f t="shared" si="52"/>
        <v>0.13333333333333333</v>
      </c>
      <c r="EO54" s="97" t="str">
        <f t="shared" si="53"/>
        <v/>
      </c>
      <c r="ET54" s="97" t="str">
        <f t="shared" si="54"/>
        <v/>
      </c>
      <c r="EY54" s="97" t="str">
        <f t="shared" si="55"/>
        <v/>
      </c>
      <c r="FD54" s="97" t="str">
        <f t="shared" si="56"/>
        <v/>
      </c>
      <c r="FI54" s="97" t="str">
        <f t="shared" si="57"/>
        <v/>
      </c>
      <c r="FN54" s="97" t="str">
        <f t="shared" si="58"/>
        <v/>
      </c>
    </row>
    <row r="55" spans="1:170" x14ac:dyDescent="0.3">
      <c r="A55" s="19" t="s">
        <v>504</v>
      </c>
      <c r="B55" s="2" t="str">
        <f t="shared" si="29"/>
        <v>£/</v>
      </c>
      <c r="C55" s="19"/>
      <c r="J55" s="16" t="str">
        <f t="shared" si="32"/>
        <v/>
      </c>
      <c r="S55" s="16" t="str">
        <f t="shared" si="59"/>
        <v/>
      </c>
      <c r="AB55" s="16" t="str">
        <f t="shared" si="33"/>
        <v/>
      </c>
      <c r="AK55" s="16" t="str">
        <f t="shared" si="34"/>
        <v/>
      </c>
      <c r="AT55" s="16" t="str">
        <f t="shared" si="35"/>
        <v/>
      </c>
      <c r="BC55" s="16" t="str">
        <f t="shared" si="36"/>
        <v/>
      </c>
      <c r="BH55" s="97" t="str">
        <f t="shared" si="37"/>
        <v/>
      </c>
      <c r="BM55" s="97" t="str">
        <f t="shared" si="38"/>
        <v/>
      </c>
      <c r="BR55" s="97" t="str">
        <f t="shared" si="31"/>
        <v/>
      </c>
      <c r="BW55" s="97" t="str">
        <f t="shared" si="39"/>
        <v/>
      </c>
      <c r="CB55" s="97" t="str">
        <f t="shared" si="40"/>
        <v/>
      </c>
      <c r="CG55" s="97" t="str">
        <f t="shared" si="41"/>
        <v/>
      </c>
      <c r="CL55" s="97" t="str">
        <f t="shared" si="42"/>
        <v/>
      </c>
      <c r="CQ55" s="97" t="str">
        <f t="shared" si="43"/>
        <v/>
      </c>
      <c r="CV55" s="97" t="str">
        <f t="shared" si="44"/>
        <v/>
      </c>
      <c r="DA55" s="97" t="str">
        <f t="shared" si="45"/>
        <v/>
      </c>
      <c r="DB55" t="s">
        <v>231</v>
      </c>
      <c r="DC55">
        <v>16</v>
      </c>
      <c r="DD55">
        <v>0</v>
      </c>
      <c r="DE55">
        <v>0</v>
      </c>
      <c r="DF55" s="97">
        <f t="shared" si="46"/>
        <v>16</v>
      </c>
      <c r="DK55" s="97" t="str">
        <f t="shared" si="47"/>
        <v/>
      </c>
      <c r="DP55" s="97" t="str">
        <f t="shared" si="48"/>
        <v/>
      </c>
      <c r="DU55" s="97" t="str">
        <f t="shared" si="49"/>
        <v/>
      </c>
      <c r="DZ55" s="97" t="str">
        <f t="shared" si="50"/>
        <v/>
      </c>
      <c r="EE55" s="97" t="str">
        <f t="shared" si="51"/>
        <v/>
      </c>
      <c r="EJ55" s="97" t="str">
        <f t="shared" si="52"/>
        <v/>
      </c>
      <c r="EO55" s="97" t="str">
        <f t="shared" si="53"/>
        <v/>
      </c>
      <c r="ET55" s="97" t="str">
        <f t="shared" si="54"/>
        <v/>
      </c>
      <c r="EY55" s="97" t="str">
        <f t="shared" si="55"/>
        <v/>
      </c>
      <c r="FD55" s="97" t="str">
        <f t="shared" si="56"/>
        <v/>
      </c>
      <c r="FI55" s="97" t="str">
        <f t="shared" si="57"/>
        <v/>
      </c>
      <c r="FN55" s="97" t="str">
        <f t="shared" si="58"/>
        <v/>
      </c>
    </row>
    <row r="56" spans="1:170" x14ac:dyDescent="0.3">
      <c r="A56" s="19" t="s">
        <v>505</v>
      </c>
      <c r="B56" s="2" t="str">
        <f t="shared" si="29"/>
        <v>£/</v>
      </c>
      <c r="C56" s="19"/>
      <c r="J56" s="16" t="str">
        <f t="shared" si="32"/>
        <v/>
      </c>
      <c r="S56" s="16" t="str">
        <f t="shared" si="59"/>
        <v/>
      </c>
      <c r="AB56" s="16" t="str">
        <f t="shared" si="33"/>
        <v/>
      </c>
      <c r="AK56" s="16" t="str">
        <f t="shared" si="34"/>
        <v/>
      </c>
      <c r="AT56" s="16" t="str">
        <f t="shared" si="35"/>
        <v/>
      </c>
      <c r="BC56" s="16" t="str">
        <f t="shared" si="36"/>
        <v/>
      </c>
      <c r="BH56" s="97" t="str">
        <f t="shared" si="37"/>
        <v/>
      </c>
      <c r="BM56" s="97" t="str">
        <f t="shared" si="38"/>
        <v/>
      </c>
      <c r="BR56" s="97" t="str">
        <f t="shared" si="31"/>
        <v/>
      </c>
      <c r="BW56" s="97" t="str">
        <f t="shared" si="39"/>
        <v/>
      </c>
      <c r="CB56" s="97" t="str">
        <f t="shared" si="40"/>
        <v/>
      </c>
      <c r="CG56" s="97" t="str">
        <f t="shared" si="41"/>
        <v/>
      </c>
      <c r="CL56" s="97" t="str">
        <f t="shared" si="42"/>
        <v/>
      </c>
      <c r="CQ56" s="97" t="str">
        <f t="shared" si="43"/>
        <v/>
      </c>
      <c r="CV56" s="97" t="str">
        <f t="shared" si="44"/>
        <v/>
      </c>
      <c r="DA56" s="97" t="str">
        <f t="shared" si="45"/>
        <v/>
      </c>
      <c r="DB56" t="s">
        <v>231</v>
      </c>
      <c r="DC56">
        <v>60</v>
      </c>
      <c r="DD56">
        <v>0</v>
      </c>
      <c r="DE56">
        <v>0</v>
      </c>
      <c r="DF56" s="97">
        <f t="shared" si="46"/>
        <v>60</v>
      </c>
      <c r="DK56" s="97" t="str">
        <f t="shared" si="47"/>
        <v/>
      </c>
      <c r="DP56" s="97" t="str">
        <f t="shared" si="48"/>
        <v/>
      </c>
      <c r="DU56" s="97" t="str">
        <f t="shared" si="49"/>
        <v/>
      </c>
      <c r="DZ56" s="97" t="str">
        <f t="shared" si="50"/>
        <v/>
      </c>
      <c r="EE56" s="97" t="str">
        <f t="shared" si="51"/>
        <v/>
      </c>
      <c r="EJ56" s="97" t="str">
        <f t="shared" si="52"/>
        <v/>
      </c>
      <c r="EO56" s="97" t="str">
        <f t="shared" si="53"/>
        <v/>
      </c>
      <c r="ET56" s="97" t="str">
        <f t="shared" si="54"/>
        <v/>
      </c>
      <c r="EY56" s="97" t="str">
        <f t="shared" si="55"/>
        <v/>
      </c>
      <c r="FD56" s="97" t="str">
        <f t="shared" si="56"/>
        <v/>
      </c>
      <c r="FI56" s="97" t="str">
        <f t="shared" si="57"/>
        <v/>
      </c>
      <c r="FN56" s="97" t="str">
        <f t="shared" si="58"/>
        <v/>
      </c>
    </row>
    <row r="57" spans="1:170" x14ac:dyDescent="0.3">
      <c r="A57" s="19" t="s">
        <v>232</v>
      </c>
      <c r="B57" s="2" t="str">
        <f t="shared" si="29"/>
        <v>£/</v>
      </c>
      <c r="C57" s="19"/>
      <c r="J57" s="16" t="str">
        <f t="shared" si="32"/>
        <v/>
      </c>
      <c r="S57" s="16" t="str">
        <f t="shared" si="59"/>
        <v/>
      </c>
      <c r="AB57" s="16" t="str">
        <f t="shared" si="33"/>
        <v/>
      </c>
      <c r="AK57" s="16" t="str">
        <f t="shared" si="34"/>
        <v/>
      </c>
      <c r="AT57" s="16" t="str">
        <f t="shared" si="35"/>
        <v/>
      </c>
      <c r="BC57" s="16" t="str">
        <f t="shared" si="36"/>
        <v/>
      </c>
      <c r="BH57" s="97" t="str">
        <f t="shared" si="37"/>
        <v/>
      </c>
      <c r="BM57" s="97" t="str">
        <f t="shared" si="38"/>
        <v/>
      </c>
      <c r="BR57" s="97" t="str">
        <f t="shared" si="31"/>
        <v/>
      </c>
      <c r="BW57" s="97" t="str">
        <f t="shared" si="39"/>
        <v/>
      </c>
      <c r="CB57" s="97" t="str">
        <f t="shared" si="40"/>
        <v/>
      </c>
      <c r="CG57" s="97" t="str">
        <f t="shared" si="41"/>
        <v/>
      </c>
      <c r="CL57" s="97" t="str">
        <f t="shared" si="42"/>
        <v/>
      </c>
      <c r="CQ57" s="97" t="str">
        <f t="shared" si="43"/>
        <v/>
      </c>
      <c r="CV57" s="97" t="str">
        <f t="shared" si="44"/>
        <v/>
      </c>
      <c r="DA57" s="97" t="str">
        <f t="shared" si="45"/>
        <v/>
      </c>
      <c r="DB57" t="s">
        <v>231</v>
      </c>
      <c r="DC57">
        <v>75</v>
      </c>
      <c r="DD57">
        <v>0</v>
      </c>
      <c r="DE57">
        <v>0</v>
      </c>
      <c r="DF57" s="97">
        <f t="shared" si="46"/>
        <v>75</v>
      </c>
      <c r="DK57" s="97" t="str">
        <f t="shared" si="47"/>
        <v/>
      </c>
      <c r="DP57" s="97" t="str">
        <f t="shared" si="48"/>
        <v/>
      </c>
      <c r="DU57" s="97" t="str">
        <f t="shared" si="49"/>
        <v/>
      </c>
      <c r="DZ57" s="97" t="str">
        <f t="shared" si="50"/>
        <v/>
      </c>
      <c r="EE57" s="97" t="str">
        <f t="shared" si="51"/>
        <v/>
      </c>
      <c r="EJ57" s="97" t="str">
        <f t="shared" si="52"/>
        <v/>
      </c>
      <c r="EO57" s="97" t="str">
        <f t="shared" si="53"/>
        <v/>
      </c>
      <c r="ET57" s="97" t="str">
        <f t="shared" si="54"/>
        <v/>
      </c>
      <c r="EY57" s="97" t="str">
        <f t="shared" si="55"/>
        <v/>
      </c>
      <c r="FD57" s="97" t="str">
        <f t="shared" si="56"/>
        <v/>
      </c>
      <c r="FI57" s="97" t="str">
        <f t="shared" si="57"/>
        <v/>
      </c>
      <c r="FN57" s="97" t="str">
        <f t="shared" si="58"/>
        <v/>
      </c>
    </row>
    <row r="61" spans="1:170" x14ac:dyDescent="0.3">
      <c r="A61" s="94" t="s">
        <v>412</v>
      </c>
      <c r="B61" s="94"/>
      <c r="C61" s="94"/>
    </row>
    <row r="62" spans="1:170" x14ac:dyDescent="0.3">
      <c r="B62">
        <v>1</v>
      </c>
      <c r="C62" s="94" t="s">
        <v>19</v>
      </c>
      <c r="D62">
        <v>20</v>
      </c>
      <c r="E62" s="94" t="s">
        <v>16</v>
      </c>
      <c r="F62">
        <v>240</v>
      </c>
      <c r="G62" s="94" t="s">
        <v>17</v>
      </c>
      <c r="BZ62" s="97"/>
      <c r="CB62"/>
      <c r="CE62" s="97"/>
      <c r="CG62"/>
      <c r="CJ62" s="97"/>
      <c r="CL62"/>
      <c r="CO62" s="97"/>
      <c r="CQ62"/>
      <c r="CT62" s="97"/>
      <c r="CV62"/>
      <c r="CY62" s="97"/>
      <c r="DA62"/>
      <c r="DD62" s="97"/>
      <c r="DF62"/>
      <c r="DI62" s="97"/>
      <c r="DK62"/>
      <c r="DN62" s="97"/>
      <c r="DP62"/>
      <c r="DS62" s="97"/>
      <c r="DU62"/>
      <c r="DX62" s="97"/>
      <c r="DZ62"/>
      <c r="EC62" s="97"/>
      <c r="EE62"/>
      <c r="EH62" s="97"/>
      <c r="EJ62"/>
      <c r="EM62" s="97"/>
      <c r="EO62"/>
      <c r="ER62" s="97"/>
      <c r="ET62"/>
      <c r="EW62" s="97"/>
      <c r="EY62"/>
      <c r="FB62" s="97"/>
      <c r="FD62"/>
      <c r="FG62" s="97"/>
      <c r="FI62"/>
      <c r="FL62" s="97"/>
      <c r="FN62"/>
    </row>
    <row r="63" spans="1:170" x14ac:dyDescent="0.3">
      <c r="A63" s="19">
        <v>1877</v>
      </c>
      <c r="B63">
        <v>1</v>
      </c>
      <c r="C63" s="94" t="s">
        <v>19</v>
      </c>
      <c r="D63">
        <v>126</v>
      </c>
      <c r="E63" s="94" t="s">
        <v>510</v>
      </c>
      <c r="BZ63" s="97"/>
      <c r="CB63"/>
      <c r="CE63" s="97"/>
      <c r="CG63"/>
      <c r="CJ63" s="97"/>
      <c r="CL63"/>
      <c r="CO63" s="97"/>
      <c r="CQ63"/>
      <c r="CT63" s="97"/>
      <c r="CV63"/>
      <c r="CY63" s="97"/>
      <c r="DA63"/>
      <c r="DD63" s="97"/>
      <c r="DF63"/>
      <c r="DI63" s="97"/>
      <c r="DK63"/>
      <c r="DN63" s="97"/>
      <c r="DP63"/>
      <c r="DS63" s="97"/>
      <c r="DU63"/>
      <c r="DX63" s="97"/>
      <c r="DZ63"/>
      <c r="EC63" s="97"/>
      <c r="EE63"/>
      <c r="EH63" s="97"/>
      <c r="EJ63"/>
      <c r="EM63" s="97"/>
      <c r="EO63"/>
      <c r="ER63" s="97"/>
      <c r="ET63"/>
      <c r="EW63" s="97"/>
      <c r="EY63"/>
      <c r="FB63" s="97"/>
      <c r="FD63"/>
      <c r="FG63" s="97"/>
      <c r="FI63"/>
      <c r="FL63" s="97"/>
      <c r="FN63"/>
    </row>
    <row r="64" spans="1:170" x14ac:dyDescent="0.3">
      <c r="A64" s="19">
        <v>1878</v>
      </c>
      <c r="B64">
        <v>1</v>
      </c>
      <c r="C64" s="94" t="s">
        <v>19</v>
      </c>
      <c r="D64">
        <v>134.25</v>
      </c>
      <c r="E64" s="94" t="s">
        <v>510</v>
      </c>
      <c r="BZ64" s="97"/>
      <c r="CB64"/>
      <c r="CE64" s="97"/>
      <c r="CG64"/>
      <c r="CJ64" s="97"/>
      <c r="CL64"/>
      <c r="CO64" s="97"/>
      <c r="CQ64"/>
      <c r="CT64" s="97"/>
      <c r="CV64"/>
      <c r="CY64" s="97"/>
      <c r="DA64"/>
      <c r="DD64" s="97"/>
      <c r="DF64"/>
      <c r="DI64" s="97"/>
      <c r="DK64"/>
      <c r="DN64" s="97"/>
      <c r="DP64"/>
      <c r="DS64" s="97"/>
      <c r="DU64"/>
      <c r="DX64" s="97"/>
      <c r="DZ64"/>
      <c r="EC64" s="97"/>
      <c r="EE64"/>
      <c r="EH64" s="97"/>
      <c r="EJ64"/>
      <c r="EM64" s="97"/>
      <c r="EO64"/>
      <c r="ER64" s="97"/>
      <c r="ET64"/>
      <c r="EW64" s="97"/>
      <c r="EY64"/>
      <c r="FB64" s="97"/>
      <c r="FD64"/>
      <c r="FG64" s="97"/>
      <c r="FI64"/>
      <c r="FL64" s="97"/>
      <c r="FN64"/>
    </row>
    <row r="65" spans="1:170" x14ac:dyDescent="0.3">
      <c r="A65" s="19">
        <v>1879</v>
      </c>
      <c r="B65">
        <v>1</v>
      </c>
      <c r="C65" s="94" t="s">
        <v>19</v>
      </c>
      <c r="D65">
        <v>134.25</v>
      </c>
      <c r="E65" s="94" t="s">
        <v>510</v>
      </c>
      <c r="BZ65" s="97"/>
      <c r="CB65"/>
      <c r="CE65" s="97"/>
      <c r="CG65"/>
      <c r="CJ65" s="97"/>
      <c r="CL65"/>
      <c r="CO65" s="97"/>
      <c r="CQ65"/>
      <c r="CT65" s="97"/>
      <c r="CV65"/>
      <c r="CY65" s="97"/>
      <c r="DA65"/>
      <c r="DD65" s="97"/>
      <c r="DF65"/>
      <c r="DI65" s="97"/>
      <c r="DK65"/>
      <c r="DN65" s="97"/>
      <c r="DP65"/>
      <c r="DS65" s="97"/>
      <c r="DU65"/>
      <c r="DX65" s="97"/>
      <c r="DZ65"/>
      <c r="EC65" s="97"/>
      <c r="EE65"/>
      <c r="EH65" s="97"/>
      <c r="EJ65"/>
      <c r="EM65" s="97"/>
      <c r="EO65"/>
      <c r="ER65" s="97"/>
      <c r="ET65"/>
      <c r="EW65" s="97"/>
      <c r="EY65"/>
      <c r="FB65" s="97"/>
      <c r="FD65"/>
      <c r="FG65" s="97"/>
      <c r="FI65"/>
      <c r="FL65" s="97"/>
      <c r="FN65"/>
    </row>
    <row r="66" spans="1:170" x14ac:dyDescent="0.3">
      <c r="A66" s="19"/>
      <c r="B66" s="19"/>
      <c r="C66" s="19"/>
    </row>
    <row r="67" spans="1:170" x14ac:dyDescent="0.3">
      <c r="A67" s="62"/>
      <c r="B67" s="19"/>
      <c r="C67" s="19"/>
    </row>
    <row r="68" spans="1:170" x14ac:dyDescent="0.3">
      <c r="A68" s="19"/>
      <c r="B68" s="19"/>
      <c r="C68" s="19"/>
    </row>
    <row r="69" spans="1:170" x14ac:dyDescent="0.3">
      <c r="A69" s="19"/>
      <c r="B69" s="19"/>
      <c r="C69" s="19"/>
    </row>
    <row r="70" spans="1:170" x14ac:dyDescent="0.3">
      <c r="A70" s="19"/>
      <c r="B70" s="19"/>
      <c r="C70" s="19"/>
    </row>
    <row r="71" spans="1:170" x14ac:dyDescent="0.3">
      <c r="A71" s="19"/>
      <c r="B71" s="19"/>
      <c r="C71" s="19"/>
    </row>
    <row r="72" spans="1:170" x14ac:dyDescent="0.3">
      <c r="A72" s="19"/>
      <c r="B72" s="19"/>
      <c r="C72" s="19"/>
    </row>
    <row r="73" spans="1:170" x14ac:dyDescent="0.3">
      <c r="A73" s="19"/>
      <c r="B73" s="19"/>
      <c r="C73" s="19"/>
    </row>
    <row r="74" spans="1:170" x14ac:dyDescent="0.3">
      <c r="A74" s="19"/>
      <c r="B74" s="19"/>
      <c r="C74" s="19"/>
    </row>
    <row r="75" spans="1:170" x14ac:dyDescent="0.3">
      <c r="A75" s="19"/>
      <c r="B75" s="19"/>
      <c r="C75" s="19"/>
    </row>
    <row r="76" spans="1:170" x14ac:dyDescent="0.3">
      <c r="A76" s="19"/>
      <c r="B76" s="19"/>
      <c r="C76" s="19"/>
    </row>
    <row r="77" spans="1:170" x14ac:dyDescent="0.3">
      <c r="A77" s="19"/>
      <c r="B77" s="19"/>
      <c r="C77" s="19"/>
    </row>
    <row r="78" spans="1:170" x14ac:dyDescent="0.3">
      <c r="A78" s="19"/>
      <c r="B78" s="19"/>
      <c r="C78" s="19"/>
    </row>
    <row r="79" spans="1:170" x14ac:dyDescent="0.3">
      <c r="A79" s="19"/>
      <c r="B79" s="19"/>
      <c r="C79" s="19"/>
    </row>
    <row r="80" spans="1:170" x14ac:dyDescent="0.3">
      <c r="A80" s="19"/>
      <c r="B80" s="19"/>
      <c r="C80" s="19"/>
    </row>
    <row r="81" spans="1:3" x14ac:dyDescent="0.3">
      <c r="A81" s="19"/>
      <c r="B81" s="19"/>
      <c r="C81" s="19"/>
    </row>
    <row r="82" spans="1:3" x14ac:dyDescent="0.3">
      <c r="A82" s="19"/>
      <c r="B82" s="19"/>
      <c r="C82" s="19"/>
    </row>
    <row r="83" spans="1:3" x14ac:dyDescent="0.3">
      <c r="A83" s="19"/>
      <c r="B83" s="19"/>
      <c r="C83" s="19"/>
    </row>
    <row r="84" spans="1:3" x14ac:dyDescent="0.3">
      <c r="A84" s="19"/>
      <c r="B84" s="19"/>
      <c r="C84" s="19"/>
    </row>
    <row r="85" spans="1:3" x14ac:dyDescent="0.3">
      <c r="A85" s="19"/>
      <c r="B85" s="19"/>
      <c r="C85" s="19"/>
    </row>
    <row r="86" spans="1:3" x14ac:dyDescent="0.3">
      <c r="A86" s="19"/>
      <c r="B86" s="19"/>
      <c r="C86" s="19"/>
    </row>
    <row r="87" spans="1:3" x14ac:dyDescent="0.3">
      <c r="A87" s="19"/>
      <c r="B87" s="19"/>
      <c r="C87" s="19"/>
    </row>
    <row r="88" spans="1:3" x14ac:dyDescent="0.3">
      <c r="A88" s="19"/>
      <c r="B88" s="19"/>
      <c r="C88" s="19"/>
    </row>
    <row r="89" spans="1:3" x14ac:dyDescent="0.3">
      <c r="A89" s="19"/>
      <c r="B89" s="19"/>
      <c r="C89" s="19"/>
    </row>
    <row r="90" spans="1:3" x14ac:dyDescent="0.3">
      <c r="A90" s="19"/>
      <c r="B90" s="19"/>
      <c r="C90" s="19"/>
    </row>
    <row r="91" spans="1:3" x14ac:dyDescent="0.3">
      <c r="A91" s="19"/>
      <c r="B91" s="19"/>
      <c r="C91" s="19"/>
    </row>
    <row r="92" spans="1:3" x14ac:dyDescent="0.3">
      <c r="A92" s="19"/>
      <c r="B92" s="19"/>
      <c r="C92" s="19"/>
    </row>
    <row r="93" spans="1:3" x14ac:dyDescent="0.3">
      <c r="A93" s="19"/>
      <c r="B93" s="19"/>
      <c r="C93" s="19"/>
    </row>
    <row r="94" spans="1:3" x14ac:dyDescent="0.3">
      <c r="A94" s="19"/>
      <c r="B94" s="19"/>
      <c r="C94" s="19"/>
    </row>
    <row r="95" spans="1:3" x14ac:dyDescent="0.3">
      <c r="A95" s="19"/>
      <c r="B95" s="19"/>
      <c r="C95" s="19"/>
    </row>
    <row r="96" spans="1:3" x14ac:dyDescent="0.3">
      <c r="A96" s="19"/>
      <c r="B96" s="19"/>
      <c r="C96" s="19"/>
    </row>
    <row r="97" spans="1:3" x14ac:dyDescent="0.3">
      <c r="A97" s="19"/>
      <c r="B97" s="19"/>
      <c r="C97" s="19"/>
    </row>
    <row r="98" spans="1:3" x14ac:dyDescent="0.3">
      <c r="A98" s="19"/>
      <c r="B98" s="19"/>
      <c r="C98" s="19"/>
    </row>
    <row r="99" spans="1:3" x14ac:dyDescent="0.3">
      <c r="A99" s="19"/>
      <c r="B99" s="19"/>
      <c r="C99" s="19"/>
    </row>
    <row r="100" spans="1:3" x14ac:dyDescent="0.3">
      <c r="A100" s="19"/>
      <c r="B100" s="19"/>
      <c r="C100" s="19"/>
    </row>
    <row r="101" spans="1:3" x14ac:dyDescent="0.3">
      <c r="A101" s="19"/>
      <c r="B101" s="19"/>
      <c r="C101" s="19"/>
    </row>
    <row r="102" spans="1:3" x14ac:dyDescent="0.3">
      <c r="A102" s="19"/>
      <c r="B102" s="19"/>
      <c r="C102" s="19"/>
    </row>
    <row r="103" spans="1:3" x14ac:dyDescent="0.3">
      <c r="A103" s="19"/>
      <c r="B103" s="19"/>
      <c r="C103" s="19"/>
    </row>
    <row r="104" spans="1:3" x14ac:dyDescent="0.3">
      <c r="A104" s="19"/>
      <c r="B104" s="19"/>
      <c r="C104" s="19"/>
    </row>
    <row r="105" spans="1:3" x14ac:dyDescent="0.3">
      <c r="A105" s="19"/>
      <c r="B105" s="19"/>
      <c r="C105" s="19"/>
    </row>
    <row r="106" spans="1:3" x14ac:dyDescent="0.3">
      <c r="A106" s="19"/>
      <c r="B106" s="19"/>
      <c r="C106" s="19"/>
    </row>
    <row r="107" spans="1:3" x14ac:dyDescent="0.3">
      <c r="A107" s="19"/>
      <c r="B107" s="19"/>
      <c r="C107" s="19"/>
    </row>
    <row r="108" spans="1:3" x14ac:dyDescent="0.3">
      <c r="A108" s="19"/>
      <c r="B108" s="19"/>
      <c r="C108" s="19"/>
    </row>
    <row r="109" spans="1:3" x14ac:dyDescent="0.3">
      <c r="A109" s="19"/>
      <c r="B109" s="19"/>
      <c r="C109" s="19"/>
    </row>
    <row r="110" spans="1:3" x14ac:dyDescent="0.3">
      <c r="A110" s="19"/>
      <c r="B110" s="19"/>
      <c r="C110" s="19"/>
    </row>
    <row r="111" spans="1:3" x14ac:dyDescent="0.3">
      <c r="A111" s="19"/>
      <c r="B111" s="19"/>
      <c r="C111" s="19"/>
    </row>
    <row r="112" spans="1:3" x14ac:dyDescent="0.3">
      <c r="A112" s="19"/>
      <c r="B112" s="19"/>
      <c r="C112" s="19"/>
    </row>
    <row r="113" spans="1:3" x14ac:dyDescent="0.3">
      <c r="A113" s="19"/>
      <c r="B113" s="19"/>
      <c r="C113" s="19"/>
    </row>
    <row r="114" spans="1:3" x14ac:dyDescent="0.3">
      <c r="A114" s="19"/>
      <c r="B114" s="19"/>
      <c r="C114" s="19"/>
    </row>
    <row r="115" spans="1:3" x14ac:dyDescent="0.3">
      <c r="A115" s="19"/>
      <c r="B115" s="19"/>
      <c r="C115" s="19"/>
    </row>
    <row r="116" spans="1:3" x14ac:dyDescent="0.3">
      <c r="A116" s="19"/>
      <c r="B116" s="19"/>
      <c r="C116" s="19"/>
    </row>
    <row r="117" spans="1:3" x14ac:dyDescent="0.3">
      <c r="A117" s="19"/>
      <c r="B117" s="19"/>
      <c r="C117" s="19"/>
    </row>
    <row r="118" spans="1:3" x14ac:dyDescent="0.3">
      <c r="A118" s="19"/>
      <c r="B118" s="19"/>
      <c r="C118" s="19"/>
    </row>
    <row r="119" spans="1:3" x14ac:dyDescent="0.3">
      <c r="A119" s="19"/>
      <c r="B119" s="19"/>
      <c r="C119" s="19"/>
    </row>
    <row r="120" spans="1:3" x14ac:dyDescent="0.3">
      <c r="A120" s="19"/>
      <c r="B120" s="19"/>
      <c r="C120" s="19"/>
    </row>
    <row r="121" spans="1:3" x14ac:dyDescent="0.3">
      <c r="A121" s="19"/>
      <c r="B121" s="19"/>
      <c r="C121" s="19"/>
    </row>
    <row r="122" spans="1:3" x14ac:dyDescent="0.3">
      <c r="A122" s="19"/>
      <c r="B122" s="19"/>
      <c r="C122" s="19"/>
    </row>
    <row r="123" spans="1:3" x14ac:dyDescent="0.3">
      <c r="A123" s="19"/>
      <c r="B123" s="19"/>
      <c r="C123" s="19"/>
    </row>
    <row r="124" spans="1:3" x14ac:dyDescent="0.3">
      <c r="A124" s="19"/>
      <c r="B124" s="19"/>
      <c r="C124" s="19"/>
    </row>
    <row r="125" spans="1:3" x14ac:dyDescent="0.3">
      <c r="A125" s="19"/>
      <c r="B125" s="19"/>
      <c r="C125" s="19"/>
    </row>
    <row r="126" spans="1:3" x14ac:dyDescent="0.3">
      <c r="A126" s="19"/>
      <c r="B126" s="19"/>
      <c r="C126" s="19"/>
    </row>
    <row r="127" spans="1:3" x14ac:dyDescent="0.3">
      <c r="A127" s="19"/>
      <c r="B127" s="19"/>
      <c r="C127" s="19"/>
    </row>
    <row r="128" spans="1:3" x14ac:dyDescent="0.3">
      <c r="A128" s="19"/>
      <c r="B128" s="19"/>
      <c r="C128" s="19"/>
    </row>
    <row r="129" spans="1:3" x14ac:dyDescent="0.3">
      <c r="A129" s="19"/>
      <c r="B129" s="19"/>
      <c r="C129" s="19"/>
    </row>
    <row r="130" spans="1:3" x14ac:dyDescent="0.3">
      <c r="A130" s="19"/>
      <c r="B130" s="19"/>
      <c r="C130" s="19"/>
    </row>
    <row r="131" spans="1:3" x14ac:dyDescent="0.3">
      <c r="A131" s="19"/>
      <c r="B131" s="19"/>
      <c r="C131" s="19"/>
    </row>
    <row r="132" spans="1:3" x14ac:dyDescent="0.3">
      <c r="A132" s="19"/>
      <c r="B132" s="19"/>
      <c r="C132" s="19"/>
    </row>
    <row r="133" spans="1:3" x14ac:dyDescent="0.3">
      <c r="A133" s="19"/>
      <c r="B133" s="19"/>
      <c r="C133" s="19"/>
    </row>
    <row r="134" spans="1:3" x14ac:dyDescent="0.3">
      <c r="A134" s="19"/>
      <c r="B134" s="19"/>
      <c r="C134" s="19"/>
    </row>
    <row r="135" spans="1:3" x14ac:dyDescent="0.3">
      <c r="A135" s="19"/>
      <c r="B135" s="19"/>
      <c r="C135" s="19"/>
    </row>
    <row r="136" spans="1:3" x14ac:dyDescent="0.3">
      <c r="A136" s="19"/>
      <c r="B136" s="19"/>
      <c r="C136" s="19"/>
    </row>
    <row r="137" spans="1:3" x14ac:dyDescent="0.3">
      <c r="A137" s="19"/>
      <c r="B137" s="19"/>
      <c r="C137" s="19"/>
    </row>
    <row r="138" spans="1:3" x14ac:dyDescent="0.3">
      <c r="A138" s="19"/>
      <c r="B138" s="19"/>
      <c r="C138" s="19"/>
    </row>
    <row r="139" spans="1:3" x14ac:dyDescent="0.3">
      <c r="A139" s="19"/>
      <c r="B139" s="19"/>
      <c r="C139" s="19"/>
    </row>
    <row r="140" spans="1:3" x14ac:dyDescent="0.3">
      <c r="A140" s="19"/>
      <c r="B140" s="19"/>
      <c r="C140" s="19"/>
    </row>
    <row r="141" spans="1:3" x14ac:dyDescent="0.3">
      <c r="A141" s="19"/>
      <c r="B141" s="19"/>
      <c r="C141" s="19"/>
    </row>
    <row r="142" spans="1:3" x14ac:dyDescent="0.3">
      <c r="A142" s="19"/>
      <c r="B142" s="19"/>
      <c r="C142" s="19"/>
    </row>
    <row r="143" spans="1:3" x14ac:dyDescent="0.3">
      <c r="A143" s="19"/>
      <c r="B143" s="19"/>
      <c r="C143" s="19"/>
    </row>
    <row r="144" spans="1:3" x14ac:dyDescent="0.3">
      <c r="A144" s="19"/>
      <c r="B144" s="19"/>
      <c r="C144" s="19"/>
    </row>
    <row r="145" spans="1:3" x14ac:dyDescent="0.3">
      <c r="A145" s="19"/>
      <c r="B145" s="19"/>
      <c r="C145" s="19"/>
    </row>
    <row r="146" spans="1:3" x14ac:dyDescent="0.3">
      <c r="A146" s="19"/>
      <c r="B146" s="19"/>
      <c r="C146" s="19"/>
    </row>
    <row r="147" spans="1:3" x14ac:dyDescent="0.3">
      <c r="A147" s="19"/>
      <c r="B147" s="19"/>
      <c r="C147" s="19"/>
    </row>
    <row r="148" spans="1:3" x14ac:dyDescent="0.3">
      <c r="A148" s="19"/>
      <c r="B148" s="19"/>
      <c r="C148" s="19"/>
    </row>
    <row r="149" spans="1:3" x14ac:dyDescent="0.3">
      <c r="A149" s="19"/>
      <c r="B149" s="19"/>
      <c r="C149" s="19"/>
    </row>
    <row r="150" spans="1:3" x14ac:dyDescent="0.3">
      <c r="A150" s="19"/>
      <c r="B150" s="19"/>
      <c r="C150" s="19"/>
    </row>
    <row r="151" spans="1:3" x14ac:dyDescent="0.3">
      <c r="A151" s="19"/>
      <c r="B151" s="19"/>
      <c r="C151" s="19"/>
    </row>
    <row r="152" spans="1:3" x14ac:dyDescent="0.3">
      <c r="A152" s="19"/>
      <c r="B152" s="19"/>
      <c r="C152" s="19"/>
    </row>
    <row r="153" spans="1:3" x14ac:dyDescent="0.3">
      <c r="A153" s="19"/>
      <c r="B153" s="19"/>
      <c r="C153" s="19"/>
    </row>
    <row r="154" spans="1:3" x14ac:dyDescent="0.3">
      <c r="A154" s="19"/>
      <c r="B154" s="19"/>
      <c r="C154" s="19"/>
    </row>
    <row r="155" spans="1:3" x14ac:dyDescent="0.3">
      <c r="A155" s="19"/>
      <c r="B155" s="19"/>
      <c r="C155" s="19"/>
    </row>
    <row r="156" spans="1:3" x14ac:dyDescent="0.3">
      <c r="A156" s="19"/>
      <c r="B156" s="19"/>
      <c r="C156" s="19"/>
    </row>
    <row r="157" spans="1:3" x14ac:dyDescent="0.3">
      <c r="A157" s="19"/>
      <c r="B157" s="19"/>
      <c r="C157" s="19"/>
    </row>
    <row r="158" spans="1:3" x14ac:dyDescent="0.3">
      <c r="A158" s="19"/>
      <c r="B158" s="19"/>
      <c r="C158" s="19"/>
    </row>
    <row r="159" spans="1:3" x14ac:dyDescent="0.3">
      <c r="A159" s="19"/>
      <c r="B159" s="19"/>
      <c r="C159" s="19"/>
    </row>
    <row r="160" spans="1:3" x14ac:dyDescent="0.3">
      <c r="A160" s="19"/>
      <c r="B160" s="19"/>
      <c r="C160" s="19"/>
    </row>
    <row r="161" spans="1:3" x14ac:dyDescent="0.3">
      <c r="A161" s="19"/>
      <c r="B161" s="19"/>
      <c r="C161" s="19"/>
    </row>
    <row r="162" spans="1:3" x14ac:dyDescent="0.3">
      <c r="A162" s="19"/>
      <c r="B162" s="19"/>
      <c r="C162" s="19"/>
    </row>
    <row r="163" spans="1:3" x14ac:dyDescent="0.3">
      <c r="A163" s="19"/>
      <c r="B163" s="19"/>
      <c r="C163" s="19"/>
    </row>
    <row r="164" spans="1:3" x14ac:dyDescent="0.3">
      <c r="A164" s="19"/>
      <c r="B164" s="19"/>
      <c r="C164" s="19"/>
    </row>
    <row r="165" spans="1:3" x14ac:dyDescent="0.3">
      <c r="A165" s="19"/>
      <c r="B165" s="19"/>
      <c r="C165" s="19"/>
    </row>
    <row r="166" spans="1:3" x14ac:dyDescent="0.3">
      <c r="A166" s="19"/>
      <c r="B166" s="19"/>
      <c r="C166" s="19"/>
    </row>
    <row r="167" spans="1:3" x14ac:dyDescent="0.3">
      <c r="A167" s="19"/>
      <c r="B167" s="19"/>
      <c r="C167" s="19"/>
    </row>
    <row r="168" spans="1:3" x14ac:dyDescent="0.3">
      <c r="A168" s="19"/>
      <c r="B168" s="19"/>
      <c r="C168" s="19"/>
    </row>
    <row r="169" spans="1:3" x14ac:dyDescent="0.3">
      <c r="A169" s="19"/>
      <c r="B169" s="19"/>
      <c r="C169" s="19"/>
    </row>
    <row r="170" spans="1:3" x14ac:dyDescent="0.3">
      <c r="A170" s="19"/>
    </row>
  </sheetData>
  <mergeCells count="58">
    <mergeCell ref="D2:J2"/>
    <mergeCell ref="K2:S2"/>
    <mergeCell ref="T2:AB2"/>
    <mergeCell ref="DV1:DZ1"/>
    <mergeCell ref="EA1:EE1"/>
    <mergeCell ref="D1:J1"/>
    <mergeCell ref="K1:S1"/>
    <mergeCell ref="T1:AB1"/>
    <mergeCell ref="DV2:DZ2"/>
    <mergeCell ref="EA2:EE2"/>
    <mergeCell ref="AC1:AK1"/>
    <mergeCell ref="AC2:AK2"/>
    <mergeCell ref="AL1:AT1"/>
    <mergeCell ref="AL2:AT2"/>
    <mergeCell ref="AU1:BC1"/>
    <mergeCell ref="AU2:BC2"/>
    <mergeCell ref="EF2:EJ2"/>
    <mergeCell ref="EK2:EO2"/>
    <mergeCell ref="EZ1:FD1"/>
    <mergeCell ref="EP1:ET1"/>
    <mergeCell ref="EF1:EJ1"/>
    <mergeCell ref="EK1:EO1"/>
    <mergeCell ref="EP2:ET2"/>
    <mergeCell ref="EU2:EY2"/>
    <mergeCell ref="EU1:EY1"/>
    <mergeCell ref="CM1:CQ1"/>
    <mergeCell ref="CM2:CQ2"/>
    <mergeCell ref="BD1:BH1"/>
    <mergeCell ref="BD2:BH2"/>
    <mergeCell ref="BI1:BM1"/>
    <mergeCell ref="BI2:BM2"/>
    <mergeCell ref="BN1:BR1"/>
    <mergeCell ref="BN2:BR2"/>
    <mergeCell ref="BS1:BW1"/>
    <mergeCell ref="BS2:BW2"/>
    <mergeCell ref="BX1:CB1"/>
    <mergeCell ref="BX2:CB2"/>
    <mergeCell ref="CH1:CL1"/>
    <mergeCell ref="CH2:CL2"/>
    <mergeCell ref="CC1:CG1"/>
    <mergeCell ref="CC2:CG2"/>
    <mergeCell ref="CR1:CV1"/>
    <mergeCell ref="CR2:CV2"/>
    <mergeCell ref="CW1:DA1"/>
    <mergeCell ref="CW2:DA2"/>
    <mergeCell ref="DB1:DF1"/>
    <mergeCell ref="DB2:DF2"/>
    <mergeCell ref="DG2:DK2"/>
    <mergeCell ref="DL1:DP1"/>
    <mergeCell ref="DL2:DP2"/>
    <mergeCell ref="DQ1:DU1"/>
    <mergeCell ref="DQ2:DU2"/>
    <mergeCell ref="DG1:DK1"/>
    <mergeCell ref="FE1:FI1"/>
    <mergeCell ref="FE2:FI2"/>
    <mergeCell ref="FJ1:FN1"/>
    <mergeCell ref="FJ2:FN2"/>
    <mergeCell ref="EZ2:FD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O197"/>
  <sheetViews>
    <sheetView zoomScale="68" zoomScaleNormal="68" workbookViewId="0">
      <pane xSplit="4" ySplit="3" topLeftCell="E44" activePane="bottomRight" state="frozen"/>
      <selection pane="topRight" activeCell="E1" sqref="E1"/>
      <selection pane="bottomLeft" activeCell="A4" sqref="A4"/>
      <selection pane="bottomRight" activeCell="F91" sqref="F91"/>
    </sheetView>
  </sheetViews>
  <sheetFormatPr defaultRowHeight="14.4" x14ac:dyDescent="0.3"/>
  <cols>
    <col min="1" max="4" width="21.109375" style="20" customWidth="1"/>
    <col min="5" max="7" width="14.6640625" customWidth="1"/>
    <col min="8" max="8" width="8.88671875" customWidth="1"/>
    <col min="9" max="15" width="14.6640625" customWidth="1"/>
    <col min="16" max="16" width="8.88671875" customWidth="1"/>
    <col min="17" max="24" width="14.6640625" customWidth="1"/>
    <col min="25" max="25" width="8.88671875" customWidth="1"/>
    <col min="26" max="33" width="14.6640625" customWidth="1"/>
    <col min="34" max="34" width="8.88671875" customWidth="1"/>
    <col min="35" max="42" width="14.6640625" customWidth="1"/>
    <col min="43" max="43" width="8.88671875" customWidth="1"/>
    <col min="44" max="51" width="14.6640625" customWidth="1"/>
    <col min="52" max="52" width="8.88671875" customWidth="1"/>
    <col min="53" max="58" width="14.6640625" customWidth="1"/>
    <col min="59" max="59" width="9.109375" customWidth="1"/>
    <col min="60" max="63" width="14.6640625" customWidth="1"/>
    <col min="64" max="64" width="9.109375" customWidth="1"/>
    <col min="65" max="68" width="14.6640625" customWidth="1"/>
    <col min="69" max="70" width="8.88671875" customWidth="1"/>
    <col min="71" max="73" width="14.6640625" customWidth="1"/>
    <col min="74" max="74" width="8.88671875" customWidth="1"/>
    <col min="75" max="80" width="14.6640625" customWidth="1"/>
    <col min="81" max="81" width="14.6640625" style="97" customWidth="1"/>
    <col min="82" max="85" width="14.6640625" customWidth="1"/>
    <col min="86" max="86" width="14.6640625" style="97" customWidth="1"/>
    <col min="87" max="90" width="14.6640625" customWidth="1"/>
    <col min="91" max="91" width="14.6640625" style="97" customWidth="1"/>
    <col min="92" max="95" width="14.6640625" customWidth="1"/>
    <col min="96" max="96" width="14.6640625" style="97" customWidth="1"/>
    <col min="97" max="100" width="14.6640625" customWidth="1"/>
    <col min="101" max="101" width="14.6640625" style="97" customWidth="1"/>
    <col min="102" max="105" width="14.6640625" customWidth="1"/>
    <col min="106" max="106" width="14.6640625" style="97" customWidth="1"/>
    <col min="107" max="110" width="14.6640625" customWidth="1"/>
    <col min="111" max="111" width="14.6640625" style="97" customWidth="1"/>
    <col min="112" max="115" width="14.6640625" customWidth="1"/>
    <col min="116" max="116" width="14.6640625" style="97" customWidth="1"/>
    <col min="117" max="120" width="14.6640625" customWidth="1"/>
    <col min="121" max="121" width="14.6640625" style="97" customWidth="1"/>
    <col min="122" max="125" width="14.6640625" customWidth="1"/>
    <col min="126" max="126" width="14.6640625" style="97" customWidth="1"/>
    <col min="127" max="130" width="14.6640625" customWidth="1"/>
    <col min="131" max="131" width="14.6640625" style="97" customWidth="1"/>
    <col min="132" max="135" width="14.6640625" customWidth="1"/>
    <col min="136" max="136" width="14.6640625" style="97" customWidth="1"/>
    <col min="137" max="140" width="14.6640625" customWidth="1"/>
    <col min="141" max="141" width="14.6640625" style="97" customWidth="1"/>
    <col min="142" max="145" width="14.6640625" customWidth="1"/>
    <col min="146" max="146" width="14.6640625" style="97" customWidth="1"/>
    <col min="147" max="150" width="14.6640625" customWidth="1"/>
    <col min="151" max="151" width="14.6640625" style="97" customWidth="1"/>
    <col min="152" max="155" width="14.6640625" customWidth="1"/>
    <col min="156" max="156" width="14.6640625" style="97" customWidth="1"/>
    <col min="157" max="160" width="14.6640625" customWidth="1"/>
    <col min="161" max="161" width="14.6640625" style="97" customWidth="1"/>
    <col min="162" max="165" width="14.6640625" customWidth="1"/>
    <col min="166" max="166" width="14.6640625" style="97" customWidth="1"/>
    <col min="167" max="170" width="14.6640625" customWidth="1"/>
    <col min="171" max="171" width="14.6640625" style="97" customWidth="1"/>
  </cols>
  <sheetData>
    <row r="1" spans="1:171" ht="14.4" customHeight="1" x14ac:dyDescent="0.3">
      <c r="A1" s="92" t="s">
        <v>283</v>
      </c>
      <c r="B1" s="92"/>
      <c r="C1" s="100"/>
      <c r="D1" s="100"/>
      <c r="E1" s="115" t="s">
        <v>284</v>
      </c>
      <c r="F1" s="115"/>
      <c r="G1" s="115"/>
      <c r="H1" s="115"/>
      <c r="I1" s="115"/>
      <c r="J1" s="115"/>
      <c r="K1" s="115"/>
      <c r="L1" s="115" t="s">
        <v>506</v>
      </c>
      <c r="M1" s="115"/>
      <c r="N1" s="115"/>
      <c r="O1" s="115"/>
      <c r="P1" s="115"/>
      <c r="Q1" s="115"/>
      <c r="R1" s="115"/>
      <c r="S1" s="115"/>
      <c r="T1" s="115"/>
      <c r="U1" s="115" t="s">
        <v>286</v>
      </c>
      <c r="V1" s="115"/>
      <c r="W1" s="115"/>
      <c r="X1" s="115"/>
      <c r="Y1" s="115"/>
      <c r="Z1" s="115"/>
      <c r="AA1" s="115"/>
      <c r="AB1" s="115"/>
      <c r="AC1" s="115"/>
      <c r="AD1" s="115" t="s">
        <v>287</v>
      </c>
      <c r="AE1" s="115"/>
      <c r="AF1" s="115"/>
      <c r="AG1" s="115"/>
      <c r="AH1" s="115"/>
      <c r="AI1" s="115"/>
      <c r="AJ1" s="115"/>
      <c r="AK1" s="115"/>
      <c r="AL1" s="115"/>
      <c r="AM1" s="115" t="s">
        <v>288</v>
      </c>
      <c r="AN1" s="115"/>
      <c r="AO1" s="115"/>
      <c r="AP1" s="115"/>
      <c r="AQ1" s="115"/>
      <c r="AR1" s="115"/>
      <c r="AS1" s="115"/>
      <c r="AT1" s="115"/>
      <c r="AU1" s="115"/>
      <c r="AV1" s="115" t="s">
        <v>507</v>
      </c>
      <c r="AW1" s="115"/>
      <c r="AX1" s="115"/>
      <c r="AY1" s="115"/>
      <c r="AZ1" s="115"/>
      <c r="BA1" s="115"/>
      <c r="BB1" s="115"/>
      <c r="BC1" s="115"/>
      <c r="BD1" s="115"/>
      <c r="BE1" s="114" t="s">
        <v>290</v>
      </c>
      <c r="BF1" s="114"/>
      <c r="BG1" s="114"/>
      <c r="BH1" s="114"/>
      <c r="BI1" s="114"/>
      <c r="BJ1" s="114" t="s">
        <v>290</v>
      </c>
      <c r="BK1" s="114"/>
      <c r="BL1" s="114"/>
      <c r="BM1" s="114"/>
      <c r="BN1" s="114"/>
      <c r="BO1" s="114" t="s">
        <v>291</v>
      </c>
      <c r="BP1" s="114"/>
      <c r="BQ1" s="114"/>
      <c r="BR1" s="114"/>
      <c r="BS1" s="114"/>
      <c r="BT1" s="114" t="s">
        <v>292</v>
      </c>
      <c r="BU1" s="114"/>
      <c r="BV1" s="114"/>
      <c r="BW1" s="114"/>
      <c r="BX1" s="114"/>
      <c r="BY1" s="114" t="s">
        <v>294</v>
      </c>
      <c r="BZ1" s="114"/>
      <c r="CA1" s="114"/>
      <c r="CB1" s="114"/>
      <c r="CC1" s="114"/>
      <c r="CD1" s="114" t="s">
        <v>295</v>
      </c>
      <c r="CE1" s="114"/>
      <c r="CF1" s="114"/>
      <c r="CG1" s="114"/>
      <c r="CH1" s="114"/>
      <c r="CI1" s="114" t="s">
        <v>0</v>
      </c>
      <c r="CJ1" s="114"/>
      <c r="CK1" s="114"/>
      <c r="CL1" s="114"/>
      <c r="CM1" s="114"/>
      <c r="CN1" s="114" t="s">
        <v>1</v>
      </c>
      <c r="CO1" s="114"/>
      <c r="CP1" s="114"/>
      <c r="CQ1" s="114"/>
      <c r="CR1" s="114"/>
      <c r="CS1" s="114" t="s">
        <v>2</v>
      </c>
      <c r="CT1" s="114"/>
      <c r="CU1" s="114"/>
      <c r="CV1" s="114"/>
      <c r="CW1" s="114"/>
      <c r="CX1" s="114" t="s">
        <v>3</v>
      </c>
      <c r="CY1" s="114"/>
      <c r="CZ1" s="114"/>
      <c r="DA1" s="114"/>
      <c r="DB1" s="114"/>
      <c r="DC1" s="114" t="s">
        <v>4</v>
      </c>
      <c r="DD1" s="114"/>
      <c r="DE1" s="114"/>
      <c r="DF1" s="114"/>
      <c r="DG1" s="114"/>
      <c r="DH1" s="114" t="s">
        <v>5</v>
      </c>
      <c r="DI1" s="114"/>
      <c r="DJ1" s="114"/>
      <c r="DK1" s="114"/>
      <c r="DL1" s="114"/>
      <c r="DM1" s="114" t="s">
        <v>138</v>
      </c>
      <c r="DN1" s="114"/>
      <c r="DO1" s="114"/>
      <c r="DP1" s="114"/>
      <c r="DQ1" s="114"/>
      <c r="DR1" s="114" t="s">
        <v>305</v>
      </c>
      <c r="DS1" s="114"/>
      <c r="DT1" s="114"/>
      <c r="DU1" s="114"/>
      <c r="DV1" s="114"/>
      <c r="DW1" s="114" t="s">
        <v>7</v>
      </c>
      <c r="DX1" s="114"/>
      <c r="DY1" s="114"/>
      <c r="DZ1" s="114"/>
      <c r="EA1" s="114"/>
      <c r="EB1" s="114" t="s">
        <v>8</v>
      </c>
      <c r="EC1" s="114"/>
      <c r="ED1" s="114"/>
      <c r="EE1" s="114"/>
      <c r="EF1" s="114"/>
      <c r="EG1" s="114" t="s">
        <v>9</v>
      </c>
      <c r="EH1" s="114"/>
      <c r="EI1" s="114"/>
      <c r="EJ1" s="114"/>
      <c r="EK1" s="114"/>
      <c r="EL1" s="114" t="s">
        <v>10</v>
      </c>
      <c r="EM1" s="114"/>
      <c r="EN1" s="114"/>
      <c r="EO1" s="114"/>
      <c r="EP1" s="114"/>
      <c r="EQ1" s="114" t="s">
        <v>177</v>
      </c>
      <c r="ER1" s="114"/>
      <c r="ES1" s="114"/>
      <c r="ET1" s="114"/>
      <c r="EU1" s="114"/>
      <c r="EV1" s="114" t="s">
        <v>178</v>
      </c>
      <c r="EW1" s="114"/>
      <c r="EX1" s="114"/>
      <c r="EY1" s="114"/>
      <c r="EZ1" s="114"/>
      <c r="FA1" s="114" t="s">
        <v>179</v>
      </c>
      <c r="FB1" s="114"/>
      <c r="FC1" s="114"/>
      <c r="FD1" s="114"/>
      <c r="FE1" s="114"/>
      <c r="FF1" s="114" t="s">
        <v>180</v>
      </c>
      <c r="FG1" s="114"/>
      <c r="FH1" s="114"/>
      <c r="FI1" s="114"/>
      <c r="FJ1" s="114"/>
      <c r="FK1" s="114" t="s">
        <v>181</v>
      </c>
      <c r="FL1" s="114"/>
      <c r="FM1" s="114"/>
      <c r="FN1" s="114"/>
      <c r="FO1" s="114"/>
    </row>
    <row r="2" spans="1:171" x14ac:dyDescent="0.3">
      <c r="A2" s="2"/>
      <c r="B2" s="2"/>
      <c r="C2" s="2"/>
      <c r="D2" s="2"/>
      <c r="E2" s="114" t="s">
        <v>376</v>
      </c>
      <c r="F2" s="114"/>
      <c r="G2" s="114"/>
      <c r="H2" s="114"/>
      <c r="I2" s="114"/>
      <c r="J2" s="114"/>
      <c r="K2" s="114"/>
      <c r="L2" s="114" t="s">
        <v>377</v>
      </c>
      <c r="M2" s="114"/>
      <c r="N2" s="114"/>
      <c r="O2" s="114"/>
      <c r="P2" s="114"/>
      <c r="Q2" s="114"/>
      <c r="R2" s="114"/>
      <c r="S2" s="114"/>
      <c r="T2" s="114"/>
      <c r="U2" s="114" t="s">
        <v>378</v>
      </c>
      <c r="V2" s="114"/>
      <c r="W2" s="114"/>
      <c r="X2" s="114"/>
      <c r="Y2" s="114"/>
      <c r="Z2" s="114"/>
      <c r="AA2" s="114"/>
      <c r="AB2" s="114"/>
      <c r="AC2" s="114"/>
      <c r="AD2" s="114" t="s">
        <v>379</v>
      </c>
      <c r="AE2" s="114"/>
      <c r="AF2" s="114"/>
      <c r="AG2" s="114"/>
      <c r="AH2" s="114"/>
      <c r="AI2" s="114"/>
      <c r="AJ2" s="114"/>
      <c r="AK2" s="114"/>
      <c r="AL2" s="114"/>
      <c r="AM2" s="114" t="s">
        <v>407</v>
      </c>
      <c r="AN2" s="114"/>
      <c r="AO2" s="114"/>
      <c r="AP2" s="114"/>
      <c r="AQ2" s="114"/>
      <c r="AR2" s="114"/>
      <c r="AS2" s="114"/>
      <c r="AT2" s="114"/>
      <c r="AU2" s="114"/>
      <c r="AV2" s="114" t="s">
        <v>380</v>
      </c>
      <c r="AW2" s="114"/>
      <c r="AX2" s="114"/>
      <c r="AY2" s="114"/>
      <c r="AZ2" s="114"/>
      <c r="BA2" s="114"/>
      <c r="BB2" s="114"/>
      <c r="BC2" s="114"/>
      <c r="BD2" s="114"/>
      <c r="BE2" s="114" t="s">
        <v>381</v>
      </c>
      <c r="BF2" s="114"/>
      <c r="BG2" s="114"/>
      <c r="BH2" s="114"/>
      <c r="BI2" s="114"/>
      <c r="BJ2" s="114" t="s">
        <v>382</v>
      </c>
      <c r="BK2" s="114"/>
      <c r="BL2" s="114"/>
      <c r="BM2" s="114"/>
      <c r="BN2" s="114"/>
      <c r="BO2" s="114" t="s">
        <v>383</v>
      </c>
      <c r="BP2" s="114"/>
      <c r="BQ2" s="114"/>
      <c r="BR2" s="114"/>
      <c r="BS2" s="114"/>
      <c r="BT2" s="114" t="s">
        <v>384</v>
      </c>
      <c r="BU2" s="114"/>
      <c r="BV2" s="114"/>
      <c r="BW2" s="114"/>
      <c r="BX2" s="114"/>
      <c r="BY2" s="114" t="s">
        <v>386</v>
      </c>
      <c r="BZ2" s="114"/>
      <c r="CA2" s="114"/>
      <c r="CB2" s="114"/>
      <c r="CC2" s="114"/>
      <c r="CD2" s="114" t="s">
        <v>387</v>
      </c>
      <c r="CE2" s="114"/>
      <c r="CF2" s="114"/>
      <c r="CG2" s="114"/>
      <c r="CH2" s="114"/>
      <c r="CI2" s="114" t="s">
        <v>391</v>
      </c>
      <c r="CJ2" s="114"/>
      <c r="CK2" s="114"/>
      <c r="CL2" s="114"/>
      <c r="CM2" s="114"/>
      <c r="CN2" s="114" t="s">
        <v>392</v>
      </c>
      <c r="CO2" s="114"/>
      <c r="CP2" s="114"/>
      <c r="CQ2" s="114"/>
      <c r="CR2" s="114"/>
      <c r="CS2" s="114" t="s">
        <v>393</v>
      </c>
      <c r="CT2" s="114"/>
      <c r="CU2" s="114"/>
      <c r="CV2" s="114"/>
      <c r="CW2" s="114"/>
      <c r="CX2" s="114" t="s">
        <v>394</v>
      </c>
      <c r="CY2" s="114"/>
      <c r="CZ2" s="114"/>
      <c r="DA2" s="114"/>
      <c r="DB2" s="114"/>
      <c r="DC2" s="114" t="s">
        <v>396</v>
      </c>
      <c r="DD2" s="114"/>
      <c r="DE2" s="114"/>
      <c r="DF2" s="114"/>
      <c r="DG2" s="114"/>
      <c r="DH2" s="114" t="s">
        <v>397</v>
      </c>
      <c r="DI2" s="114"/>
      <c r="DJ2" s="114"/>
      <c r="DK2" s="114"/>
      <c r="DL2" s="114"/>
      <c r="DM2" s="114" t="s">
        <v>400</v>
      </c>
      <c r="DN2" s="114"/>
      <c r="DO2" s="114"/>
      <c r="DP2" s="114"/>
      <c r="DQ2" s="114"/>
      <c r="DR2" s="114" t="s">
        <v>401</v>
      </c>
      <c r="DS2" s="114"/>
      <c r="DT2" s="114"/>
      <c r="DU2" s="114"/>
      <c r="DV2" s="114"/>
      <c r="DW2" s="114" t="s">
        <v>402</v>
      </c>
      <c r="DX2" s="114"/>
      <c r="DY2" s="114"/>
      <c r="DZ2" s="114"/>
      <c r="EA2" s="114"/>
      <c r="EB2" s="114" t="s">
        <v>403</v>
      </c>
      <c r="EC2" s="114"/>
      <c r="ED2" s="114"/>
      <c r="EE2" s="114"/>
      <c r="EF2" s="114"/>
      <c r="EG2" s="114" t="s">
        <v>404</v>
      </c>
      <c r="EH2" s="114"/>
      <c r="EI2" s="114"/>
      <c r="EJ2" s="114"/>
      <c r="EK2" s="114"/>
      <c r="EL2" s="114" t="s">
        <v>405</v>
      </c>
      <c r="EM2" s="114"/>
      <c r="EN2" s="114"/>
      <c r="EO2" s="114"/>
      <c r="EP2" s="114"/>
      <c r="EQ2" s="114" t="s">
        <v>406</v>
      </c>
      <c r="ER2" s="114"/>
      <c r="ES2" s="114"/>
      <c r="ET2" s="114"/>
      <c r="EU2" s="114"/>
      <c r="EV2" s="114" t="s">
        <v>409</v>
      </c>
      <c r="EW2" s="114"/>
      <c r="EX2" s="114"/>
      <c r="EY2" s="114"/>
      <c r="EZ2" s="114"/>
      <c r="FA2" s="114" t="s">
        <v>508</v>
      </c>
      <c r="FB2" s="114"/>
      <c r="FC2" s="114"/>
      <c r="FD2" s="114"/>
      <c r="FE2" s="114"/>
      <c r="FF2" s="114" t="s">
        <v>410</v>
      </c>
      <c r="FG2" s="114"/>
      <c r="FH2" s="114"/>
      <c r="FI2" s="114"/>
      <c r="FJ2" s="114"/>
      <c r="FK2" s="114" t="s">
        <v>411</v>
      </c>
      <c r="FL2" s="114"/>
      <c r="FM2" s="114"/>
      <c r="FN2" s="114"/>
      <c r="FO2" s="114"/>
    </row>
    <row r="3" spans="1:171" x14ac:dyDescent="0.3">
      <c r="A3" s="93" t="s">
        <v>14</v>
      </c>
      <c r="B3" s="99" t="s">
        <v>280</v>
      </c>
      <c r="C3" s="99" t="s">
        <v>511</v>
      </c>
      <c r="D3" s="99" t="s">
        <v>513</v>
      </c>
      <c r="E3" s="2" t="s">
        <v>15</v>
      </c>
      <c r="F3" s="2" t="s">
        <v>16</v>
      </c>
      <c r="G3" s="2" t="s">
        <v>17</v>
      </c>
      <c r="H3" s="2" t="s">
        <v>18</v>
      </c>
      <c r="I3" s="2" t="s">
        <v>16</v>
      </c>
      <c r="J3" s="2" t="s">
        <v>17</v>
      </c>
      <c r="K3" s="17" t="s">
        <v>350</v>
      </c>
      <c r="L3" s="2" t="s">
        <v>15</v>
      </c>
      <c r="M3" t="s">
        <v>19</v>
      </c>
      <c r="N3" s="2" t="s">
        <v>16</v>
      </c>
      <c r="O3" s="2" t="s">
        <v>17</v>
      </c>
      <c r="P3" s="2" t="s">
        <v>18</v>
      </c>
      <c r="Q3" t="s">
        <v>19</v>
      </c>
      <c r="R3" s="2" t="s">
        <v>16</v>
      </c>
      <c r="S3" s="2" t="s">
        <v>17</v>
      </c>
      <c r="T3" s="17" t="s">
        <v>350</v>
      </c>
      <c r="U3" s="2" t="s">
        <v>15</v>
      </c>
      <c r="V3" t="s">
        <v>19</v>
      </c>
      <c r="W3" s="2" t="s">
        <v>16</v>
      </c>
      <c r="X3" s="2" t="s">
        <v>17</v>
      </c>
      <c r="Y3" s="2" t="s">
        <v>18</v>
      </c>
      <c r="Z3" t="s">
        <v>19</v>
      </c>
      <c r="AA3" s="2" t="s">
        <v>16</v>
      </c>
      <c r="AB3" s="2" t="s">
        <v>17</v>
      </c>
      <c r="AC3" s="17" t="s">
        <v>350</v>
      </c>
      <c r="AD3" s="2" t="s">
        <v>15</v>
      </c>
      <c r="AE3" t="s">
        <v>19</v>
      </c>
      <c r="AF3" s="2" t="s">
        <v>16</v>
      </c>
      <c r="AG3" s="2" t="s">
        <v>17</v>
      </c>
      <c r="AH3" s="2" t="s">
        <v>18</v>
      </c>
      <c r="AI3" t="s">
        <v>19</v>
      </c>
      <c r="AJ3" s="2" t="s">
        <v>16</v>
      </c>
      <c r="AK3" s="2" t="s">
        <v>17</v>
      </c>
      <c r="AL3" s="17" t="s">
        <v>350</v>
      </c>
      <c r="AM3" s="2" t="s">
        <v>15</v>
      </c>
      <c r="AN3" t="s">
        <v>19</v>
      </c>
      <c r="AO3" s="2" t="s">
        <v>16</v>
      </c>
      <c r="AP3" s="2" t="s">
        <v>17</v>
      </c>
      <c r="AQ3" s="2" t="s">
        <v>18</v>
      </c>
      <c r="AR3" t="s">
        <v>19</v>
      </c>
      <c r="AS3" s="2" t="s">
        <v>16</v>
      </c>
      <c r="AT3" s="2" t="s">
        <v>17</v>
      </c>
      <c r="AU3" s="17" t="s">
        <v>350</v>
      </c>
      <c r="AV3" s="2" t="s">
        <v>15</v>
      </c>
      <c r="AW3" t="s">
        <v>19</v>
      </c>
      <c r="AX3" s="2" t="s">
        <v>16</v>
      </c>
      <c r="AY3" s="2" t="s">
        <v>17</v>
      </c>
      <c r="AZ3" s="2" t="s">
        <v>18</v>
      </c>
      <c r="BA3" t="s">
        <v>19</v>
      </c>
      <c r="BB3" s="2" t="s">
        <v>16</v>
      </c>
      <c r="BC3" s="2" t="s">
        <v>17</v>
      </c>
      <c r="BD3" s="17" t="s">
        <v>350</v>
      </c>
      <c r="BE3" s="2" t="s">
        <v>15</v>
      </c>
      <c r="BF3" s="2" t="s">
        <v>21</v>
      </c>
      <c r="BG3" s="2" t="s">
        <v>18</v>
      </c>
      <c r="BH3" s="2" t="s">
        <v>21</v>
      </c>
      <c r="BI3" s="17" t="s">
        <v>350</v>
      </c>
      <c r="BJ3" s="2" t="s">
        <v>15</v>
      </c>
      <c r="BK3" s="2" t="s">
        <v>21</v>
      </c>
      <c r="BL3" s="2" t="s">
        <v>18</v>
      </c>
      <c r="BM3" s="2" t="s">
        <v>21</v>
      </c>
      <c r="BN3" s="17" t="s">
        <v>350</v>
      </c>
      <c r="BO3" s="2" t="s">
        <v>15</v>
      </c>
      <c r="BP3" s="2" t="s">
        <v>21</v>
      </c>
      <c r="BQ3" s="2" t="s">
        <v>18</v>
      </c>
      <c r="BR3" s="2" t="s">
        <v>21</v>
      </c>
      <c r="BS3" s="17" t="s">
        <v>350</v>
      </c>
      <c r="BT3" s="2" t="s">
        <v>15</v>
      </c>
      <c r="BU3" s="2" t="s">
        <v>21</v>
      </c>
      <c r="BV3" s="2" t="s">
        <v>18</v>
      </c>
      <c r="BW3" s="2" t="s">
        <v>21</v>
      </c>
      <c r="BX3" s="17" t="s">
        <v>350</v>
      </c>
      <c r="BY3" s="2" t="s">
        <v>15</v>
      </c>
      <c r="BZ3" t="s">
        <v>19</v>
      </c>
      <c r="CA3" s="2" t="s">
        <v>16</v>
      </c>
      <c r="CB3" s="2" t="s">
        <v>17</v>
      </c>
      <c r="CC3" s="98" t="s">
        <v>350</v>
      </c>
      <c r="CD3" s="2" t="s">
        <v>15</v>
      </c>
      <c r="CE3" t="s">
        <v>19</v>
      </c>
      <c r="CF3" s="2" t="s">
        <v>16</v>
      </c>
      <c r="CG3" s="2" t="s">
        <v>17</v>
      </c>
      <c r="CH3" s="98" t="s">
        <v>350</v>
      </c>
      <c r="CI3" s="2" t="s">
        <v>15</v>
      </c>
      <c r="CJ3" t="s">
        <v>19</v>
      </c>
      <c r="CK3" s="2" t="s">
        <v>16</v>
      </c>
      <c r="CL3" s="2" t="s">
        <v>17</v>
      </c>
      <c r="CM3" s="98" t="s">
        <v>350</v>
      </c>
      <c r="CN3" s="2" t="s">
        <v>15</v>
      </c>
      <c r="CO3" t="s">
        <v>19</v>
      </c>
      <c r="CP3" s="2" t="s">
        <v>16</v>
      </c>
      <c r="CQ3" s="2" t="s">
        <v>17</v>
      </c>
      <c r="CR3" s="98" t="s">
        <v>350</v>
      </c>
      <c r="CS3" s="2" t="s">
        <v>15</v>
      </c>
      <c r="CT3" t="s">
        <v>19</v>
      </c>
      <c r="CU3" s="2" t="s">
        <v>16</v>
      </c>
      <c r="CV3" s="2" t="s">
        <v>17</v>
      </c>
      <c r="CW3" s="98" t="s">
        <v>350</v>
      </c>
      <c r="CX3" s="2" t="s">
        <v>15</v>
      </c>
      <c r="CY3" t="s">
        <v>19</v>
      </c>
      <c r="CZ3" s="2" t="s">
        <v>16</v>
      </c>
      <c r="DA3" s="2" t="s">
        <v>17</v>
      </c>
      <c r="DB3" s="98" t="s">
        <v>350</v>
      </c>
      <c r="DC3" s="2" t="s">
        <v>15</v>
      </c>
      <c r="DD3" t="s">
        <v>19</v>
      </c>
      <c r="DE3" s="2" t="s">
        <v>16</v>
      </c>
      <c r="DF3" s="2" t="s">
        <v>17</v>
      </c>
      <c r="DG3" s="98" t="s">
        <v>350</v>
      </c>
      <c r="DH3" s="2" t="s">
        <v>15</v>
      </c>
      <c r="DI3" t="s">
        <v>19</v>
      </c>
      <c r="DJ3" s="2" t="s">
        <v>16</v>
      </c>
      <c r="DK3" s="2" t="s">
        <v>17</v>
      </c>
      <c r="DL3" s="98" t="s">
        <v>350</v>
      </c>
      <c r="DM3" s="2" t="s">
        <v>15</v>
      </c>
      <c r="DN3" t="s">
        <v>19</v>
      </c>
      <c r="DO3" s="2" t="s">
        <v>16</v>
      </c>
      <c r="DP3" s="2" t="s">
        <v>17</v>
      </c>
      <c r="DQ3" s="98" t="s">
        <v>350</v>
      </c>
      <c r="DR3" s="2" t="s">
        <v>15</v>
      </c>
      <c r="DS3" t="s">
        <v>19</v>
      </c>
      <c r="DT3" s="2" t="s">
        <v>16</v>
      </c>
      <c r="DU3" s="2" t="s">
        <v>17</v>
      </c>
      <c r="DV3" s="98" t="s">
        <v>350</v>
      </c>
      <c r="DW3" s="2" t="s">
        <v>15</v>
      </c>
      <c r="DX3" t="s">
        <v>19</v>
      </c>
      <c r="DY3" s="2" t="s">
        <v>16</v>
      </c>
      <c r="DZ3" s="2" t="s">
        <v>17</v>
      </c>
      <c r="EA3" s="98" t="s">
        <v>350</v>
      </c>
      <c r="EB3" s="2" t="s">
        <v>15</v>
      </c>
      <c r="EC3" t="s">
        <v>19</v>
      </c>
      <c r="ED3" s="2" t="s">
        <v>16</v>
      </c>
      <c r="EE3" s="2" t="s">
        <v>17</v>
      </c>
      <c r="EF3" s="98" t="s">
        <v>350</v>
      </c>
      <c r="EG3" s="2" t="s">
        <v>15</v>
      </c>
      <c r="EH3" t="s">
        <v>19</v>
      </c>
      <c r="EI3" s="2" t="s">
        <v>16</v>
      </c>
      <c r="EJ3" s="2" t="s">
        <v>17</v>
      </c>
      <c r="EK3" s="98" t="s">
        <v>350</v>
      </c>
      <c r="EL3" s="2" t="s">
        <v>15</v>
      </c>
      <c r="EM3" t="s">
        <v>19</v>
      </c>
      <c r="EN3" s="2" t="s">
        <v>16</v>
      </c>
      <c r="EO3" s="2" t="s">
        <v>17</v>
      </c>
      <c r="EP3" s="98" t="s">
        <v>350</v>
      </c>
      <c r="EQ3" s="2" t="s">
        <v>15</v>
      </c>
      <c r="ER3" t="s">
        <v>19</v>
      </c>
      <c r="ES3" s="2" t="s">
        <v>16</v>
      </c>
      <c r="ET3" s="2" t="s">
        <v>17</v>
      </c>
      <c r="EU3" s="98" t="s">
        <v>350</v>
      </c>
      <c r="EV3" s="2" t="s">
        <v>15</v>
      </c>
      <c r="EW3" t="s">
        <v>19</v>
      </c>
      <c r="EX3" s="2" t="s">
        <v>16</v>
      </c>
      <c r="EY3" s="2" t="s">
        <v>17</v>
      </c>
      <c r="EZ3" s="98" t="s">
        <v>350</v>
      </c>
      <c r="FA3" s="2" t="s">
        <v>15</v>
      </c>
      <c r="FB3" t="s">
        <v>19</v>
      </c>
      <c r="FC3" s="2" t="s">
        <v>16</v>
      </c>
      <c r="FD3" s="2" t="s">
        <v>17</v>
      </c>
      <c r="FE3" s="98" t="s">
        <v>350</v>
      </c>
      <c r="FF3" s="2" t="s">
        <v>15</v>
      </c>
      <c r="FG3" t="s">
        <v>19</v>
      </c>
      <c r="FH3" s="2" t="s">
        <v>16</v>
      </c>
      <c r="FI3" s="2" t="s">
        <v>17</v>
      </c>
      <c r="FJ3" s="98" t="s">
        <v>350</v>
      </c>
      <c r="FK3" s="2" t="s">
        <v>15</v>
      </c>
      <c r="FL3" t="s">
        <v>19</v>
      </c>
      <c r="FM3" s="2" t="s">
        <v>16</v>
      </c>
      <c r="FN3" s="2" t="s">
        <v>17</v>
      </c>
      <c r="FO3" s="98" t="s">
        <v>350</v>
      </c>
    </row>
    <row r="4" spans="1:171" x14ac:dyDescent="0.3">
      <c r="A4" s="2" t="s">
        <v>182</v>
      </c>
      <c r="B4" s="2"/>
      <c r="C4" s="2" t="s">
        <v>650</v>
      </c>
      <c r="D4" s="2" t="s">
        <v>638</v>
      </c>
      <c r="E4" t="s">
        <v>57</v>
      </c>
      <c r="F4">
        <v>164</v>
      </c>
      <c r="G4">
        <v>1</v>
      </c>
      <c r="I4">
        <v>185</v>
      </c>
      <c r="J4">
        <v>8</v>
      </c>
      <c r="K4" s="16">
        <f>IF((((F4+I4)/2)/$D$62)+(((G4+J4)/2)/$F$62)=0,"",((((F4+I4)/2)/$D$62)+(((G4+J4)/2)/$F$62)))</f>
        <v>8.7437500000000004</v>
      </c>
      <c r="L4" t="s">
        <v>57</v>
      </c>
      <c r="M4">
        <v>5</v>
      </c>
      <c r="N4">
        <v>12</v>
      </c>
      <c r="O4">
        <v>4</v>
      </c>
      <c r="Q4">
        <v>6</v>
      </c>
      <c r="R4">
        <v>4</v>
      </c>
      <c r="S4">
        <v>10</v>
      </c>
      <c r="T4" s="16">
        <f t="shared" ref="T4:T34" si="0">IF(((M4+Q4)/2)+(((N4+R4)/2)/$D$62)+(((O4+S4)/2)/$F$62)=0,"",((M4+Q4)/2)+(((N4+R4)/2)/$D$62)+(((O4+S4)/2)/$F$62))</f>
        <v>5.9291666666666671</v>
      </c>
      <c r="U4" t="s">
        <v>57</v>
      </c>
      <c r="V4">
        <v>8</v>
      </c>
      <c r="W4">
        <v>4</v>
      </c>
      <c r="X4">
        <v>1</v>
      </c>
      <c r="Z4">
        <v>8</v>
      </c>
      <c r="AA4">
        <v>16</v>
      </c>
      <c r="AB4">
        <v>10</v>
      </c>
      <c r="AC4" s="16">
        <f>IF(((V4+Z4)/2)+(((W4+AA4)/2)/$D$62)+(((X4+AB4)/2)/$F$62)=0,"",((V4+Z4)/2)+(((W4+AA4)/2)/$D$62)+(((X4+AB4)/2)/$F$62))</f>
        <v>8.5229166666666671</v>
      </c>
      <c r="AL4" s="16" t="str">
        <f>IF(((AE4+AI4)/2)+(((AF4+AJ4)/2)/$D$62)+(((AG4+AK4)/2)/$F$62)=0,"",((AE4+AI4)/2)+(((AF4+AJ4)/2)/$D$62)+(((AG4+AK4)/2)/$F$62))</f>
        <v/>
      </c>
      <c r="AU4" s="16" t="str">
        <f>IF(((AN4+AR4)/2)+(((AO4+AS4)/2)/$D$62)+(((AP4+AT4)/2)/$F$62)=0,"",((AN4+AR4)/2)+(((AO4+AS4)/2)/$D$62)+(((AP4+AT4)/2)/$F$62))</f>
        <v/>
      </c>
      <c r="BD4" s="16" t="str">
        <f>IF(((AW4+BA4)/2)+(((AX4+BB4)/2)/$D$62)+(((AY4+BC4)/2)/$F$62)=0,"",((AW4+BA4)/2)+(((AX4+BB4)/2)/$D$62)+(((AY4+BC4)/2)/$F$62))</f>
        <v/>
      </c>
      <c r="BI4" s="97" t="str">
        <f>IF((((BF4+BH4)/2)/$D$63)=0,"",(((BF4+BH4)/2)/$D$63))</f>
        <v/>
      </c>
      <c r="BN4" s="97" t="str">
        <f>IF((((BK4+BM4)/2)/$D$63)=0,"",(((BK4+BM4)/2)/$D$63))</f>
        <v/>
      </c>
      <c r="BS4" s="97" t="str">
        <f t="shared" ref="BS4:BS14" si="1">IF((((BP4+BR4)/2)/$D$63)=0,"",(((BP4+BR4)/2)/$D$63))</f>
        <v/>
      </c>
      <c r="BX4" s="97" t="str">
        <f t="shared" ref="BX4:BX7" si="2">IF((((BU4+BW4)/2)/$D$63)=0,"",(((BU4+BW4)/2)/$D$63))</f>
        <v/>
      </c>
      <c r="CC4" s="97" t="str">
        <f t="shared" ref="CC4:CC57" si="3">IF(BZ4+(CA4/$D$62)+(CB4/$F$62)=0,"",BZ4+(CA4/$D$62)+(CB4/$F$62))</f>
        <v/>
      </c>
      <c r="CH4" s="97" t="str">
        <f t="shared" ref="CH4:CH57" si="4">IF(CE4+(CF4/$D$62)+(CG4/$F$62)=0,"",CE4+(CF4/$D$62)+(CG4/$F$62))</f>
        <v/>
      </c>
      <c r="CM4" s="97" t="str">
        <f t="shared" ref="CM4:CM57" si="5">IF(CJ4+(CK4/$D$62)+(CL4/$F$62)=0,"",CJ4+(CK4/$D$62)+(CL4/$F$62))</f>
        <v/>
      </c>
      <c r="CR4" s="97" t="str">
        <f t="shared" ref="CR4:CR57" si="6">IF(CO4+(CP4/$D$62)+(CQ4/$F$62)=0,"",CO4+(CP4/$D$62)+(CQ4/$F$62))</f>
        <v/>
      </c>
      <c r="CW4" s="97" t="str">
        <f t="shared" ref="CW4:CW57" si="7">IF(CT4+(CU4/$D$62)+(CV4/$F$62)=0,"",CT4+(CU4/$D$62)+(CV4/$F$62))</f>
        <v/>
      </c>
      <c r="DB4" s="97" t="str">
        <f t="shared" ref="DB4:DB57" si="8">IF(CY4+(CZ4/$D$62)+(DA4/$F$62)=0,"",CY4+(CZ4/$D$62)+(DA4/$F$62))</f>
        <v/>
      </c>
      <c r="DG4" s="97" t="str">
        <f t="shared" ref="DG4:DG57" si="9">IF(DD4+(DE4/$D$62)+(DF4/$F$62)=0,"",DD4+(DE4/$D$62)+(DF4/$F$62))</f>
        <v/>
      </c>
      <c r="DL4" s="97" t="str">
        <f t="shared" ref="DL4:DL57" si="10">IF(DI4+(DJ4/$D$62)+(DK4/$F$62)=0,"",DI4+(DJ4/$D$62)+(DK4/$F$62))</f>
        <v/>
      </c>
      <c r="DQ4" s="97" t="str">
        <f t="shared" ref="DQ4:DQ57" si="11">IF(DN4+(DO4/$D$62)+(DP4/$F$62)=0,"",DN4+(DO4/$D$62)+(DP4/$F$62))</f>
        <v/>
      </c>
      <c r="DV4" s="97" t="str">
        <f t="shared" ref="DV4:DV57" si="12">IF(DS4+(DT4/$D$62)+(DU4/$F$62)=0,"",DS4+(DT4/$D$62)+(DU4/$F$62))</f>
        <v/>
      </c>
      <c r="EA4" s="97" t="str">
        <f t="shared" ref="EA4:EA57" si="13">IF(DX4+(DY4/$D$62)+(DZ4/$F$62)=0,"",DX4+(DY4/$D$62)+(DZ4/$F$62))</f>
        <v/>
      </c>
      <c r="EF4" s="97" t="str">
        <f t="shared" ref="EF4:EF57" si="14">IF(EC4+(ED4/$D$62)+(EE4/$F$62)=0,"",EC4+(ED4/$D$62)+(EE4/$F$62))</f>
        <v/>
      </c>
      <c r="EK4" s="97" t="str">
        <f t="shared" ref="EK4:EK57" si="15">IF(EH4+(EI4/$D$62)+(EJ4/$F$62)=0,"",EH4+(EI4/$D$62)+(EJ4/$F$62))</f>
        <v/>
      </c>
      <c r="EP4" s="97" t="str">
        <f t="shared" ref="EP4:EP57" si="16">IF(EM4+(EN4/$D$62)+(EO4/$F$62)=0,"",EM4+(EN4/$D$62)+(EO4/$F$62))</f>
        <v/>
      </c>
      <c r="EU4" s="97" t="str">
        <f t="shared" ref="EU4:EU57" si="17">IF(ER4+(ES4/$D$62)+(ET4/$F$62)=0,"",ER4+(ES4/$D$62)+(ET4/$F$62))</f>
        <v/>
      </c>
      <c r="EZ4" s="97" t="str">
        <f t="shared" ref="EZ4:EZ57" si="18">IF(EW4+(EX4/$D$62)+(EY4/$F$62)=0,"",EW4+(EX4/$D$62)+(EY4/$F$62))</f>
        <v/>
      </c>
      <c r="FE4" s="97" t="str">
        <f t="shared" ref="FE4:FE57" si="19">IF(FB4+(FC4/$D$62)+(FD4/$F$62)=0,"",FB4+(FC4/$D$62)+(FD4/$F$62))</f>
        <v/>
      </c>
      <c r="FJ4" s="97" t="str">
        <f t="shared" ref="FJ4:FJ57" si="20">IF(FG4+(FH4/$D$62)+(FI4/$F$62)=0,"",FG4+(FH4/$D$62)+(FI4/$F$62))</f>
        <v/>
      </c>
      <c r="FO4" s="97" t="str">
        <f t="shared" ref="FO4:FO57" si="21">IF(FL4+(FM4/$D$62)+(FN4/$F$62)=0,"",FL4+(FM4/$D$62)+(FN4/$F$62))</f>
        <v/>
      </c>
    </row>
    <row r="5" spans="1:171" x14ac:dyDescent="0.3">
      <c r="A5" s="2" t="s">
        <v>183</v>
      </c>
      <c r="B5" s="2"/>
      <c r="C5" s="2" t="s">
        <v>650</v>
      </c>
      <c r="D5" s="2" t="s">
        <v>638</v>
      </c>
      <c r="E5" t="s">
        <v>57</v>
      </c>
      <c r="F5">
        <v>11</v>
      </c>
      <c r="G5">
        <v>0</v>
      </c>
      <c r="I5">
        <v>12</v>
      </c>
      <c r="J5">
        <v>0</v>
      </c>
      <c r="K5" s="16">
        <f t="shared" ref="K5:K57" si="22">IF((((F5+I5)/2)/$D$62)+(((G5+J5)/2)/$F$62)=0,"",((((F5+I5)/2)/$D$62)+(((G5+J5)/2)/$F$62)))</f>
        <v>0.57499999999999996</v>
      </c>
      <c r="L5" t="s">
        <v>57</v>
      </c>
      <c r="M5">
        <v>0</v>
      </c>
      <c r="N5">
        <v>11</v>
      </c>
      <c r="O5">
        <v>2</v>
      </c>
      <c r="Q5">
        <v>0</v>
      </c>
      <c r="R5">
        <v>14</v>
      </c>
      <c r="S5">
        <v>1</v>
      </c>
      <c r="T5" s="16">
        <f t="shared" si="0"/>
        <v>0.63124999999999998</v>
      </c>
      <c r="U5" t="s">
        <v>57</v>
      </c>
      <c r="V5">
        <v>0</v>
      </c>
      <c r="W5">
        <v>10</v>
      </c>
      <c r="X5">
        <v>4</v>
      </c>
      <c r="Z5">
        <v>0</v>
      </c>
      <c r="AA5">
        <v>11</v>
      </c>
      <c r="AB5">
        <v>11</v>
      </c>
      <c r="AC5" s="16">
        <f t="shared" ref="AC5:AC57" si="23">IF(((V5+Z5)/2)+(((W5+AA5)/2)/$D$62)+(((X5+AB5)/2)/$F$62)=0,"",((V5+Z5)/2)+(((W5+AA5)/2)/$D$62)+(((X5+AB5)/2)/$F$62))</f>
        <v>0.55625000000000002</v>
      </c>
      <c r="AD5" s="6" t="s">
        <v>57</v>
      </c>
      <c r="AE5">
        <v>0</v>
      </c>
      <c r="AF5">
        <v>14</v>
      </c>
      <c r="AG5">
        <v>2.33</v>
      </c>
      <c r="AI5">
        <v>0</v>
      </c>
      <c r="AJ5">
        <v>14</v>
      </c>
      <c r="AK5">
        <v>2.33</v>
      </c>
      <c r="AL5" s="16">
        <f t="shared" ref="AL5:AL57" si="24">IF(((AE5+AI5)/2)+(((AF5+AJ5)/2)/$D$62)+(((AG5+AK5)/2)/$F$62)=0,"",((AE5+AI5)/2)+(((AF5+AJ5)/2)/$D$62)+(((AG5+AK5)/2)/$F$62))</f>
        <v>0.70970833333333327</v>
      </c>
      <c r="AU5" s="16" t="str">
        <f t="shared" ref="AU5:AU57" si="25">IF(((AN5+AR5)/2)+(((AO5+AS5)/2)/$D$62)+(((AP5+AT5)/2)/$F$62)=0,"",((AN5+AR5)/2)+(((AO5+AS5)/2)/$D$62)+(((AP5+AT5)/2)/$F$62))</f>
        <v/>
      </c>
      <c r="BD5" s="16" t="str">
        <f t="shared" ref="BD5:BD57" si="26">IF(((AW5+BA5)/2)+(((AX5+BB5)/2)/$D$62)+(((AY5+BC5)/2)/$F$62)=0,"",((AW5+BA5)/2)+(((AX5+BB5)/2)/$D$62)+(((AY5+BC5)/2)/$F$62))</f>
        <v/>
      </c>
      <c r="BI5" s="97" t="str">
        <f t="shared" ref="BI5:BI37" si="27">IF((((BF5+BH5)/2)/$D$63)=0,"",(((BF5+BH5)/2)/$D$63))</f>
        <v/>
      </c>
      <c r="BN5" s="97" t="str">
        <f t="shared" ref="BN5:BN37" si="28">IF((((BK5+BM5)/2)/$D$63)=0,"",(((BK5+BM5)/2)/$D$63))</f>
        <v/>
      </c>
      <c r="BS5" s="97" t="str">
        <f t="shared" si="1"/>
        <v/>
      </c>
      <c r="BX5" s="97" t="str">
        <f t="shared" si="2"/>
        <v/>
      </c>
      <c r="CC5" s="97" t="str">
        <f t="shared" si="3"/>
        <v/>
      </c>
      <c r="CH5" s="97" t="str">
        <f t="shared" si="4"/>
        <v/>
      </c>
      <c r="CM5" s="97" t="str">
        <f t="shared" si="5"/>
        <v/>
      </c>
      <c r="CR5" s="97" t="str">
        <f t="shared" si="6"/>
        <v/>
      </c>
      <c r="CW5" s="97" t="str">
        <f t="shared" si="7"/>
        <v/>
      </c>
      <c r="DB5" s="97" t="str">
        <f t="shared" si="8"/>
        <v/>
      </c>
      <c r="DG5" s="97" t="str">
        <f t="shared" si="9"/>
        <v/>
      </c>
      <c r="DL5" s="97" t="str">
        <f t="shared" si="10"/>
        <v/>
      </c>
      <c r="DQ5" s="97" t="str">
        <f t="shared" si="11"/>
        <v/>
      </c>
      <c r="DV5" s="97" t="str">
        <f t="shared" si="12"/>
        <v/>
      </c>
      <c r="EA5" s="97" t="str">
        <f t="shared" si="13"/>
        <v/>
      </c>
      <c r="EF5" s="97" t="str">
        <f t="shared" si="14"/>
        <v/>
      </c>
      <c r="EK5" s="97" t="str">
        <f t="shared" si="15"/>
        <v/>
      </c>
      <c r="EP5" s="97" t="str">
        <f t="shared" si="16"/>
        <v/>
      </c>
      <c r="EU5" s="97" t="str">
        <f t="shared" si="17"/>
        <v/>
      </c>
      <c r="EZ5" s="97" t="str">
        <f t="shared" si="18"/>
        <v/>
      </c>
      <c r="FE5" s="97" t="str">
        <f t="shared" si="19"/>
        <v/>
      </c>
      <c r="FJ5" s="97" t="str">
        <f t="shared" si="20"/>
        <v/>
      </c>
      <c r="FO5" s="97" t="str">
        <f t="shared" si="21"/>
        <v/>
      </c>
    </row>
    <row r="6" spans="1:171" x14ac:dyDescent="0.3">
      <c r="A6" s="2" t="s">
        <v>184</v>
      </c>
      <c r="B6" s="2"/>
      <c r="C6" s="2" t="s">
        <v>640</v>
      </c>
      <c r="D6" s="2" t="s">
        <v>639</v>
      </c>
      <c r="E6" t="s">
        <v>22</v>
      </c>
      <c r="F6">
        <v>5</v>
      </c>
      <c r="G6">
        <v>7</v>
      </c>
      <c r="I6">
        <v>13</v>
      </c>
      <c r="J6">
        <v>10.5</v>
      </c>
      <c r="K6" s="16">
        <f t="shared" si="22"/>
        <v>0.48645833333333333</v>
      </c>
      <c r="L6" t="s">
        <v>22</v>
      </c>
      <c r="M6">
        <v>0</v>
      </c>
      <c r="N6">
        <v>1</v>
      </c>
      <c r="O6">
        <v>5</v>
      </c>
      <c r="Q6">
        <v>0</v>
      </c>
      <c r="R6">
        <v>15</v>
      </c>
      <c r="S6">
        <v>7.5</v>
      </c>
      <c r="T6" s="16">
        <f t="shared" si="0"/>
        <v>0.42604166666666671</v>
      </c>
      <c r="U6" t="s">
        <v>22</v>
      </c>
      <c r="V6">
        <v>0</v>
      </c>
      <c r="W6">
        <v>11</v>
      </c>
      <c r="X6">
        <v>2</v>
      </c>
      <c r="Z6">
        <v>2</v>
      </c>
      <c r="AA6">
        <v>15</v>
      </c>
      <c r="AB6">
        <v>6</v>
      </c>
      <c r="AC6" s="16">
        <f t="shared" si="23"/>
        <v>1.6666666666666665</v>
      </c>
      <c r="AD6" s="6" t="s">
        <v>22</v>
      </c>
      <c r="AE6">
        <v>0</v>
      </c>
      <c r="AF6">
        <v>1</v>
      </c>
      <c r="AG6">
        <v>4.76</v>
      </c>
      <c r="AI6">
        <v>1</v>
      </c>
      <c r="AJ6">
        <v>7</v>
      </c>
      <c r="AK6">
        <v>11.23</v>
      </c>
      <c r="AL6" s="16">
        <f t="shared" si="24"/>
        <v>0.73331249999999992</v>
      </c>
      <c r="AM6" s="6" t="s">
        <v>22</v>
      </c>
      <c r="AN6">
        <v>0</v>
      </c>
      <c r="AO6">
        <v>1</v>
      </c>
      <c r="AP6">
        <v>4.75</v>
      </c>
      <c r="AR6">
        <v>1</v>
      </c>
      <c r="AS6">
        <v>10</v>
      </c>
      <c r="AT6">
        <v>8</v>
      </c>
      <c r="AU6" s="16">
        <f t="shared" si="25"/>
        <v>0.80156250000000007</v>
      </c>
      <c r="AV6" s="6" t="s">
        <v>22</v>
      </c>
      <c r="AW6">
        <v>0</v>
      </c>
      <c r="AX6">
        <v>1</v>
      </c>
      <c r="AY6">
        <v>1.41</v>
      </c>
      <c r="BA6">
        <v>1</v>
      </c>
      <c r="BB6">
        <v>2</v>
      </c>
      <c r="BC6">
        <v>4.18</v>
      </c>
      <c r="BD6" s="16">
        <f t="shared" si="26"/>
        <v>0.58664583333333331</v>
      </c>
      <c r="BI6" s="97" t="str">
        <f t="shared" si="27"/>
        <v/>
      </c>
      <c r="BN6" s="97" t="str">
        <f t="shared" si="28"/>
        <v/>
      </c>
      <c r="BS6" s="97" t="str">
        <f t="shared" si="1"/>
        <v/>
      </c>
      <c r="BX6" s="97" t="str">
        <f t="shared" si="2"/>
        <v/>
      </c>
      <c r="CC6" s="97" t="str">
        <f t="shared" si="3"/>
        <v/>
      </c>
      <c r="CH6" s="97" t="str">
        <f t="shared" si="4"/>
        <v/>
      </c>
      <c r="CM6" s="97" t="str">
        <f t="shared" si="5"/>
        <v/>
      </c>
      <c r="CR6" s="97" t="str">
        <f t="shared" si="6"/>
        <v/>
      </c>
      <c r="CW6" s="97" t="str">
        <f t="shared" si="7"/>
        <v/>
      </c>
      <c r="DB6" s="97" t="str">
        <f t="shared" si="8"/>
        <v/>
      </c>
      <c r="DG6" s="97" t="str">
        <f t="shared" si="9"/>
        <v/>
      </c>
      <c r="DL6" s="97" t="str">
        <f t="shared" si="10"/>
        <v/>
      </c>
      <c r="DQ6" s="97" t="str">
        <f t="shared" si="11"/>
        <v/>
      </c>
      <c r="DV6" s="97" t="str">
        <f t="shared" si="12"/>
        <v/>
      </c>
      <c r="EA6" s="97" t="str">
        <f t="shared" si="13"/>
        <v/>
      </c>
      <c r="EF6" s="97" t="str">
        <f t="shared" si="14"/>
        <v/>
      </c>
      <c r="EK6" s="97" t="str">
        <f t="shared" si="15"/>
        <v/>
      </c>
      <c r="EP6" s="97" t="str">
        <f t="shared" si="16"/>
        <v/>
      </c>
      <c r="EU6" s="97" t="str">
        <f t="shared" si="17"/>
        <v/>
      </c>
      <c r="EZ6" s="97" t="str">
        <f t="shared" si="18"/>
        <v/>
      </c>
      <c r="FE6" s="97" t="str">
        <f t="shared" si="19"/>
        <v/>
      </c>
      <c r="FJ6" s="97" t="str">
        <f t="shared" si="20"/>
        <v/>
      </c>
      <c r="FO6" s="97" t="str">
        <f t="shared" si="21"/>
        <v/>
      </c>
    </row>
    <row r="7" spans="1:171" x14ac:dyDescent="0.3">
      <c r="A7" s="2" t="s">
        <v>351</v>
      </c>
      <c r="B7" s="2"/>
      <c r="C7" s="2" t="s">
        <v>650</v>
      </c>
      <c r="D7" s="2" t="s">
        <v>638</v>
      </c>
      <c r="E7" t="s">
        <v>57</v>
      </c>
      <c r="F7">
        <v>37</v>
      </c>
      <c r="G7">
        <v>0</v>
      </c>
      <c r="I7">
        <v>38</v>
      </c>
      <c r="J7">
        <v>0</v>
      </c>
      <c r="K7" s="16">
        <f t="shared" si="22"/>
        <v>1.875</v>
      </c>
      <c r="L7" t="s">
        <v>57</v>
      </c>
      <c r="M7">
        <v>1</v>
      </c>
      <c r="N7">
        <v>17</v>
      </c>
      <c r="O7">
        <v>0</v>
      </c>
      <c r="Q7">
        <v>1</v>
      </c>
      <c r="R7">
        <v>17</v>
      </c>
      <c r="S7">
        <v>9</v>
      </c>
      <c r="T7" s="16">
        <f t="shared" si="0"/>
        <v>1.8687500000000001</v>
      </c>
      <c r="U7" t="s">
        <v>57</v>
      </c>
      <c r="V7">
        <v>1</v>
      </c>
      <c r="W7">
        <v>17</v>
      </c>
      <c r="X7">
        <v>0</v>
      </c>
      <c r="Z7">
        <v>1</v>
      </c>
      <c r="AA7">
        <v>18</v>
      </c>
      <c r="AB7">
        <v>0</v>
      </c>
      <c r="AC7" s="16">
        <f t="shared" si="23"/>
        <v>1.875</v>
      </c>
      <c r="AL7" s="16" t="str">
        <f t="shared" si="24"/>
        <v/>
      </c>
      <c r="AU7" s="16" t="str">
        <f t="shared" si="25"/>
        <v/>
      </c>
      <c r="BD7" s="16" t="str">
        <f t="shared" si="26"/>
        <v/>
      </c>
      <c r="BI7" s="97" t="str">
        <f t="shared" si="27"/>
        <v/>
      </c>
      <c r="BN7" s="97" t="str">
        <f t="shared" si="28"/>
        <v/>
      </c>
      <c r="BS7" s="97" t="str">
        <f t="shared" si="1"/>
        <v/>
      </c>
      <c r="BX7" s="97" t="str">
        <f t="shared" si="2"/>
        <v/>
      </c>
      <c r="CC7" s="97" t="str">
        <f t="shared" si="3"/>
        <v/>
      </c>
      <c r="CH7" s="97" t="str">
        <f t="shared" si="4"/>
        <v/>
      </c>
      <c r="CM7" s="97" t="str">
        <f t="shared" si="5"/>
        <v/>
      </c>
      <c r="CR7" s="97" t="str">
        <f t="shared" si="6"/>
        <v/>
      </c>
      <c r="CW7" s="97" t="str">
        <f t="shared" si="7"/>
        <v/>
      </c>
      <c r="DB7" s="97" t="str">
        <f t="shared" si="8"/>
        <v/>
      </c>
      <c r="DG7" s="97" t="str">
        <f t="shared" si="9"/>
        <v/>
      </c>
      <c r="DL7" s="97" t="str">
        <f t="shared" si="10"/>
        <v/>
      </c>
      <c r="DQ7" s="97" t="str">
        <f t="shared" si="11"/>
        <v/>
      </c>
      <c r="DV7" s="97" t="str">
        <f t="shared" si="12"/>
        <v/>
      </c>
      <c r="EA7" s="97" t="str">
        <f t="shared" si="13"/>
        <v/>
      </c>
      <c r="EF7" s="97" t="str">
        <f t="shared" si="14"/>
        <v/>
      </c>
      <c r="EK7" s="97" t="str">
        <f t="shared" si="15"/>
        <v/>
      </c>
      <c r="EP7" s="97" t="str">
        <f t="shared" si="16"/>
        <v/>
      </c>
      <c r="EU7" s="97" t="str">
        <f t="shared" si="17"/>
        <v/>
      </c>
      <c r="EZ7" s="97" t="str">
        <f t="shared" si="18"/>
        <v/>
      </c>
      <c r="FE7" s="97" t="str">
        <f t="shared" si="19"/>
        <v/>
      </c>
      <c r="FJ7" s="97" t="str">
        <f t="shared" si="20"/>
        <v/>
      </c>
      <c r="FO7" s="97" t="str">
        <f t="shared" si="21"/>
        <v/>
      </c>
    </row>
    <row r="8" spans="1:171" x14ac:dyDescent="0.3">
      <c r="A8" s="2" t="s">
        <v>357</v>
      </c>
      <c r="B8" s="2"/>
      <c r="C8" s="2" t="s">
        <v>640</v>
      </c>
      <c r="D8" s="2" t="s">
        <v>639</v>
      </c>
      <c r="K8" s="16" t="str">
        <f t="shared" si="22"/>
        <v/>
      </c>
      <c r="T8" s="16" t="str">
        <f t="shared" si="0"/>
        <v/>
      </c>
      <c r="AC8" s="16" t="str">
        <f t="shared" si="23"/>
        <v/>
      </c>
      <c r="AD8" s="6" t="s">
        <v>22</v>
      </c>
      <c r="AE8">
        <v>0</v>
      </c>
      <c r="AF8">
        <v>0</v>
      </c>
      <c r="AG8">
        <v>8</v>
      </c>
      <c r="AI8">
        <v>0</v>
      </c>
      <c r="AJ8">
        <v>1</v>
      </c>
      <c r="AK8">
        <v>5.43</v>
      </c>
      <c r="AL8" s="16">
        <f t="shared" si="24"/>
        <v>5.2979166666666667E-2</v>
      </c>
      <c r="AU8" s="16" t="str">
        <f t="shared" si="25"/>
        <v/>
      </c>
      <c r="BD8" s="16" t="str">
        <f t="shared" si="26"/>
        <v/>
      </c>
      <c r="BI8" s="97" t="str">
        <f t="shared" si="27"/>
        <v/>
      </c>
      <c r="BN8" s="97" t="str">
        <f t="shared" si="28"/>
        <v/>
      </c>
      <c r="BS8" s="97" t="str">
        <f t="shared" si="1"/>
        <v/>
      </c>
      <c r="BT8" t="s">
        <v>516</v>
      </c>
      <c r="BU8">
        <v>22</v>
      </c>
      <c r="BW8">
        <v>27</v>
      </c>
      <c r="BX8" s="97">
        <f>(IF((((BU8+BW8)/2)/$D$64)=0,"",(((BU8+BW8)/2)/$D$64)))/$D$89</f>
        <v>6.4426796761462152E-2</v>
      </c>
      <c r="BY8" t="s">
        <v>515</v>
      </c>
      <c r="BZ8">
        <v>240</v>
      </c>
      <c r="CA8">
        <v>0</v>
      </c>
      <c r="CB8">
        <v>0</v>
      </c>
      <c r="CC8" s="97">
        <f>(IF(BZ8+(CA8/$D$62)+(CB8/$F$62)=0,"",(BZ8+(CA8/$D$62)+(CB8/$F$62)))/100/$D$76)</f>
        <v>1.0886229826455354</v>
      </c>
      <c r="CD8" t="s">
        <v>515</v>
      </c>
      <c r="CE8">
        <v>2</v>
      </c>
      <c r="CF8">
        <v>1</v>
      </c>
      <c r="CG8">
        <v>10</v>
      </c>
      <c r="CH8" s="97">
        <f>(IF(CE8+(CF8/$D$62)+(CG8/$F$62)=0,"",CE8+(CF8/$D$62)+(CG8/$F$62)))/$D$76</f>
        <v>0.94876516890287965</v>
      </c>
      <c r="CI8" t="s">
        <v>515</v>
      </c>
      <c r="CJ8">
        <v>1</v>
      </c>
      <c r="CK8">
        <v>17</v>
      </c>
      <c r="CL8">
        <v>0</v>
      </c>
      <c r="CM8" s="97">
        <f>(IF(CJ8+(CK8/$D$62)+(CL8/$F$62)=0,"",CJ8+(CK8/$D$62)+(CL8/$F$62)))/$D$76</f>
        <v>0.83914688245593361</v>
      </c>
      <c r="CR8" s="97" t="str">
        <f>IF(CO8+(CP8/$D$62)+(CQ8/$F$62)=0,"",CO8+(CP8/$D$62)+(CQ8/$F$62))</f>
        <v/>
      </c>
      <c r="CS8" t="s">
        <v>515</v>
      </c>
      <c r="CT8">
        <v>0</v>
      </c>
      <c r="CU8">
        <v>19</v>
      </c>
      <c r="CV8">
        <v>0</v>
      </c>
      <c r="CW8" s="97">
        <f>IF(CT8+(CU8/$D$62)+(CV8/$F$62)=0,"",CT8+(CU8/$D$62)+(CV8/$F$62))</f>
        <v>0.95</v>
      </c>
      <c r="DB8" s="97" t="str">
        <f>IF(CY8+(CZ8/$D$62)+(DA8/$F$62)=0,"",CY8+(CZ8/$D$62)+(DA8/$F$62))</f>
        <v/>
      </c>
      <c r="DG8" s="97" t="str">
        <f>IF(DD8+(DE8/$D$62)+(DF8/$F$62)=0,"",DD8+(DE8/$D$62)+(DF8/$F$62))</f>
        <v/>
      </c>
      <c r="DL8" s="97" t="str">
        <f>IF(DI8+(DJ8/$D$62)+(DK8/$F$62)=0,"",DI8+(DJ8/$D$62)+(DK8/$F$62))</f>
        <v/>
      </c>
      <c r="DM8" t="s">
        <v>515</v>
      </c>
      <c r="DN8">
        <v>1</v>
      </c>
      <c r="DO8">
        <v>7</v>
      </c>
      <c r="DP8">
        <v>2.4</v>
      </c>
      <c r="DQ8" s="97">
        <f>(IF(DN8+(DO8/$D$62)+(DP8/$F$62)=0,"",DN8+(DO8/$D$62)+(DP8/$F$62)))/$D$76</f>
        <v>0.61688635683247006</v>
      </c>
      <c r="DV8" s="97" t="str">
        <f>IF(DS8+(DT8/$D$62)+(DU8/$F$62)=0,"",DS8+(DT8/$D$62)+(DU8/$F$62))</f>
        <v/>
      </c>
      <c r="EA8" s="97" t="str">
        <f>IF(DX8+(DY8/$D$62)+(DZ8/$F$62)=0,"",DX8+(DY8/$D$62)+(DZ8/$F$62))</f>
        <v/>
      </c>
      <c r="EF8" s="97" t="str">
        <f>IF(EC8+(ED8/$D$62)+(EE8/$F$62)=0,"",EC8+(ED8/$D$62)+(EE8/$F$62))</f>
        <v/>
      </c>
      <c r="EK8" s="97" t="str">
        <f>IF(EH8+(EI8/$D$62)+(EJ8/$F$62)=0,"",EH8+(EI8/$D$62)+(EJ8/$F$62))</f>
        <v/>
      </c>
      <c r="EP8" s="97" t="str">
        <f>IF(EM8+(EN8/$D$62)+(EO8/$F$62)=0,"",EM8+(EN8/$D$62)+(EO8/$F$62))</f>
        <v/>
      </c>
      <c r="EU8" s="97" t="str">
        <f>IF(ER8+(ES8/$D$62)+(ET8/$F$62)=0,"",ER8+(ES8/$D$62)+(ET8/$F$62))</f>
        <v/>
      </c>
      <c r="EZ8" s="97" t="str">
        <f>IF(EW8+(EX8/$D$62)+(EY8/$F$62)=0,"",EW8+(EX8/$D$62)+(EY8/$F$62))</f>
        <v/>
      </c>
      <c r="FE8" s="97" t="str">
        <f>IF(FB8+(FC8/$D$62)+(FD8/$F$62)=0,"",FB8+(FC8/$D$62)+(FD8/$F$62))</f>
        <v/>
      </c>
      <c r="FJ8" s="97" t="str">
        <f>IF(FG8+(FH8/$D$62)+(FI8/$F$62)=0,"",FG8+(FH8/$D$62)+(FI8/$F$62))</f>
        <v/>
      </c>
      <c r="FO8" s="97" t="str">
        <f>IF(FL8+(FM8/$D$62)+(FN8/$F$62)=0,"",FL8+(FM8/$D$62)+(FN8/$F$62))</f>
        <v/>
      </c>
    </row>
    <row r="9" spans="1:171" x14ac:dyDescent="0.3">
      <c r="A9" s="2" t="s">
        <v>187</v>
      </c>
      <c r="B9" s="2"/>
      <c r="C9" s="2" t="s">
        <v>640</v>
      </c>
      <c r="D9" s="2" t="s">
        <v>639</v>
      </c>
      <c r="E9" t="s">
        <v>22</v>
      </c>
      <c r="F9">
        <v>22</v>
      </c>
      <c r="G9">
        <v>4</v>
      </c>
      <c r="I9">
        <v>27</v>
      </c>
      <c r="J9">
        <v>11</v>
      </c>
      <c r="K9" s="16">
        <f t="shared" si="22"/>
        <v>1.2562500000000001</v>
      </c>
      <c r="L9" t="s">
        <v>22</v>
      </c>
      <c r="M9">
        <v>1</v>
      </c>
      <c r="N9">
        <v>5</v>
      </c>
      <c r="O9">
        <v>0</v>
      </c>
      <c r="Q9">
        <v>1</v>
      </c>
      <c r="R9">
        <v>11</v>
      </c>
      <c r="S9">
        <v>1</v>
      </c>
      <c r="T9" s="16">
        <f t="shared" si="0"/>
        <v>1.4020833333333333</v>
      </c>
      <c r="U9" t="s">
        <v>22</v>
      </c>
      <c r="V9">
        <v>1</v>
      </c>
      <c r="W9">
        <v>2</v>
      </c>
      <c r="X9">
        <v>4</v>
      </c>
      <c r="Z9">
        <v>1</v>
      </c>
      <c r="AA9">
        <v>13</v>
      </c>
      <c r="AB9">
        <v>6</v>
      </c>
      <c r="AC9" s="16">
        <f t="shared" si="23"/>
        <v>1.3958333333333333</v>
      </c>
      <c r="AL9" s="16" t="str">
        <f t="shared" si="24"/>
        <v/>
      </c>
      <c r="AU9" s="16" t="str">
        <f t="shared" si="25"/>
        <v/>
      </c>
      <c r="BD9" s="16" t="str">
        <f t="shared" si="26"/>
        <v/>
      </c>
      <c r="BI9" s="97" t="str">
        <f t="shared" si="27"/>
        <v/>
      </c>
      <c r="BN9" s="97" t="str">
        <f t="shared" si="28"/>
        <v/>
      </c>
      <c r="BS9" s="97" t="str">
        <f t="shared" si="1"/>
        <v/>
      </c>
      <c r="BX9" s="97" t="str">
        <f t="shared" ref="BX9:BX57" si="29">IF((((BU9+BW9)/2)/$D$63)=0,"",(((BU9+BW9)/2)/$D$63))</f>
        <v/>
      </c>
      <c r="CC9" s="97" t="str">
        <f t="shared" si="3"/>
        <v/>
      </c>
      <c r="CH9" s="97" t="str">
        <f t="shared" si="4"/>
        <v/>
      </c>
      <c r="CM9" s="97" t="str">
        <f t="shared" si="5"/>
        <v/>
      </c>
      <c r="CR9" s="97" t="str">
        <f t="shared" si="6"/>
        <v/>
      </c>
      <c r="CW9" s="97" t="str">
        <f t="shared" si="7"/>
        <v/>
      </c>
      <c r="CX9" t="s">
        <v>515</v>
      </c>
      <c r="CY9">
        <v>190</v>
      </c>
      <c r="CZ9">
        <v>0</v>
      </c>
      <c r="DA9">
        <v>0</v>
      </c>
      <c r="DB9" s="97">
        <f>(IF(CY9+(CZ9/$D$62)+(DA9/$F$62)=0,"",CY9+(CZ9/$D$62)+(DA9/$F$62)))/2/$D$68</f>
        <v>0.8482142857142857</v>
      </c>
      <c r="DG9" s="97" t="str">
        <f t="shared" si="9"/>
        <v/>
      </c>
      <c r="DL9" s="97" t="str">
        <f t="shared" si="10"/>
        <v/>
      </c>
      <c r="DQ9" s="97" t="str">
        <f t="shared" si="11"/>
        <v/>
      </c>
      <c r="DV9" s="97" t="str">
        <f t="shared" si="12"/>
        <v/>
      </c>
      <c r="EA9" s="97" t="str">
        <f t="shared" si="13"/>
        <v/>
      </c>
      <c r="EF9" s="97" t="str">
        <f t="shared" si="14"/>
        <v/>
      </c>
      <c r="EK9" s="97" t="str">
        <f t="shared" si="15"/>
        <v/>
      </c>
      <c r="EP9" s="97" t="str">
        <f t="shared" si="16"/>
        <v/>
      </c>
      <c r="EU9" s="97" t="str">
        <f t="shared" si="17"/>
        <v/>
      </c>
      <c r="EZ9" s="97" t="str">
        <f t="shared" si="18"/>
        <v/>
      </c>
      <c r="FE9" s="97" t="str">
        <f t="shared" si="19"/>
        <v/>
      </c>
      <c r="FJ9" s="97" t="str">
        <f t="shared" si="20"/>
        <v/>
      </c>
      <c r="FO9" s="97" t="str">
        <f t="shared" si="21"/>
        <v/>
      </c>
    </row>
    <row r="10" spans="1:171" x14ac:dyDescent="0.3">
      <c r="A10" s="2" t="s">
        <v>716</v>
      </c>
      <c r="B10" s="2"/>
      <c r="C10" s="2" t="s">
        <v>640</v>
      </c>
      <c r="D10" s="2" t="s">
        <v>639</v>
      </c>
      <c r="K10" s="16" t="str">
        <f t="shared" si="22"/>
        <v/>
      </c>
      <c r="T10" s="16" t="str">
        <f t="shared" si="0"/>
        <v/>
      </c>
      <c r="AC10" s="16" t="str">
        <f t="shared" si="23"/>
        <v/>
      </c>
      <c r="AL10" s="16" t="str">
        <f t="shared" si="24"/>
        <v/>
      </c>
      <c r="AU10" s="16" t="str">
        <f t="shared" si="25"/>
        <v/>
      </c>
      <c r="BD10" s="16" t="str">
        <f t="shared" si="26"/>
        <v/>
      </c>
      <c r="BI10" s="97" t="str">
        <f t="shared" si="27"/>
        <v/>
      </c>
      <c r="BN10" s="97" t="str">
        <f t="shared" si="28"/>
        <v/>
      </c>
      <c r="BS10" s="97" t="str">
        <f t="shared" si="1"/>
        <v/>
      </c>
      <c r="BX10" s="97" t="str">
        <f t="shared" si="29"/>
        <v/>
      </c>
      <c r="CC10" s="97" t="str">
        <f t="shared" si="3"/>
        <v/>
      </c>
      <c r="CH10" s="97" t="str">
        <f t="shared" si="4"/>
        <v/>
      </c>
      <c r="CM10" s="97" t="str">
        <f t="shared" si="5"/>
        <v/>
      </c>
      <c r="CR10" s="97" t="str">
        <f t="shared" si="6"/>
        <v/>
      </c>
      <c r="CW10" s="97" t="str">
        <f t="shared" si="7"/>
        <v/>
      </c>
      <c r="DB10" s="97" t="str">
        <f t="shared" si="8"/>
        <v/>
      </c>
      <c r="DG10" s="97" t="str">
        <f t="shared" si="9"/>
        <v/>
      </c>
      <c r="DH10" t="s">
        <v>515</v>
      </c>
      <c r="DI10">
        <v>1</v>
      </c>
      <c r="DJ10">
        <v>11</v>
      </c>
      <c r="DK10">
        <v>2.4</v>
      </c>
      <c r="DL10" s="97">
        <f>(IF(DI10+(DJ10/$D$62)+(DK10/$F$62)=0,"",DI10+(DJ10/$D$62)+(DK10/$F$62)))/$D$76</f>
        <v>0.70760493871959806</v>
      </c>
      <c r="DQ10" s="97" t="str">
        <f t="shared" si="11"/>
        <v/>
      </c>
      <c r="DV10" s="97" t="str">
        <f t="shared" si="12"/>
        <v/>
      </c>
      <c r="EA10" s="97" t="str">
        <f t="shared" si="13"/>
        <v/>
      </c>
      <c r="EF10" s="97" t="str">
        <f t="shared" si="14"/>
        <v/>
      </c>
      <c r="EK10" s="97" t="str">
        <f t="shared" si="15"/>
        <v/>
      </c>
      <c r="EP10" s="97" t="str">
        <f t="shared" si="16"/>
        <v/>
      </c>
      <c r="EU10" s="97" t="str">
        <f t="shared" si="17"/>
        <v/>
      </c>
      <c r="EZ10" s="97" t="str">
        <f t="shared" si="18"/>
        <v/>
      </c>
      <c r="FE10" s="97" t="str">
        <f t="shared" si="19"/>
        <v/>
      </c>
      <c r="FJ10" s="97" t="str">
        <f t="shared" si="20"/>
        <v/>
      </c>
      <c r="FO10" s="97" t="str">
        <f t="shared" si="21"/>
        <v/>
      </c>
    </row>
    <row r="11" spans="1:171" x14ac:dyDescent="0.3">
      <c r="A11" s="2" t="s">
        <v>484</v>
      </c>
      <c r="B11" s="2"/>
      <c r="C11" s="2" t="s">
        <v>640</v>
      </c>
      <c r="D11" s="2" t="s">
        <v>639</v>
      </c>
      <c r="K11" s="16" t="str">
        <f t="shared" si="22"/>
        <v/>
      </c>
      <c r="T11" s="16" t="str">
        <f t="shared" si="0"/>
        <v/>
      </c>
      <c r="AC11" s="16" t="str">
        <f t="shared" si="23"/>
        <v/>
      </c>
      <c r="AL11" s="16" t="str">
        <f t="shared" si="24"/>
        <v/>
      </c>
      <c r="AU11" s="16" t="str">
        <f t="shared" si="25"/>
        <v/>
      </c>
      <c r="BD11" s="16" t="str">
        <f t="shared" si="26"/>
        <v/>
      </c>
      <c r="BI11" s="97" t="str">
        <f t="shared" si="27"/>
        <v/>
      </c>
      <c r="BN11" s="97" t="str">
        <f t="shared" si="28"/>
        <v/>
      </c>
      <c r="BS11" s="97" t="str">
        <f t="shared" si="1"/>
        <v/>
      </c>
      <c r="BX11" s="97" t="str">
        <f t="shared" si="29"/>
        <v/>
      </c>
      <c r="CC11" s="97" t="str">
        <f t="shared" si="3"/>
        <v/>
      </c>
      <c r="CH11" s="97" t="str">
        <f t="shared" si="4"/>
        <v/>
      </c>
      <c r="CM11" s="97" t="str">
        <f t="shared" si="5"/>
        <v/>
      </c>
      <c r="CR11" s="97" t="str">
        <f t="shared" si="6"/>
        <v/>
      </c>
      <c r="CW11" s="97" t="str">
        <f t="shared" si="7"/>
        <v/>
      </c>
      <c r="DB11" s="97" t="str">
        <f t="shared" si="8"/>
        <v/>
      </c>
      <c r="DG11" s="97" t="str">
        <f t="shared" si="9"/>
        <v/>
      </c>
      <c r="DL11" s="97" t="str">
        <f t="shared" si="10"/>
        <v/>
      </c>
      <c r="DM11" t="s">
        <v>515</v>
      </c>
      <c r="DN11">
        <v>1</v>
      </c>
      <c r="DO11">
        <v>11</v>
      </c>
      <c r="DP11">
        <v>2.4</v>
      </c>
      <c r="DQ11" s="97">
        <f>(IF(DN11+(DO11/$D$62)+(DP11/$F$62)=0,"",DN11+(DO11/$D$62)+(DP11/$F$62))/$D$76)</f>
        <v>0.70760493871959806</v>
      </c>
      <c r="DR11" t="s">
        <v>515</v>
      </c>
      <c r="DS11">
        <v>1</v>
      </c>
      <c r="DT11">
        <v>14</v>
      </c>
      <c r="DU11">
        <v>4.8</v>
      </c>
      <c r="DV11" s="97">
        <f>(IF(DS11+(DT11/$D$62)+(DU11/$F$62)=0,"",DS11+(DT11/$D$62)+(DU11/$F$62))/$D$76)</f>
        <v>0.78017980422930033</v>
      </c>
      <c r="EA11" s="97" t="str">
        <f t="shared" si="13"/>
        <v/>
      </c>
      <c r="EB11" t="s">
        <v>515</v>
      </c>
      <c r="EC11">
        <v>2</v>
      </c>
      <c r="ED11">
        <v>3</v>
      </c>
      <c r="EE11">
        <v>2.4</v>
      </c>
      <c r="EF11" s="97">
        <f>(IF(EC11+(ED11/$D$62)+(EE11/$F$62)=0,"",EC11+(ED11/$D$62)+(EE11/$F$62))/$D$76)</f>
        <v>0.97976068438098174</v>
      </c>
      <c r="EG11" t="s">
        <v>22</v>
      </c>
      <c r="EH11">
        <v>0</v>
      </c>
      <c r="EI11">
        <v>14</v>
      </c>
      <c r="EJ11">
        <v>0</v>
      </c>
      <c r="EK11" s="97">
        <f t="shared" si="15"/>
        <v>0.7</v>
      </c>
      <c r="EP11" s="97" t="str">
        <f t="shared" si="16"/>
        <v/>
      </c>
      <c r="EQ11" s="9" t="s">
        <v>69</v>
      </c>
      <c r="ER11">
        <v>1</v>
      </c>
      <c r="ES11">
        <v>19</v>
      </c>
      <c r="ET11">
        <v>0</v>
      </c>
      <c r="EU11" s="97">
        <f>(IF(ER11+(ES11/$D$62)+(ET11/$F$62)=0,"",ER11+(ES11/$D$62)+(ET11/$F$62)))/$D$76</f>
        <v>0.88450617339949744</v>
      </c>
      <c r="EV11" s="9" t="s">
        <v>69</v>
      </c>
      <c r="EW11">
        <v>1</v>
      </c>
      <c r="EX11">
        <v>13</v>
      </c>
      <c r="EY11">
        <v>10</v>
      </c>
      <c r="EZ11" s="97">
        <f>(IF(EW11+(EX11/$D$62)+(EY11/$F$62)=0,"",EW11+(EX11/$D$62)+(EY11/$F$62)))/$D$76</f>
        <v>0.76732800512862387</v>
      </c>
      <c r="FA11" t="s">
        <v>189</v>
      </c>
      <c r="FB11">
        <v>1</v>
      </c>
      <c r="FC11">
        <v>12</v>
      </c>
      <c r="FD11">
        <v>9.6</v>
      </c>
      <c r="FE11" s="97">
        <f>(IF(FB11+(FC11/$D$62)+(FD11/$F$62)=0,"",FB11+(FC11/$D$62)+(FD11/$F$62)))/$D$76</f>
        <v>0.7438923714744492</v>
      </c>
      <c r="FF11" t="s">
        <v>69</v>
      </c>
      <c r="FG11">
        <v>0</v>
      </c>
      <c r="FH11">
        <v>16</v>
      </c>
      <c r="FI11">
        <v>0</v>
      </c>
      <c r="FJ11" s="97">
        <f t="shared" si="20"/>
        <v>0.8</v>
      </c>
      <c r="FK11" t="s">
        <v>69</v>
      </c>
      <c r="FL11">
        <v>0</v>
      </c>
      <c r="FM11">
        <v>12</v>
      </c>
      <c r="FN11">
        <v>0</v>
      </c>
      <c r="FO11" s="97">
        <f t="shared" si="21"/>
        <v>0.6</v>
      </c>
    </row>
    <row r="12" spans="1:171" x14ac:dyDescent="0.3">
      <c r="A12" s="2" t="s">
        <v>190</v>
      </c>
      <c r="B12" s="2" t="s">
        <v>662</v>
      </c>
      <c r="C12" s="2" t="s">
        <v>640</v>
      </c>
      <c r="D12" s="2" t="s">
        <v>639</v>
      </c>
      <c r="E12" t="s">
        <v>22</v>
      </c>
      <c r="F12">
        <v>1</v>
      </c>
      <c r="G12">
        <v>2.25</v>
      </c>
      <c r="I12">
        <v>1</v>
      </c>
      <c r="J12">
        <v>6.75</v>
      </c>
      <c r="K12" s="16">
        <f t="shared" si="22"/>
        <v>6.8750000000000006E-2</v>
      </c>
      <c r="L12" t="s">
        <v>22</v>
      </c>
      <c r="M12">
        <v>0</v>
      </c>
      <c r="N12">
        <v>1</v>
      </c>
      <c r="O12">
        <v>1</v>
      </c>
      <c r="Q12">
        <v>0</v>
      </c>
      <c r="R12">
        <v>1</v>
      </c>
      <c r="S12">
        <v>11.5</v>
      </c>
      <c r="T12" s="16">
        <f t="shared" si="0"/>
        <v>7.6041666666666674E-2</v>
      </c>
      <c r="AC12" s="16" t="str">
        <f t="shared" si="23"/>
        <v/>
      </c>
      <c r="AL12" s="16" t="str">
        <f t="shared" si="24"/>
        <v/>
      </c>
      <c r="AU12" s="16" t="str">
        <f t="shared" si="25"/>
        <v/>
      </c>
      <c r="BD12" s="16" t="str">
        <f t="shared" si="26"/>
        <v/>
      </c>
      <c r="BI12" s="97" t="str">
        <f t="shared" si="27"/>
        <v/>
      </c>
      <c r="BN12" s="97" t="str">
        <f t="shared" si="28"/>
        <v/>
      </c>
      <c r="BS12" s="97" t="str">
        <f t="shared" si="1"/>
        <v/>
      </c>
      <c r="BX12" s="97" t="str">
        <f t="shared" si="29"/>
        <v/>
      </c>
      <c r="CC12" s="97" t="str">
        <f t="shared" si="3"/>
        <v/>
      </c>
      <c r="CH12" s="97" t="str">
        <f t="shared" si="4"/>
        <v/>
      </c>
      <c r="CM12" s="97" t="str">
        <f t="shared" si="5"/>
        <v/>
      </c>
      <c r="CR12" s="97" t="str">
        <f t="shared" si="6"/>
        <v/>
      </c>
      <c r="CW12" s="97" t="str">
        <f t="shared" si="7"/>
        <v/>
      </c>
      <c r="DB12" s="97" t="str">
        <f t="shared" si="8"/>
        <v/>
      </c>
      <c r="DG12" s="97" t="str">
        <f t="shared" si="9"/>
        <v/>
      </c>
      <c r="DL12" s="97" t="str">
        <f t="shared" si="10"/>
        <v/>
      </c>
      <c r="DQ12" s="97" t="str">
        <f t="shared" si="11"/>
        <v/>
      </c>
      <c r="DV12" s="97" t="str">
        <f t="shared" si="12"/>
        <v/>
      </c>
      <c r="EA12" s="97" t="str">
        <f t="shared" si="13"/>
        <v/>
      </c>
      <c r="EF12" s="97" t="str">
        <f t="shared" si="14"/>
        <v/>
      </c>
      <c r="EK12" s="97" t="str">
        <f t="shared" si="15"/>
        <v/>
      </c>
      <c r="EP12" s="97" t="str">
        <f t="shared" si="16"/>
        <v/>
      </c>
      <c r="EU12" s="97" t="str">
        <f t="shared" si="17"/>
        <v/>
      </c>
      <c r="EZ12" s="97" t="str">
        <f t="shared" si="18"/>
        <v/>
      </c>
      <c r="FE12" s="97" t="str">
        <f t="shared" si="19"/>
        <v/>
      </c>
      <c r="FJ12" s="97" t="str">
        <f t="shared" si="20"/>
        <v/>
      </c>
      <c r="FO12" s="97" t="str">
        <f t="shared" si="21"/>
        <v/>
      </c>
    </row>
    <row r="13" spans="1:171" x14ac:dyDescent="0.3">
      <c r="A13" s="2" t="s">
        <v>190</v>
      </c>
      <c r="B13" s="2" t="s">
        <v>590</v>
      </c>
      <c r="C13" s="2" t="s">
        <v>640</v>
      </c>
      <c r="D13" s="2" t="s">
        <v>639</v>
      </c>
      <c r="E13" t="s">
        <v>22</v>
      </c>
      <c r="F13">
        <v>1</v>
      </c>
      <c r="G13">
        <v>8</v>
      </c>
      <c r="I13">
        <v>1</v>
      </c>
      <c r="J13">
        <v>11.5</v>
      </c>
      <c r="K13" s="16">
        <f t="shared" si="22"/>
        <v>9.0625000000000011E-2</v>
      </c>
      <c r="L13" t="s">
        <v>22</v>
      </c>
      <c r="M13">
        <v>0</v>
      </c>
      <c r="N13">
        <v>1</v>
      </c>
      <c r="O13">
        <v>8.75</v>
      </c>
      <c r="Q13">
        <v>0</v>
      </c>
      <c r="R13">
        <v>2</v>
      </c>
      <c r="S13">
        <v>2.25</v>
      </c>
      <c r="T13" s="16">
        <f t="shared" si="0"/>
        <v>9.7916666666666666E-2</v>
      </c>
      <c r="AC13" s="16" t="str">
        <f t="shared" si="23"/>
        <v/>
      </c>
      <c r="AL13" s="16" t="str">
        <f t="shared" si="24"/>
        <v/>
      </c>
      <c r="AU13" s="16" t="str">
        <f t="shared" si="25"/>
        <v/>
      </c>
      <c r="BD13" s="16" t="str">
        <f t="shared" si="26"/>
        <v/>
      </c>
      <c r="BI13" s="97" t="str">
        <f t="shared" si="27"/>
        <v/>
      </c>
      <c r="BN13" s="97" t="str">
        <f t="shared" si="28"/>
        <v/>
      </c>
      <c r="BS13" s="97" t="str">
        <f t="shared" si="1"/>
        <v/>
      </c>
      <c r="BX13" s="97" t="str">
        <f t="shared" si="29"/>
        <v/>
      </c>
      <c r="CC13" s="97" t="str">
        <f t="shared" si="3"/>
        <v/>
      </c>
      <c r="CH13" s="97" t="str">
        <f t="shared" si="4"/>
        <v/>
      </c>
      <c r="CM13" s="97" t="str">
        <f t="shared" si="5"/>
        <v/>
      </c>
      <c r="CR13" s="97" t="str">
        <f t="shared" si="6"/>
        <v/>
      </c>
      <c r="CW13" s="97" t="str">
        <f t="shared" si="7"/>
        <v/>
      </c>
      <c r="DB13" s="97" t="str">
        <f t="shared" si="8"/>
        <v/>
      </c>
      <c r="DG13" s="97" t="str">
        <f t="shared" si="9"/>
        <v/>
      </c>
      <c r="DL13" s="97" t="str">
        <f t="shared" si="10"/>
        <v/>
      </c>
      <c r="DQ13" s="97" t="str">
        <f t="shared" si="11"/>
        <v/>
      </c>
      <c r="DV13" s="97" t="str">
        <f t="shared" si="12"/>
        <v/>
      </c>
      <c r="EA13" s="97" t="str">
        <f t="shared" si="13"/>
        <v/>
      </c>
      <c r="EF13" s="97" t="str">
        <f t="shared" si="14"/>
        <v/>
      </c>
      <c r="EK13" s="97" t="str">
        <f t="shared" si="15"/>
        <v/>
      </c>
      <c r="EP13" s="97" t="str">
        <f t="shared" si="16"/>
        <v/>
      </c>
      <c r="EU13" s="97" t="str">
        <f t="shared" si="17"/>
        <v/>
      </c>
      <c r="EZ13" s="97" t="str">
        <f t="shared" si="18"/>
        <v/>
      </c>
      <c r="FE13" s="97" t="str">
        <f t="shared" si="19"/>
        <v/>
      </c>
      <c r="FJ13" s="97" t="str">
        <f t="shared" si="20"/>
        <v/>
      </c>
      <c r="FO13" s="97" t="str">
        <f t="shared" si="21"/>
        <v/>
      </c>
    </row>
    <row r="14" spans="1:171" x14ac:dyDescent="0.3">
      <c r="A14" s="2" t="s">
        <v>190</v>
      </c>
      <c r="B14" s="2"/>
      <c r="C14" s="2" t="s">
        <v>640</v>
      </c>
      <c r="D14" s="2" t="s">
        <v>639</v>
      </c>
      <c r="K14" s="16" t="str">
        <f t="shared" si="22"/>
        <v/>
      </c>
      <c r="T14" s="16" t="str">
        <f t="shared" si="0"/>
        <v/>
      </c>
      <c r="U14" t="s">
        <v>22</v>
      </c>
      <c r="V14">
        <v>0</v>
      </c>
      <c r="W14">
        <v>1</v>
      </c>
      <c r="X14">
        <v>4.5</v>
      </c>
      <c r="Z14">
        <v>0</v>
      </c>
      <c r="AA14">
        <v>2</v>
      </c>
      <c r="AB14">
        <v>3.5</v>
      </c>
      <c r="AC14" s="16">
        <f t="shared" si="23"/>
        <v>9.166666666666666E-2</v>
      </c>
      <c r="AD14" s="3"/>
      <c r="AE14" s="3"/>
      <c r="AF14" s="3"/>
      <c r="AG14" s="3"/>
      <c r="AH14" s="3"/>
      <c r="AI14" s="3"/>
      <c r="AJ14" s="3"/>
      <c r="AK14" s="3"/>
      <c r="AL14" s="16" t="str">
        <f t="shared" si="24"/>
        <v/>
      </c>
      <c r="AM14" s="6" t="s">
        <v>22</v>
      </c>
      <c r="AN14">
        <v>0</v>
      </c>
      <c r="AO14">
        <v>0</v>
      </c>
      <c r="AP14">
        <v>6.7</v>
      </c>
      <c r="AR14">
        <v>0</v>
      </c>
      <c r="AS14">
        <v>1</v>
      </c>
      <c r="AT14">
        <v>0</v>
      </c>
      <c r="AU14" s="16">
        <f t="shared" si="25"/>
        <v>3.8958333333333331E-2</v>
      </c>
      <c r="AV14" s="6" t="s">
        <v>22</v>
      </c>
      <c r="AW14">
        <v>0</v>
      </c>
      <c r="AX14">
        <v>0</v>
      </c>
      <c r="AY14">
        <v>10.72</v>
      </c>
      <c r="BA14">
        <v>0</v>
      </c>
      <c r="BB14">
        <v>0</v>
      </c>
      <c r="BC14">
        <v>10.72</v>
      </c>
      <c r="BD14" s="16">
        <f t="shared" si="26"/>
        <v>4.4666666666666667E-2</v>
      </c>
      <c r="BI14" s="97" t="str">
        <f t="shared" si="27"/>
        <v/>
      </c>
      <c r="BN14" s="97" t="str">
        <f t="shared" si="28"/>
        <v/>
      </c>
      <c r="BS14" s="97" t="str">
        <f t="shared" si="1"/>
        <v/>
      </c>
      <c r="BX14" s="97" t="str">
        <f t="shared" si="29"/>
        <v/>
      </c>
      <c r="CC14" s="97" t="str">
        <f t="shared" si="3"/>
        <v/>
      </c>
      <c r="CH14" s="97" t="str">
        <f t="shared" si="4"/>
        <v/>
      </c>
      <c r="CM14" s="97" t="str">
        <f t="shared" si="5"/>
        <v/>
      </c>
      <c r="CR14" s="97" t="str">
        <f t="shared" si="6"/>
        <v/>
      </c>
      <c r="CW14" s="97" t="str">
        <f t="shared" si="7"/>
        <v/>
      </c>
      <c r="CX14" t="s">
        <v>22</v>
      </c>
      <c r="CY14">
        <v>0</v>
      </c>
      <c r="CZ14">
        <v>1</v>
      </c>
      <c r="DA14">
        <v>6</v>
      </c>
      <c r="DB14" s="97">
        <f t="shared" si="8"/>
        <v>7.5000000000000011E-2</v>
      </c>
      <c r="DG14" s="97" t="str">
        <f t="shared" si="9"/>
        <v/>
      </c>
      <c r="DL14" s="97" t="str">
        <f t="shared" si="10"/>
        <v/>
      </c>
      <c r="DM14" t="s">
        <v>22</v>
      </c>
      <c r="DN14">
        <v>0</v>
      </c>
      <c r="DO14">
        <v>0</v>
      </c>
      <c r="DP14">
        <v>10</v>
      </c>
      <c r="DQ14" s="97">
        <f t="shared" si="11"/>
        <v>4.1666666666666664E-2</v>
      </c>
      <c r="DV14" s="97" t="str">
        <f t="shared" si="12"/>
        <v/>
      </c>
      <c r="EA14" s="97" t="str">
        <f t="shared" si="13"/>
        <v/>
      </c>
      <c r="EF14" s="97" t="str">
        <f t="shared" si="14"/>
        <v/>
      </c>
      <c r="EG14" t="s">
        <v>515</v>
      </c>
      <c r="EH14">
        <v>28</v>
      </c>
      <c r="EI14">
        <v>11</v>
      </c>
      <c r="EJ14">
        <v>0</v>
      </c>
      <c r="EK14" s="97">
        <f>(IF(EH14+(EI14/$D$62)+(EJ14/$F$62)=0,"",EH14+(EI14/$D$62)+(EJ14/$F$62)))/176</f>
        <v>0.16221590909090911</v>
      </c>
      <c r="EP14" s="97" t="str">
        <f t="shared" si="16"/>
        <v/>
      </c>
      <c r="EU14" s="97" t="str">
        <f t="shared" si="17"/>
        <v/>
      </c>
      <c r="EZ14" s="97" t="str">
        <f t="shared" si="18"/>
        <v/>
      </c>
      <c r="FE14" s="97" t="str">
        <f t="shared" si="19"/>
        <v/>
      </c>
      <c r="FJ14" s="97" t="str">
        <f t="shared" si="20"/>
        <v/>
      </c>
      <c r="FO14" s="97" t="str">
        <f t="shared" si="21"/>
        <v/>
      </c>
    </row>
    <row r="15" spans="1:171" x14ac:dyDescent="0.3">
      <c r="A15" s="2" t="s">
        <v>487</v>
      </c>
      <c r="B15" s="2"/>
      <c r="C15" s="2" t="s">
        <v>640</v>
      </c>
      <c r="D15" s="2" t="s">
        <v>639</v>
      </c>
      <c r="K15" s="16" t="str">
        <f t="shared" si="22"/>
        <v/>
      </c>
      <c r="T15" s="16" t="str">
        <f t="shared" si="0"/>
        <v/>
      </c>
      <c r="AC15" s="16" t="str">
        <f t="shared" si="23"/>
        <v/>
      </c>
      <c r="AD15" s="3"/>
      <c r="AE15" s="3"/>
      <c r="AF15" s="3"/>
      <c r="AG15" s="3"/>
      <c r="AH15" s="3"/>
      <c r="AI15" s="3"/>
      <c r="AJ15" s="3"/>
      <c r="AK15" s="3"/>
      <c r="AL15" s="16" t="str">
        <f t="shared" si="24"/>
        <v/>
      </c>
      <c r="AM15" s="3"/>
      <c r="AU15" s="16" t="str">
        <f t="shared" si="25"/>
        <v/>
      </c>
      <c r="AV15" s="3"/>
      <c r="BD15" s="16" t="str">
        <f t="shared" si="26"/>
        <v/>
      </c>
      <c r="BE15" t="s">
        <v>515</v>
      </c>
      <c r="BF15">
        <v>24</v>
      </c>
      <c r="BH15">
        <v>28</v>
      </c>
      <c r="BI15" s="97">
        <f>(IF((((BF15+BH15)/2)/$D$63)=0,"",(((BF15+BH15)/2)/$D$63)))/$D$89</f>
        <v>7.284798642561828E-2</v>
      </c>
      <c r="BJ15" t="s">
        <v>515</v>
      </c>
      <c r="BK15">
        <v>20</v>
      </c>
      <c r="BM15">
        <v>24</v>
      </c>
      <c r="BN15" s="97">
        <f>(IF((((BK15+BM15)/2)/$D$63)=0,"",(((BK15+BM15)/2)/$D$63)))/$D$89</f>
        <v>6.1640603898600085E-2</v>
      </c>
      <c r="BO15" t="s">
        <v>515</v>
      </c>
      <c r="BP15">
        <v>16</v>
      </c>
      <c r="BR15">
        <v>30</v>
      </c>
      <c r="BS15" s="97">
        <f>(IF((((BP15+BR15)/2)/$D$64)=0,"",(((BP15+BR15)/2)/$D$64)))/$D$89</f>
        <v>6.0482299000556315E-2</v>
      </c>
      <c r="BX15" s="97" t="str">
        <f t="shared" si="29"/>
        <v/>
      </c>
      <c r="CC15" s="97" t="str">
        <f t="shared" si="3"/>
        <v/>
      </c>
      <c r="CH15" s="97" t="str">
        <f t="shared" si="4"/>
        <v/>
      </c>
      <c r="CM15" s="97" t="str">
        <f t="shared" si="5"/>
        <v/>
      </c>
      <c r="CR15" s="97" t="str">
        <f t="shared" si="6"/>
        <v/>
      </c>
      <c r="CW15" s="97" t="str">
        <f t="shared" si="7"/>
        <v/>
      </c>
      <c r="DB15" s="97" t="str">
        <f t="shared" si="8"/>
        <v/>
      </c>
      <c r="DG15" s="97" t="str">
        <f t="shared" si="9"/>
        <v/>
      </c>
      <c r="DL15" s="97" t="str">
        <f t="shared" si="10"/>
        <v/>
      </c>
      <c r="DQ15" s="97" t="str">
        <f t="shared" si="11"/>
        <v/>
      </c>
      <c r="DV15" s="97" t="str">
        <f t="shared" si="12"/>
        <v/>
      </c>
      <c r="EA15" s="97" t="str">
        <f t="shared" si="13"/>
        <v/>
      </c>
      <c r="EF15" s="97" t="str">
        <f t="shared" si="14"/>
        <v/>
      </c>
      <c r="EK15" s="97" t="str">
        <f t="shared" si="15"/>
        <v/>
      </c>
      <c r="EP15" s="97" t="str">
        <f t="shared" si="16"/>
        <v/>
      </c>
      <c r="EU15" s="97" t="str">
        <f t="shared" si="17"/>
        <v/>
      </c>
      <c r="EZ15" s="97" t="str">
        <f t="shared" si="18"/>
        <v/>
      </c>
      <c r="FE15" s="97" t="str">
        <f t="shared" si="19"/>
        <v/>
      </c>
      <c r="FJ15" s="97" t="str">
        <f t="shared" si="20"/>
        <v/>
      </c>
      <c r="FO15" s="97" t="str">
        <f t="shared" si="21"/>
        <v/>
      </c>
    </row>
    <row r="16" spans="1:171" x14ac:dyDescent="0.3">
      <c r="A16" s="2" t="s">
        <v>192</v>
      </c>
      <c r="B16" s="2"/>
      <c r="C16" s="2" t="s">
        <v>640</v>
      </c>
      <c r="D16" s="2" t="s">
        <v>639</v>
      </c>
      <c r="E16" t="s">
        <v>22</v>
      </c>
      <c r="F16">
        <v>2</v>
      </c>
      <c r="G16">
        <v>2.5</v>
      </c>
      <c r="I16">
        <v>2</v>
      </c>
      <c r="J16">
        <v>9.5</v>
      </c>
      <c r="K16" s="16">
        <f t="shared" si="22"/>
        <v>0.125</v>
      </c>
      <c r="L16" t="s">
        <v>22</v>
      </c>
      <c r="M16">
        <v>0</v>
      </c>
      <c r="N16">
        <v>2</v>
      </c>
      <c r="O16">
        <v>2.5</v>
      </c>
      <c r="Q16">
        <v>0</v>
      </c>
      <c r="R16">
        <v>2</v>
      </c>
      <c r="S16">
        <v>5.5</v>
      </c>
      <c r="T16" s="16">
        <f t="shared" si="0"/>
        <v>0.11666666666666667</v>
      </c>
      <c r="U16" t="s">
        <v>22</v>
      </c>
      <c r="V16">
        <v>0</v>
      </c>
      <c r="W16">
        <v>2</v>
      </c>
      <c r="X16">
        <v>9</v>
      </c>
      <c r="Z16">
        <v>0</v>
      </c>
      <c r="AA16">
        <v>3</v>
      </c>
      <c r="AB16">
        <v>4</v>
      </c>
      <c r="AC16" s="16">
        <f t="shared" si="23"/>
        <v>0.15208333333333335</v>
      </c>
      <c r="AL16" s="16" t="str">
        <f t="shared" si="24"/>
        <v/>
      </c>
      <c r="AU16" s="16" t="str">
        <f t="shared" si="25"/>
        <v/>
      </c>
      <c r="BD16" s="16" t="str">
        <f t="shared" si="26"/>
        <v/>
      </c>
      <c r="BI16" s="97" t="str">
        <f t="shared" si="27"/>
        <v/>
      </c>
      <c r="BN16" s="97" t="str">
        <f t="shared" si="28"/>
        <v/>
      </c>
      <c r="BS16" s="97" t="str">
        <f>IF((((BP16+BR16)/2)/$D$63)=0,"",(((BP16+BR16)/2)/$D$63))</f>
        <v/>
      </c>
      <c r="BX16" s="97" t="str">
        <f t="shared" si="29"/>
        <v/>
      </c>
      <c r="CC16" s="97" t="str">
        <f t="shared" si="3"/>
        <v/>
      </c>
      <c r="CH16" s="97" t="str">
        <f t="shared" si="4"/>
        <v/>
      </c>
      <c r="CM16" s="97" t="str">
        <f t="shared" si="5"/>
        <v/>
      </c>
      <c r="CR16" s="97" t="str">
        <f t="shared" si="6"/>
        <v/>
      </c>
      <c r="CW16" s="97" t="str">
        <f t="shared" si="7"/>
        <v/>
      </c>
      <c r="DB16" s="97" t="str">
        <f t="shared" si="8"/>
        <v/>
      </c>
      <c r="DG16" s="97" t="str">
        <f t="shared" si="9"/>
        <v/>
      </c>
      <c r="DL16" s="97" t="str">
        <f t="shared" si="10"/>
        <v/>
      </c>
      <c r="DQ16" s="97" t="str">
        <f t="shared" si="11"/>
        <v/>
      </c>
      <c r="DV16" s="97" t="str">
        <f t="shared" si="12"/>
        <v/>
      </c>
      <c r="EA16" s="97" t="str">
        <f t="shared" si="13"/>
        <v/>
      </c>
      <c r="EF16" s="97" t="str">
        <f t="shared" si="14"/>
        <v/>
      </c>
      <c r="EK16" s="97" t="str">
        <f t="shared" si="15"/>
        <v/>
      </c>
      <c r="EP16" s="97" t="str">
        <f t="shared" si="16"/>
        <v/>
      </c>
      <c r="EU16" s="97" t="str">
        <f t="shared" si="17"/>
        <v/>
      </c>
      <c r="EZ16" s="97" t="str">
        <f t="shared" si="18"/>
        <v/>
      </c>
      <c r="FE16" s="97" t="str">
        <f t="shared" si="19"/>
        <v/>
      </c>
      <c r="FJ16" s="97" t="str">
        <f t="shared" si="20"/>
        <v/>
      </c>
      <c r="FO16" s="97" t="str">
        <f t="shared" si="21"/>
        <v/>
      </c>
    </row>
    <row r="17" spans="1:171" x14ac:dyDescent="0.3">
      <c r="A17" s="2" t="s">
        <v>193</v>
      </c>
      <c r="B17" s="2"/>
      <c r="C17" s="2" t="s">
        <v>640</v>
      </c>
      <c r="D17" s="2" t="s">
        <v>639</v>
      </c>
      <c r="E17" t="s">
        <v>22</v>
      </c>
      <c r="F17">
        <v>8</v>
      </c>
      <c r="G17">
        <v>11.75</v>
      </c>
      <c r="I17">
        <v>13</v>
      </c>
      <c r="J17">
        <v>10.5</v>
      </c>
      <c r="K17" s="16">
        <f t="shared" si="22"/>
        <v>0.57135416666666672</v>
      </c>
      <c r="L17" t="s">
        <v>22</v>
      </c>
      <c r="M17">
        <v>0</v>
      </c>
      <c r="N17">
        <v>13</v>
      </c>
      <c r="O17">
        <v>10.5</v>
      </c>
      <c r="Q17">
        <v>0</v>
      </c>
      <c r="R17">
        <v>16</v>
      </c>
      <c r="S17">
        <v>11</v>
      </c>
      <c r="T17" s="16">
        <f t="shared" si="0"/>
        <v>0.76979166666666665</v>
      </c>
      <c r="U17" t="s">
        <v>22</v>
      </c>
      <c r="V17">
        <v>0</v>
      </c>
      <c r="W17">
        <v>10</v>
      </c>
      <c r="X17">
        <v>0</v>
      </c>
      <c r="Z17">
        <v>0</v>
      </c>
      <c r="AA17">
        <v>10</v>
      </c>
      <c r="AB17">
        <v>4</v>
      </c>
      <c r="AC17" s="16">
        <f t="shared" si="23"/>
        <v>0.5083333333333333</v>
      </c>
      <c r="AL17" s="16" t="str">
        <f t="shared" si="24"/>
        <v/>
      </c>
      <c r="AU17" s="16" t="str">
        <f t="shared" si="25"/>
        <v/>
      </c>
      <c r="BD17" s="16" t="str">
        <f t="shared" si="26"/>
        <v/>
      </c>
      <c r="BI17" s="97" t="str">
        <f t="shared" si="27"/>
        <v/>
      </c>
      <c r="BN17" s="97" t="str">
        <f t="shared" si="28"/>
        <v/>
      </c>
      <c r="BS17" s="97" t="str">
        <f>IF((((BP17+BR17)/2)/$D$63)=0,"",(((BP17+BR17)/2)/$D$63))</f>
        <v/>
      </c>
      <c r="BX17" s="97" t="str">
        <f t="shared" si="29"/>
        <v/>
      </c>
      <c r="CC17" s="97" t="str">
        <f t="shared" si="3"/>
        <v/>
      </c>
      <c r="CH17" s="97" t="str">
        <f t="shared" si="4"/>
        <v/>
      </c>
      <c r="CM17" s="97" t="str">
        <f t="shared" si="5"/>
        <v/>
      </c>
      <c r="CR17" s="97" t="str">
        <f t="shared" si="6"/>
        <v/>
      </c>
      <c r="CW17" s="97" t="str">
        <f t="shared" si="7"/>
        <v/>
      </c>
      <c r="DB17" s="97" t="str">
        <f t="shared" si="8"/>
        <v/>
      </c>
      <c r="DG17" s="97" t="str">
        <f t="shared" si="9"/>
        <v/>
      </c>
      <c r="DL17" s="97" t="str">
        <f t="shared" si="10"/>
        <v/>
      </c>
      <c r="DQ17" s="97" t="str">
        <f t="shared" si="11"/>
        <v/>
      </c>
      <c r="DV17" s="97" t="str">
        <f t="shared" si="12"/>
        <v/>
      </c>
      <c r="EA17" s="97" t="str">
        <f t="shared" si="13"/>
        <v/>
      </c>
      <c r="EF17" s="97" t="str">
        <f t="shared" si="14"/>
        <v/>
      </c>
      <c r="EK17" s="97" t="str">
        <f t="shared" si="15"/>
        <v/>
      </c>
      <c r="EP17" s="97" t="str">
        <f t="shared" si="16"/>
        <v/>
      </c>
      <c r="EU17" s="97" t="str">
        <f t="shared" si="17"/>
        <v/>
      </c>
      <c r="EZ17" s="97" t="str">
        <f t="shared" si="18"/>
        <v/>
      </c>
      <c r="FE17" s="97" t="str">
        <f t="shared" si="19"/>
        <v/>
      </c>
      <c r="FJ17" s="97" t="str">
        <f t="shared" si="20"/>
        <v/>
      </c>
      <c r="FO17" s="97" t="str">
        <f t="shared" si="21"/>
        <v/>
      </c>
    </row>
    <row r="18" spans="1:171" x14ac:dyDescent="0.3">
      <c r="A18" s="2" t="s">
        <v>483</v>
      </c>
      <c r="B18" s="2"/>
      <c r="C18" s="3" t="s">
        <v>658</v>
      </c>
      <c r="D18" s="3" t="s">
        <v>657</v>
      </c>
      <c r="F18">
        <v>88</v>
      </c>
      <c r="G18">
        <v>5</v>
      </c>
      <c r="I18">
        <v>94</v>
      </c>
      <c r="J18">
        <v>3</v>
      </c>
      <c r="K18" s="16">
        <f t="shared" si="22"/>
        <v>4.5666666666666664</v>
      </c>
      <c r="T18" s="16" t="str">
        <f t="shared" si="0"/>
        <v/>
      </c>
      <c r="U18" t="s">
        <v>57</v>
      </c>
      <c r="V18">
        <v>2</v>
      </c>
      <c r="W18">
        <v>4</v>
      </c>
      <c r="X18">
        <v>2.5</v>
      </c>
      <c r="Z18">
        <v>4</v>
      </c>
      <c r="AA18">
        <v>8</v>
      </c>
      <c r="AB18">
        <v>1</v>
      </c>
      <c r="AC18" s="16">
        <f t="shared" si="23"/>
        <v>3.3072916666666665</v>
      </c>
      <c r="AD18" s="6" t="s">
        <v>57</v>
      </c>
      <c r="AE18">
        <v>2</v>
      </c>
      <c r="AF18">
        <v>7</v>
      </c>
      <c r="AG18">
        <v>2.2999999999999998</v>
      </c>
      <c r="AI18">
        <v>2</v>
      </c>
      <c r="AJ18">
        <v>13</v>
      </c>
      <c r="AK18">
        <v>5.8</v>
      </c>
      <c r="AL18" s="16">
        <f t="shared" si="24"/>
        <v>2.5168750000000002</v>
      </c>
      <c r="AU18" s="16" t="str">
        <f t="shared" si="25"/>
        <v/>
      </c>
      <c r="BD18" s="16" t="str">
        <f t="shared" si="26"/>
        <v/>
      </c>
      <c r="BI18" s="97" t="str">
        <f t="shared" si="27"/>
        <v/>
      </c>
      <c r="BN18" s="97" t="str">
        <f t="shared" si="28"/>
        <v/>
      </c>
      <c r="BO18" t="s">
        <v>517</v>
      </c>
      <c r="BP18">
        <v>1300</v>
      </c>
      <c r="BS18" s="97">
        <f>(IF((((BP18+BR18))/$D$64)=0,"",(((BP18+BR18))/$D$64))/$F$78)</f>
        <v>2.0335195530726256</v>
      </c>
      <c r="BX18" s="97" t="str">
        <f t="shared" si="29"/>
        <v/>
      </c>
      <c r="CC18" s="97" t="str">
        <f t="shared" si="3"/>
        <v/>
      </c>
      <c r="CH18" s="97" t="str">
        <f t="shared" si="4"/>
        <v/>
      </c>
      <c r="CM18" s="97" t="str">
        <f t="shared" si="5"/>
        <v/>
      </c>
      <c r="CR18" s="97" t="str">
        <f t="shared" si="6"/>
        <v/>
      </c>
      <c r="CW18" s="97" t="str">
        <f t="shared" si="7"/>
        <v/>
      </c>
      <c r="DB18" s="97" t="str">
        <f t="shared" si="8"/>
        <v/>
      </c>
      <c r="DG18" s="97" t="str">
        <f t="shared" si="9"/>
        <v/>
      </c>
      <c r="DL18" s="97" t="str">
        <f t="shared" si="10"/>
        <v/>
      </c>
      <c r="DQ18" s="97" t="str">
        <f t="shared" si="11"/>
        <v/>
      </c>
      <c r="DV18" s="97" t="str">
        <f t="shared" si="12"/>
        <v/>
      </c>
      <c r="DW18" t="s">
        <v>517</v>
      </c>
      <c r="DX18">
        <v>10</v>
      </c>
      <c r="DY18">
        <v>10</v>
      </c>
      <c r="DZ18">
        <v>0</v>
      </c>
      <c r="EA18" s="97">
        <f>(IF(DX18+(DY18/$D$62)+(DZ18/$F$62)=0,"",DX18+(DY18/$D$62)+(DZ18/$F$62)))/$F$93</f>
        <v>3.5</v>
      </c>
      <c r="EF18" s="97" t="str">
        <f t="shared" si="14"/>
        <v/>
      </c>
      <c r="EK18" s="97" t="str">
        <f t="shared" si="15"/>
        <v/>
      </c>
      <c r="EP18" s="97" t="str">
        <f t="shared" si="16"/>
        <v/>
      </c>
      <c r="EU18" s="97" t="str">
        <f t="shared" si="17"/>
        <v/>
      </c>
      <c r="EZ18" s="97" t="str">
        <f t="shared" si="18"/>
        <v/>
      </c>
      <c r="FE18" s="97" t="str">
        <f t="shared" si="19"/>
        <v/>
      </c>
      <c r="FJ18" s="97" t="str">
        <f t="shared" si="20"/>
        <v/>
      </c>
      <c r="FO18" s="97" t="str">
        <f t="shared" si="21"/>
        <v/>
      </c>
    </row>
    <row r="19" spans="1:171" x14ac:dyDescent="0.3">
      <c r="A19" s="2" t="s">
        <v>196</v>
      </c>
      <c r="B19" s="2"/>
      <c r="C19" s="2" t="s">
        <v>640</v>
      </c>
      <c r="D19" s="2" t="s">
        <v>639</v>
      </c>
      <c r="K19" s="16" t="str">
        <f t="shared" si="22"/>
        <v/>
      </c>
      <c r="T19" s="16" t="str">
        <f t="shared" si="0"/>
        <v/>
      </c>
      <c r="AC19" s="16" t="str">
        <f t="shared" si="23"/>
        <v/>
      </c>
      <c r="AD19" s="3"/>
      <c r="AL19" s="16" t="str">
        <f t="shared" si="24"/>
        <v/>
      </c>
      <c r="AM19" s="3"/>
      <c r="AU19" s="16" t="str">
        <f t="shared" si="25"/>
        <v/>
      </c>
      <c r="AV19" s="3"/>
      <c r="BD19" s="16" t="str">
        <f t="shared" si="26"/>
        <v/>
      </c>
      <c r="BI19" s="97" t="str">
        <f t="shared" si="27"/>
        <v/>
      </c>
      <c r="BN19" s="97" t="str">
        <f t="shared" si="28"/>
        <v/>
      </c>
      <c r="BS19" s="97" t="str">
        <f t="shared" ref="BS19:BS27" si="30">IF((((BP19+BR19)/2)/$D$63)=0,"",(((BP19+BR19)/2)/$D$63))</f>
        <v/>
      </c>
      <c r="BX19" s="97" t="str">
        <f t="shared" si="29"/>
        <v/>
      </c>
      <c r="CC19" s="97" t="str">
        <f t="shared" si="3"/>
        <v/>
      </c>
      <c r="CH19" s="97" t="str">
        <f t="shared" si="4"/>
        <v/>
      </c>
      <c r="CM19" s="97" t="str">
        <f t="shared" si="5"/>
        <v/>
      </c>
      <c r="CR19" s="97" t="str">
        <f t="shared" si="6"/>
        <v/>
      </c>
      <c r="CW19" s="97" t="str">
        <f t="shared" si="7"/>
        <v/>
      </c>
      <c r="DB19" s="97" t="str">
        <f t="shared" si="8"/>
        <v/>
      </c>
      <c r="DG19" s="97" t="str">
        <f t="shared" si="9"/>
        <v/>
      </c>
      <c r="DL19" s="97" t="str">
        <f t="shared" si="10"/>
        <v/>
      </c>
      <c r="DQ19" s="97" t="str">
        <f t="shared" si="11"/>
        <v/>
      </c>
      <c r="DV19" s="97" t="str">
        <f t="shared" si="12"/>
        <v/>
      </c>
      <c r="EA19" s="97" t="str">
        <f t="shared" si="13"/>
        <v/>
      </c>
      <c r="EF19" s="97" t="str">
        <f t="shared" si="14"/>
        <v/>
      </c>
      <c r="EK19" s="97" t="str">
        <f t="shared" si="15"/>
        <v/>
      </c>
      <c r="EL19" t="s">
        <v>69</v>
      </c>
      <c r="EM19">
        <v>0</v>
      </c>
      <c r="EN19">
        <v>0</v>
      </c>
      <c r="EO19">
        <v>5</v>
      </c>
      <c r="EP19" s="97">
        <f t="shared" si="16"/>
        <v>2.0833333333333332E-2</v>
      </c>
      <c r="EU19" s="97" t="str">
        <f t="shared" si="17"/>
        <v/>
      </c>
      <c r="EZ19" s="97" t="str">
        <f t="shared" si="18"/>
        <v/>
      </c>
      <c r="FA19" t="s">
        <v>515</v>
      </c>
      <c r="FB19">
        <v>12</v>
      </c>
      <c r="FC19">
        <v>0</v>
      </c>
      <c r="FD19">
        <v>0</v>
      </c>
      <c r="FE19" s="97">
        <f>(IF(FB19+(FC19/$D$62)+(FD19/$F$62)=0,"",FB19+(FC19/$D$62)+(FD19/$F$62)))/176/$D$76</f>
        <v>3.0926789279702709E-2</v>
      </c>
      <c r="FJ19" s="97" t="str">
        <f t="shared" si="20"/>
        <v/>
      </c>
      <c r="FO19" s="97" t="str">
        <f t="shared" si="21"/>
        <v/>
      </c>
    </row>
    <row r="20" spans="1:171" x14ac:dyDescent="0.3">
      <c r="A20" s="2" t="s">
        <v>488</v>
      </c>
      <c r="B20" s="2"/>
      <c r="C20" s="2" t="s">
        <v>640</v>
      </c>
      <c r="D20" s="2" t="s">
        <v>639</v>
      </c>
      <c r="K20" s="16" t="str">
        <f t="shared" si="22"/>
        <v/>
      </c>
      <c r="T20" s="16" t="str">
        <f t="shared" si="0"/>
        <v/>
      </c>
      <c r="AC20" s="16" t="str">
        <f t="shared" si="23"/>
        <v/>
      </c>
      <c r="AL20" s="16" t="str">
        <f t="shared" si="24"/>
        <v/>
      </c>
      <c r="AM20" s="3"/>
      <c r="AU20" s="16" t="str">
        <f t="shared" si="25"/>
        <v/>
      </c>
      <c r="AV20" s="3"/>
      <c r="BD20" s="16" t="str">
        <f t="shared" si="26"/>
        <v/>
      </c>
      <c r="BI20" s="97" t="str">
        <f t="shared" si="27"/>
        <v/>
      </c>
      <c r="BN20" s="97" t="str">
        <f t="shared" si="28"/>
        <v/>
      </c>
      <c r="BS20" s="97" t="str">
        <f t="shared" si="30"/>
        <v/>
      </c>
      <c r="BX20" s="97" t="str">
        <f t="shared" si="29"/>
        <v/>
      </c>
      <c r="CC20" s="97" t="str">
        <f t="shared" si="3"/>
        <v/>
      </c>
      <c r="CH20" s="97" t="str">
        <f t="shared" si="4"/>
        <v/>
      </c>
      <c r="CM20" s="97" t="str">
        <f t="shared" si="5"/>
        <v/>
      </c>
      <c r="CN20" t="s">
        <v>22</v>
      </c>
      <c r="CO20">
        <v>0</v>
      </c>
      <c r="CP20">
        <v>0</v>
      </c>
      <c r="CQ20">
        <v>7</v>
      </c>
      <c r="CR20" s="97">
        <f t="shared" si="6"/>
        <v>2.9166666666666667E-2</v>
      </c>
      <c r="CW20" s="97" t="str">
        <f t="shared" si="7"/>
        <v/>
      </c>
      <c r="DB20" s="97" t="str">
        <f t="shared" si="8"/>
        <v/>
      </c>
      <c r="DG20" s="97" t="str">
        <f t="shared" si="9"/>
        <v/>
      </c>
      <c r="DL20" s="97" t="str">
        <f t="shared" si="10"/>
        <v/>
      </c>
      <c r="DQ20" s="97" t="str">
        <f t="shared" si="11"/>
        <v/>
      </c>
      <c r="DV20" s="97" t="str">
        <f t="shared" si="12"/>
        <v/>
      </c>
      <c r="EA20" s="97" t="str">
        <f t="shared" si="13"/>
        <v/>
      </c>
      <c r="EF20" s="97" t="str">
        <f t="shared" si="14"/>
        <v/>
      </c>
      <c r="EK20" s="97" t="str">
        <f t="shared" si="15"/>
        <v/>
      </c>
      <c r="EP20" s="97" t="str">
        <f t="shared" si="16"/>
        <v/>
      </c>
      <c r="EU20" s="97" t="str">
        <f t="shared" si="17"/>
        <v/>
      </c>
      <c r="EZ20" s="97" t="str">
        <f t="shared" si="18"/>
        <v/>
      </c>
      <c r="FE20" s="97" t="str">
        <f t="shared" si="19"/>
        <v/>
      </c>
      <c r="FJ20" s="97" t="str">
        <f t="shared" si="20"/>
        <v/>
      </c>
      <c r="FO20" s="97" t="str">
        <f t="shared" si="21"/>
        <v/>
      </c>
    </row>
    <row r="21" spans="1:171" x14ac:dyDescent="0.3">
      <c r="A21" s="2" t="s">
        <v>489</v>
      </c>
      <c r="B21" s="2"/>
      <c r="C21" s="2" t="s">
        <v>640</v>
      </c>
      <c r="D21" s="2" t="s">
        <v>639</v>
      </c>
      <c r="K21" s="16" t="str">
        <f t="shared" si="22"/>
        <v/>
      </c>
      <c r="T21" s="16" t="str">
        <f t="shared" si="0"/>
        <v/>
      </c>
      <c r="AC21" s="16" t="str">
        <f t="shared" si="23"/>
        <v/>
      </c>
      <c r="AD21" s="3"/>
      <c r="AL21" s="16" t="str">
        <f t="shared" si="24"/>
        <v/>
      </c>
      <c r="AM21" s="3"/>
      <c r="AU21" s="16" t="str">
        <f t="shared" si="25"/>
        <v/>
      </c>
      <c r="AV21" s="3"/>
      <c r="BD21" s="16" t="str">
        <f t="shared" si="26"/>
        <v/>
      </c>
      <c r="BI21" s="97" t="str">
        <f t="shared" si="27"/>
        <v/>
      </c>
      <c r="BN21" s="97" t="str">
        <f t="shared" si="28"/>
        <v/>
      </c>
      <c r="BS21" s="97" t="str">
        <f t="shared" si="30"/>
        <v/>
      </c>
      <c r="BX21" s="97" t="str">
        <f t="shared" si="29"/>
        <v/>
      </c>
      <c r="CC21" s="97" t="str">
        <f t="shared" si="3"/>
        <v/>
      </c>
      <c r="CH21" s="97" t="str">
        <f t="shared" si="4"/>
        <v/>
      </c>
      <c r="CM21" s="97" t="str">
        <f t="shared" si="5"/>
        <v/>
      </c>
      <c r="CN21" t="s">
        <v>22</v>
      </c>
      <c r="CO21">
        <v>0</v>
      </c>
      <c r="CP21">
        <v>0</v>
      </c>
      <c r="CQ21">
        <v>4</v>
      </c>
      <c r="CR21" s="97">
        <f t="shared" si="6"/>
        <v>1.6666666666666666E-2</v>
      </c>
      <c r="CW21" s="97" t="str">
        <f t="shared" si="7"/>
        <v/>
      </c>
      <c r="DB21" s="97" t="str">
        <f t="shared" si="8"/>
        <v/>
      </c>
      <c r="DG21" s="97" t="str">
        <f t="shared" si="9"/>
        <v/>
      </c>
      <c r="DL21" s="97" t="str">
        <f t="shared" si="10"/>
        <v/>
      </c>
      <c r="DQ21" s="97" t="str">
        <f t="shared" si="11"/>
        <v/>
      </c>
      <c r="DV21" s="97" t="str">
        <f t="shared" si="12"/>
        <v/>
      </c>
      <c r="EA21" s="97" t="str">
        <f t="shared" si="13"/>
        <v/>
      </c>
      <c r="EF21" s="97" t="str">
        <f t="shared" si="14"/>
        <v/>
      </c>
      <c r="EK21" s="97" t="str">
        <f t="shared" si="15"/>
        <v/>
      </c>
      <c r="EP21" s="97" t="str">
        <f t="shared" si="16"/>
        <v/>
      </c>
      <c r="EU21" s="97" t="str">
        <f t="shared" si="17"/>
        <v/>
      </c>
      <c r="EZ21" s="97" t="str">
        <f t="shared" si="18"/>
        <v/>
      </c>
      <c r="FE21" s="97" t="str">
        <f t="shared" si="19"/>
        <v/>
      </c>
      <c r="FJ21" s="97" t="str">
        <f t="shared" si="20"/>
        <v/>
      </c>
      <c r="FO21" s="97" t="str">
        <f t="shared" si="21"/>
        <v/>
      </c>
    </row>
    <row r="22" spans="1:171" x14ac:dyDescent="0.3">
      <c r="A22" s="2" t="s">
        <v>198</v>
      </c>
      <c r="B22" s="2"/>
      <c r="C22" s="3" t="s">
        <v>658</v>
      </c>
      <c r="D22" s="3" t="s">
        <v>657</v>
      </c>
      <c r="K22" s="16" t="str">
        <f t="shared" si="22"/>
        <v/>
      </c>
      <c r="L22" t="s">
        <v>57</v>
      </c>
      <c r="M22">
        <v>0</v>
      </c>
      <c r="N22">
        <v>0</v>
      </c>
      <c r="O22">
        <v>4.75</v>
      </c>
      <c r="Q22">
        <v>0</v>
      </c>
      <c r="R22">
        <v>0</v>
      </c>
      <c r="S22">
        <v>6</v>
      </c>
      <c r="T22" s="16">
        <f t="shared" si="0"/>
        <v>2.2395833333333334E-2</v>
      </c>
      <c r="AC22" s="16" t="str">
        <f t="shared" si="23"/>
        <v/>
      </c>
      <c r="AD22" s="3"/>
      <c r="AL22" s="16" t="str">
        <f t="shared" si="24"/>
        <v/>
      </c>
      <c r="AM22" s="6" t="s">
        <v>57</v>
      </c>
      <c r="AN22">
        <v>2</v>
      </c>
      <c r="AO22">
        <v>4</v>
      </c>
      <c r="AP22">
        <v>4.3</v>
      </c>
      <c r="AR22">
        <v>2</v>
      </c>
      <c r="AS22">
        <v>7</v>
      </c>
      <c r="AT22">
        <v>6.3</v>
      </c>
      <c r="AU22" s="16">
        <f t="shared" si="25"/>
        <v>2.2970833333333331</v>
      </c>
      <c r="AV22" s="6" t="s">
        <v>57</v>
      </c>
      <c r="AW22">
        <v>1</v>
      </c>
      <c r="AX22">
        <v>14</v>
      </c>
      <c r="AY22">
        <v>11</v>
      </c>
      <c r="BA22">
        <v>1</v>
      </c>
      <c r="BB22">
        <v>18</v>
      </c>
      <c r="BC22">
        <v>1.1000000000000001</v>
      </c>
      <c r="BD22" s="16">
        <f t="shared" si="26"/>
        <v>1.8252083333333333</v>
      </c>
      <c r="BI22" s="97" t="str">
        <f t="shared" si="27"/>
        <v/>
      </c>
      <c r="BN22" s="97" t="str">
        <f t="shared" si="28"/>
        <v/>
      </c>
      <c r="BS22" s="97" t="str">
        <f t="shared" si="30"/>
        <v/>
      </c>
      <c r="BX22" s="97" t="str">
        <f t="shared" si="29"/>
        <v/>
      </c>
      <c r="CC22" s="97" t="str">
        <f t="shared" si="3"/>
        <v/>
      </c>
      <c r="CH22" s="97" t="str">
        <f t="shared" si="4"/>
        <v/>
      </c>
      <c r="CM22" s="97" t="str">
        <f t="shared" si="5"/>
        <v/>
      </c>
      <c r="CR22" s="97" t="str">
        <f t="shared" si="6"/>
        <v/>
      </c>
      <c r="CW22" s="97" t="str">
        <f t="shared" si="7"/>
        <v/>
      </c>
      <c r="DB22" s="97" t="str">
        <f t="shared" si="8"/>
        <v/>
      </c>
      <c r="DG22" s="97" t="str">
        <f t="shared" si="9"/>
        <v/>
      </c>
      <c r="DL22" s="97" t="str">
        <f t="shared" si="10"/>
        <v/>
      </c>
      <c r="DQ22" s="97" t="str">
        <f t="shared" si="11"/>
        <v/>
      </c>
      <c r="DV22" s="97" t="str">
        <f t="shared" si="12"/>
        <v/>
      </c>
      <c r="EA22" s="97" t="str">
        <f t="shared" si="13"/>
        <v/>
      </c>
      <c r="EF22" s="97" t="str">
        <f t="shared" si="14"/>
        <v/>
      </c>
      <c r="EK22" s="97" t="str">
        <f t="shared" si="15"/>
        <v/>
      </c>
      <c r="EP22" s="97" t="str">
        <f t="shared" si="16"/>
        <v/>
      </c>
      <c r="EU22" s="97" t="str">
        <f t="shared" si="17"/>
        <v/>
      </c>
      <c r="EZ22" s="97" t="str">
        <f t="shared" si="18"/>
        <v/>
      </c>
      <c r="FA22" t="s">
        <v>514</v>
      </c>
      <c r="FB22">
        <v>11</v>
      </c>
      <c r="FC22">
        <v>0</v>
      </c>
      <c r="FD22">
        <v>0</v>
      </c>
      <c r="FE22" s="97">
        <f>(IF(FB22+(FC22/$D$62)+(FD22/$F$62)=0,"",FB22+(FC22/$D$62)+(FD22/$F$62)))/$F$93</f>
        <v>3.6666666666666665</v>
      </c>
      <c r="FJ22" s="97" t="str">
        <f t="shared" si="20"/>
        <v/>
      </c>
      <c r="FO22" s="97" t="str">
        <f t="shared" si="21"/>
        <v/>
      </c>
    </row>
    <row r="23" spans="1:171" x14ac:dyDescent="0.3">
      <c r="A23" s="2" t="s">
        <v>490</v>
      </c>
      <c r="B23" s="2"/>
      <c r="C23" s="2" t="s">
        <v>640</v>
      </c>
      <c r="D23" s="2" t="s">
        <v>639</v>
      </c>
      <c r="K23" s="16" t="str">
        <f t="shared" si="22"/>
        <v/>
      </c>
      <c r="T23" s="16" t="str">
        <f t="shared" si="0"/>
        <v/>
      </c>
      <c r="AC23" s="16" t="str">
        <f t="shared" si="23"/>
        <v/>
      </c>
      <c r="AD23" s="3"/>
      <c r="AL23" s="16" t="str">
        <f t="shared" si="24"/>
        <v/>
      </c>
      <c r="AM23" s="3"/>
      <c r="AU23" s="16" t="str">
        <f t="shared" si="25"/>
        <v/>
      </c>
      <c r="AV23" s="3"/>
      <c r="BD23" s="16" t="str">
        <f t="shared" si="26"/>
        <v/>
      </c>
      <c r="BI23" s="97" t="str">
        <f t="shared" si="27"/>
        <v/>
      </c>
      <c r="BN23" s="97" t="str">
        <f t="shared" si="28"/>
        <v/>
      </c>
      <c r="BS23" s="97" t="str">
        <f t="shared" si="30"/>
        <v/>
      </c>
      <c r="BX23" s="97" t="str">
        <f t="shared" si="29"/>
        <v/>
      </c>
      <c r="CC23" s="97" t="str">
        <f t="shared" si="3"/>
        <v/>
      </c>
      <c r="CH23" s="97" t="str">
        <f t="shared" si="4"/>
        <v/>
      </c>
      <c r="CM23" s="97" t="str">
        <f t="shared" si="5"/>
        <v/>
      </c>
      <c r="CN23" t="s">
        <v>22</v>
      </c>
      <c r="CO23">
        <v>0</v>
      </c>
      <c r="CP23">
        <v>0</v>
      </c>
      <c r="CQ23">
        <v>5</v>
      </c>
      <c r="CR23" s="97">
        <f t="shared" si="6"/>
        <v>2.0833333333333332E-2</v>
      </c>
      <c r="CW23" s="97" t="str">
        <f t="shared" si="7"/>
        <v/>
      </c>
      <c r="DB23" s="97" t="str">
        <f t="shared" si="8"/>
        <v/>
      </c>
      <c r="DG23" s="97" t="str">
        <f t="shared" si="9"/>
        <v/>
      </c>
      <c r="DL23" s="97" t="str">
        <f t="shared" si="10"/>
        <v/>
      </c>
      <c r="DQ23" s="97" t="str">
        <f t="shared" si="11"/>
        <v/>
      </c>
      <c r="DV23" s="97" t="str">
        <f t="shared" si="12"/>
        <v/>
      </c>
      <c r="EA23" s="97" t="str">
        <f t="shared" si="13"/>
        <v/>
      </c>
      <c r="EF23" s="97" t="str">
        <f t="shared" si="14"/>
        <v/>
      </c>
      <c r="EK23" s="97" t="str">
        <f t="shared" si="15"/>
        <v/>
      </c>
      <c r="EP23" s="97" t="str">
        <f t="shared" si="16"/>
        <v/>
      </c>
      <c r="EU23" s="97" t="str">
        <f t="shared" si="17"/>
        <v/>
      </c>
      <c r="EZ23" s="97" t="str">
        <f t="shared" si="18"/>
        <v/>
      </c>
      <c r="FE23" s="97" t="str">
        <f t="shared" si="19"/>
        <v/>
      </c>
      <c r="FJ23" s="97" t="str">
        <f t="shared" si="20"/>
        <v/>
      </c>
      <c r="FO23" s="97" t="str">
        <f t="shared" si="21"/>
        <v/>
      </c>
    </row>
    <row r="24" spans="1:171" x14ac:dyDescent="0.3">
      <c r="A24" s="2" t="s">
        <v>491</v>
      </c>
      <c r="B24" s="2"/>
      <c r="C24" s="2" t="s">
        <v>640</v>
      </c>
      <c r="D24" s="2" t="s">
        <v>639</v>
      </c>
      <c r="K24" s="16" t="str">
        <f t="shared" si="22"/>
        <v/>
      </c>
      <c r="T24" s="16" t="str">
        <f t="shared" si="0"/>
        <v/>
      </c>
      <c r="AC24" s="16" t="str">
        <f t="shared" si="23"/>
        <v/>
      </c>
      <c r="AD24" s="3"/>
      <c r="AL24" s="16" t="str">
        <f t="shared" si="24"/>
        <v/>
      </c>
      <c r="AM24" s="3"/>
      <c r="AU24" s="16" t="str">
        <f t="shared" si="25"/>
        <v/>
      </c>
      <c r="AV24" s="3"/>
      <c r="BD24" s="16" t="str">
        <f t="shared" si="26"/>
        <v/>
      </c>
      <c r="BI24" s="97" t="str">
        <f t="shared" si="27"/>
        <v/>
      </c>
      <c r="BN24" s="97" t="str">
        <f t="shared" si="28"/>
        <v/>
      </c>
      <c r="BS24" s="97" t="str">
        <f t="shared" si="30"/>
        <v/>
      </c>
      <c r="BX24" s="97" t="str">
        <f t="shared" si="29"/>
        <v/>
      </c>
      <c r="CC24" s="97" t="str">
        <f t="shared" si="3"/>
        <v/>
      </c>
      <c r="CH24" s="97" t="str">
        <f t="shared" si="4"/>
        <v/>
      </c>
      <c r="CM24" s="97" t="str">
        <f t="shared" si="5"/>
        <v/>
      </c>
      <c r="CN24" t="s">
        <v>22</v>
      </c>
      <c r="CO24">
        <v>0</v>
      </c>
      <c r="CP24">
        <v>0</v>
      </c>
      <c r="CQ24">
        <v>2.5</v>
      </c>
      <c r="CR24" s="97">
        <f t="shared" si="6"/>
        <v>1.0416666666666666E-2</v>
      </c>
      <c r="CW24" s="97" t="str">
        <f t="shared" si="7"/>
        <v/>
      </c>
      <c r="DB24" s="97" t="str">
        <f t="shared" si="8"/>
        <v/>
      </c>
      <c r="DG24" s="97" t="str">
        <f t="shared" si="9"/>
        <v/>
      </c>
      <c r="DL24" s="97" t="str">
        <f t="shared" si="10"/>
        <v/>
      </c>
      <c r="DQ24" s="97" t="str">
        <f t="shared" si="11"/>
        <v/>
      </c>
      <c r="DV24" s="97" t="str">
        <f t="shared" si="12"/>
        <v/>
      </c>
      <c r="EA24" s="97" t="str">
        <f t="shared" si="13"/>
        <v/>
      </c>
      <c r="EF24" s="97" t="str">
        <f t="shared" si="14"/>
        <v/>
      </c>
      <c r="EK24" s="97" t="str">
        <f t="shared" si="15"/>
        <v/>
      </c>
      <c r="EP24" s="97" t="str">
        <f t="shared" si="16"/>
        <v/>
      </c>
      <c r="EU24" s="97" t="str">
        <f t="shared" si="17"/>
        <v/>
      </c>
      <c r="EZ24" s="97" t="str">
        <f t="shared" si="18"/>
        <v/>
      </c>
      <c r="FE24" s="97" t="str">
        <f t="shared" si="19"/>
        <v/>
      </c>
      <c r="FJ24" s="97" t="str">
        <f t="shared" si="20"/>
        <v/>
      </c>
      <c r="FO24" s="97" t="str">
        <f t="shared" si="21"/>
        <v/>
      </c>
    </row>
    <row r="25" spans="1:171" x14ac:dyDescent="0.3">
      <c r="A25" s="2" t="s">
        <v>670</v>
      </c>
      <c r="B25" s="2" t="s">
        <v>663</v>
      </c>
      <c r="C25" s="2" t="s">
        <v>640</v>
      </c>
      <c r="D25" s="2" t="s">
        <v>639</v>
      </c>
      <c r="K25" s="16" t="str">
        <f t="shared" si="22"/>
        <v/>
      </c>
      <c r="T25" s="16" t="str">
        <f t="shared" si="0"/>
        <v/>
      </c>
      <c r="AC25" s="16" t="str">
        <f t="shared" si="23"/>
        <v/>
      </c>
      <c r="AD25" s="3"/>
      <c r="AL25" s="16" t="str">
        <f t="shared" si="24"/>
        <v/>
      </c>
      <c r="AM25" s="3"/>
      <c r="AU25" s="16" t="str">
        <f t="shared" si="25"/>
        <v/>
      </c>
      <c r="AV25" s="3"/>
      <c r="BD25" s="16" t="str">
        <f t="shared" si="26"/>
        <v/>
      </c>
      <c r="BI25" s="97" t="str">
        <f t="shared" si="27"/>
        <v/>
      </c>
      <c r="BN25" s="97" t="str">
        <f t="shared" si="28"/>
        <v/>
      </c>
      <c r="BS25" s="97" t="str">
        <f t="shared" si="30"/>
        <v/>
      </c>
      <c r="BX25" s="97" t="str">
        <f t="shared" si="29"/>
        <v/>
      </c>
      <c r="CC25" s="97" t="str">
        <f t="shared" si="3"/>
        <v/>
      </c>
      <c r="CH25" s="97" t="str">
        <f t="shared" si="4"/>
        <v/>
      </c>
      <c r="CM25" s="97" t="str">
        <f t="shared" si="5"/>
        <v/>
      </c>
      <c r="CR25" s="97" t="str">
        <f t="shared" si="6"/>
        <v/>
      </c>
      <c r="CW25" s="97" t="str">
        <f t="shared" si="7"/>
        <v/>
      </c>
      <c r="DB25" s="97" t="str">
        <f t="shared" si="8"/>
        <v/>
      </c>
      <c r="DG25" s="97" t="str">
        <f t="shared" si="9"/>
        <v/>
      </c>
      <c r="DL25" s="97" t="str">
        <f t="shared" si="10"/>
        <v/>
      </c>
      <c r="DQ25" s="97" t="str">
        <f t="shared" si="11"/>
        <v/>
      </c>
      <c r="DV25" s="97" t="str">
        <f t="shared" si="12"/>
        <v/>
      </c>
      <c r="EA25" s="97" t="str">
        <f t="shared" si="13"/>
        <v/>
      </c>
      <c r="EF25" s="97" t="str">
        <f t="shared" si="14"/>
        <v/>
      </c>
      <c r="EK25" s="97" t="str">
        <f t="shared" si="15"/>
        <v/>
      </c>
      <c r="EL25" t="s">
        <v>69</v>
      </c>
      <c r="EM25">
        <v>0</v>
      </c>
      <c r="EN25">
        <v>0</v>
      </c>
      <c r="EO25">
        <v>4</v>
      </c>
      <c r="EP25" s="97">
        <f t="shared" si="16"/>
        <v>1.6666666666666666E-2</v>
      </c>
      <c r="EU25" s="97" t="str">
        <f t="shared" si="17"/>
        <v/>
      </c>
      <c r="EZ25" s="97" t="str">
        <f t="shared" si="18"/>
        <v/>
      </c>
      <c r="FE25" s="97" t="str">
        <f t="shared" si="19"/>
        <v/>
      </c>
      <c r="FJ25" s="97" t="str">
        <f t="shared" si="20"/>
        <v/>
      </c>
      <c r="FO25" s="97" t="str">
        <f t="shared" si="21"/>
        <v/>
      </c>
    </row>
    <row r="26" spans="1:171" x14ac:dyDescent="0.3">
      <c r="A26" s="2" t="s">
        <v>670</v>
      </c>
      <c r="B26" s="2" t="s">
        <v>664</v>
      </c>
      <c r="C26" s="2" t="s">
        <v>640</v>
      </c>
      <c r="D26" s="2" t="s">
        <v>639</v>
      </c>
      <c r="K26" s="16" t="str">
        <f t="shared" si="22"/>
        <v/>
      </c>
      <c r="T26" s="16" t="str">
        <f t="shared" si="0"/>
        <v/>
      </c>
      <c r="AC26" s="16" t="str">
        <f t="shared" si="23"/>
        <v/>
      </c>
      <c r="AD26" s="3"/>
      <c r="AL26" s="16" t="str">
        <f t="shared" si="24"/>
        <v/>
      </c>
      <c r="AM26" s="3"/>
      <c r="AU26" s="16" t="str">
        <f t="shared" si="25"/>
        <v/>
      </c>
      <c r="AV26" s="3"/>
      <c r="BD26" s="16" t="str">
        <f t="shared" si="26"/>
        <v/>
      </c>
      <c r="BI26" s="97" t="str">
        <f t="shared" si="27"/>
        <v/>
      </c>
      <c r="BN26" s="97" t="str">
        <f t="shared" si="28"/>
        <v/>
      </c>
      <c r="BS26" s="97" t="str">
        <f t="shared" si="30"/>
        <v/>
      </c>
      <c r="BX26" s="97" t="str">
        <f t="shared" si="29"/>
        <v/>
      </c>
      <c r="CC26" s="97" t="str">
        <f t="shared" si="3"/>
        <v/>
      </c>
      <c r="CH26" s="97" t="str">
        <f t="shared" si="4"/>
        <v/>
      </c>
      <c r="CM26" s="97" t="str">
        <f t="shared" si="5"/>
        <v/>
      </c>
      <c r="CR26" s="97" t="str">
        <f t="shared" si="6"/>
        <v/>
      </c>
      <c r="CW26" s="97" t="str">
        <f t="shared" si="7"/>
        <v/>
      </c>
      <c r="DB26" s="97" t="str">
        <f t="shared" si="8"/>
        <v/>
      </c>
      <c r="DG26" s="97" t="str">
        <f t="shared" si="9"/>
        <v/>
      </c>
      <c r="DL26" s="97" t="str">
        <f t="shared" si="10"/>
        <v/>
      </c>
      <c r="DQ26" s="97" t="str">
        <f t="shared" si="11"/>
        <v/>
      </c>
      <c r="DV26" s="97" t="str">
        <f t="shared" si="12"/>
        <v/>
      </c>
      <c r="EA26" s="97" t="str">
        <f t="shared" si="13"/>
        <v/>
      </c>
      <c r="EF26" s="97" t="str">
        <f t="shared" si="14"/>
        <v/>
      </c>
      <c r="EK26" s="97" t="str">
        <f t="shared" si="15"/>
        <v/>
      </c>
      <c r="EL26" t="s">
        <v>69</v>
      </c>
      <c r="EM26">
        <v>0</v>
      </c>
      <c r="EN26">
        <v>0</v>
      </c>
      <c r="EO26">
        <v>4.5</v>
      </c>
      <c r="EP26" s="97">
        <f t="shared" si="16"/>
        <v>1.8749999999999999E-2</v>
      </c>
      <c r="EU26" s="97" t="str">
        <f t="shared" si="17"/>
        <v/>
      </c>
      <c r="EZ26" s="97" t="str">
        <f t="shared" si="18"/>
        <v/>
      </c>
      <c r="FE26" s="97" t="str">
        <f t="shared" si="19"/>
        <v/>
      </c>
      <c r="FJ26" s="97" t="str">
        <f t="shared" si="20"/>
        <v/>
      </c>
      <c r="FO26" s="97" t="str">
        <f t="shared" si="21"/>
        <v/>
      </c>
    </row>
    <row r="27" spans="1:171" x14ac:dyDescent="0.3">
      <c r="A27" s="2" t="s">
        <v>199</v>
      </c>
      <c r="B27" s="2"/>
      <c r="C27" s="2" t="s">
        <v>650</v>
      </c>
      <c r="D27" s="2" t="s">
        <v>638</v>
      </c>
      <c r="E27" t="s">
        <v>57</v>
      </c>
      <c r="F27">
        <v>39</v>
      </c>
      <c r="G27">
        <v>2</v>
      </c>
      <c r="I27">
        <v>40</v>
      </c>
      <c r="J27">
        <v>6</v>
      </c>
      <c r="K27" s="16">
        <f t="shared" si="22"/>
        <v>1.9916666666666667</v>
      </c>
      <c r="L27" t="s">
        <v>57</v>
      </c>
      <c r="M27">
        <v>0</v>
      </c>
      <c r="N27">
        <v>18</v>
      </c>
      <c r="O27">
        <v>10.5</v>
      </c>
      <c r="Q27">
        <v>1</v>
      </c>
      <c r="R27">
        <v>0</v>
      </c>
      <c r="S27">
        <v>3</v>
      </c>
      <c r="T27" s="16">
        <f t="shared" si="0"/>
        <v>0.97812499999999991</v>
      </c>
      <c r="U27" t="s">
        <v>57</v>
      </c>
      <c r="V27">
        <v>1</v>
      </c>
      <c r="W27">
        <v>19</v>
      </c>
      <c r="X27">
        <v>2</v>
      </c>
      <c r="Z27">
        <v>2</v>
      </c>
      <c r="AA27">
        <v>0</v>
      </c>
      <c r="AB27">
        <v>6</v>
      </c>
      <c r="AC27" s="16">
        <f t="shared" si="23"/>
        <v>1.9916666666666667</v>
      </c>
      <c r="AL27" s="16" t="str">
        <f t="shared" si="24"/>
        <v/>
      </c>
      <c r="AU27" s="16" t="str">
        <f t="shared" si="25"/>
        <v/>
      </c>
      <c r="BD27" s="16" t="str">
        <f t="shared" si="26"/>
        <v/>
      </c>
      <c r="BI27" s="97" t="str">
        <f t="shared" si="27"/>
        <v/>
      </c>
      <c r="BN27" s="97" t="str">
        <f t="shared" si="28"/>
        <v/>
      </c>
      <c r="BS27" s="97" t="str">
        <f t="shared" si="30"/>
        <v/>
      </c>
      <c r="BX27" s="97" t="str">
        <f t="shared" si="29"/>
        <v/>
      </c>
      <c r="CC27" s="97" t="str">
        <f t="shared" si="3"/>
        <v/>
      </c>
      <c r="CH27" s="97" t="str">
        <f t="shared" si="4"/>
        <v/>
      </c>
      <c r="CM27" s="97" t="str">
        <f t="shared" si="5"/>
        <v/>
      </c>
      <c r="CR27" s="97" t="str">
        <f t="shared" si="6"/>
        <v/>
      </c>
      <c r="CW27" s="97" t="str">
        <f t="shared" si="7"/>
        <v/>
      </c>
      <c r="DB27" s="97" t="str">
        <f t="shared" si="8"/>
        <v/>
      </c>
      <c r="DG27" s="97" t="str">
        <f t="shared" si="9"/>
        <v/>
      </c>
      <c r="DL27" s="97" t="str">
        <f t="shared" si="10"/>
        <v/>
      </c>
      <c r="DQ27" s="97" t="str">
        <f t="shared" si="11"/>
        <v/>
      </c>
      <c r="DV27" s="97" t="str">
        <f t="shared" si="12"/>
        <v/>
      </c>
      <c r="EA27" s="97" t="str">
        <f t="shared" si="13"/>
        <v/>
      </c>
      <c r="EF27" s="97" t="str">
        <f t="shared" si="14"/>
        <v/>
      </c>
      <c r="EK27" s="97" t="str">
        <f t="shared" si="15"/>
        <v/>
      </c>
      <c r="EP27" s="97" t="str">
        <f t="shared" si="16"/>
        <v/>
      </c>
      <c r="EU27" s="97" t="str">
        <f t="shared" si="17"/>
        <v/>
      </c>
      <c r="EZ27" s="97" t="str">
        <f t="shared" si="18"/>
        <v/>
      </c>
      <c r="FE27" s="97" t="str">
        <f t="shared" si="19"/>
        <v/>
      </c>
      <c r="FJ27" s="97" t="str">
        <f t="shared" si="20"/>
        <v/>
      </c>
      <c r="FO27" s="97" t="str">
        <f t="shared" si="21"/>
        <v/>
      </c>
    </row>
    <row r="28" spans="1:171" x14ac:dyDescent="0.3">
      <c r="A28" s="2" t="s">
        <v>200</v>
      </c>
      <c r="B28" s="2"/>
      <c r="C28" s="2" t="s">
        <v>640</v>
      </c>
      <c r="D28" s="2" t="s">
        <v>639</v>
      </c>
      <c r="E28" t="s">
        <v>22</v>
      </c>
      <c r="F28">
        <v>0</v>
      </c>
      <c r="G28">
        <v>4.5</v>
      </c>
      <c r="I28">
        <v>0</v>
      </c>
      <c r="J28">
        <v>6</v>
      </c>
      <c r="K28" s="16">
        <f t="shared" si="22"/>
        <v>2.1874999999999999E-2</v>
      </c>
      <c r="L28" t="s">
        <v>22</v>
      </c>
      <c r="M28">
        <v>0</v>
      </c>
      <c r="N28">
        <v>0</v>
      </c>
      <c r="O28">
        <v>5.5</v>
      </c>
      <c r="Q28">
        <v>0</v>
      </c>
      <c r="R28">
        <v>0</v>
      </c>
      <c r="S28">
        <v>6.5</v>
      </c>
      <c r="T28" s="16">
        <f t="shared" si="0"/>
        <v>2.5000000000000001E-2</v>
      </c>
      <c r="U28" t="s">
        <v>22</v>
      </c>
      <c r="V28">
        <v>0</v>
      </c>
      <c r="W28">
        <v>0</v>
      </c>
      <c r="X28">
        <v>3.75</v>
      </c>
      <c r="Z28">
        <v>0</v>
      </c>
      <c r="AA28">
        <v>1</v>
      </c>
      <c r="AB28">
        <v>4.75</v>
      </c>
      <c r="AC28" s="16">
        <f t="shared" si="23"/>
        <v>4.2708333333333334E-2</v>
      </c>
      <c r="AL28" s="16" t="str">
        <f t="shared" si="24"/>
        <v/>
      </c>
      <c r="AU28" s="16" t="str">
        <f t="shared" si="25"/>
        <v/>
      </c>
      <c r="AV28" s="3" t="s">
        <v>515</v>
      </c>
      <c r="AW28">
        <v>0</v>
      </c>
      <c r="AX28">
        <v>0</v>
      </c>
      <c r="AY28">
        <v>9.52</v>
      </c>
      <c r="BA28">
        <v>0</v>
      </c>
      <c r="BB28">
        <v>5</v>
      </c>
      <c r="BC28">
        <v>6.67</v>
      </c>
      <c r="BD28" s="16">
        <f>(IF(((AW28+BA28)/2)+(((AX28+BB28)/2)/$D$62)+(((AY28+BC28)/2)/$F$62)=0,"",((AW28+BA28)/2)+(((AX28+BB28)/2)/$D$62)+(((AY28+BC28)/2)/$F$62)))/$D$89</f>
        <v>5.6036562404387022E-2</v>
      </c>
      <c r="BI28" s="97" t="str">
        <f t="shared" si="27"/>
        <v/>
      </c>
      <c r="BJ28" t="s">
        <v>515</v>
      </c>
      <c r="BK28">
        <v>4</v>
      </c>
      <c r="BM28">
        <v>35</v>
      </c>
      <c r="BN28" s="97">
        <f>(IF((((BK28+BM28)/2)/$D$63)=0,"",(((BK28+BM28)/2)/$D$63)))/$D$89</f>
        <v>5.4635989819213721E-2</v>
      </c>
      <c r="BO28" t="s">
        <v>515</v>
      </c>
      <c r="BR28">
        <v>30</v>
      </c>
      <c r="BS28" s="97">
        <f>(IF((((BP28+BR28))/$D$64)=0,"",(((BP28+BR28))/$D$64)))/$D$89</f>
        <v>7.8889955218116925E-2</v>
      </c>
      <c r="BX28" s="97" t="str">
        <f t="shared" si="29"/>
        <v/>
      </c>
      <c r="CC28" s="97" t="str">
        <f t="shared" si="3"/>
        <v/>
      </c>
      <c r="CH28" s="97" t="str">
        <f t="shared" si="4"/>
        <v/>
      </c>
      <c r="CM28" s="97" t="str">
        <f t="shared" si="5"/>
        <v/>
      </c>
      <c r="CR28" s="97" t="str">
        <f t="shared" si="6"/>
        <v/>
      </c>
      <c r="CW28" s="97" t="str">
        <f t="shared" si="7"/>
        <v/>
      </c>
      <c r="DB28" s="97" t="str">
        <f t="shared" si="8"/>
        <v/>
      </c>
      <c r="DG28" s="97" t="str">
        <f t="shared" si="9"/>
        <v/>
      </c>
      <c r="DL28" s="97" t="str">
        <f t="shared" si="10"/>
        <v/>
      </c>
      <c r="DQ28" s="97" t="str">
        <f t="shared" si="11"/>
        <v/>
      </c>
      <c r="DV28" s="97" t="str">
        <f t="shared" si="12"/>
        <v/>
      </c>
      <c r="EA28" s="97" t="str">
        <f t="shared" si="13"/>
        <v/>
      </c>
      <c r="EF28" s="97" t="str">
        <f t="shared" si="14"/>
        <v/>
      </c>
      <c r="EK28" s="97" t="str">
        <f t="shared" si="15"/>
        <v/>
      </c>
      <c r="EP28" s="97" t="str">
        <f t="shared" si="16"/>
        <v/>
      </c>
      <c r="EU28" s="97" t="str">
        <f t="shared" si="17"/>
        <v/>
      </c>
      <c r="EZ28" s="97" t="str">
        <f t="shared" si="18"/>
        <v/>
      </c>
      <c r="FE28" s="97" t="str">
        <f t="shared" si="19"/>
        <v/>
      </c>
      <c r="FJ28" s="97" t="str">
        <f t="shared" si="20"/>
        <v/>
      </c>
      <c r="FO28" s="97" t="str">
        <f t="shared" si="21"/>
        <v/>
      </c>
    </row>
    <row r="29" spans="1:171" x14ac:dyDescent="0.3">
      <c r="A29" s="2" t="s">
        <v>200</v>
      </c>
      <c r="B29" s="2" t="s">
        <v>665</v>
      </c>
      <c r="C29" s="2" t="s">
        <v>640</v>
      </c>
      <c r="D29" s="2" t="s">
        <v>639</v>
      </c>
      <c r="K29" s="16" t="str">
        <f t="shared" si="22"/>
        <v/>
      </c>
      <c r="T29" s="16" t="str">
        <f t="shared" si="0"/>
        <v/>
      </c>
      <c r="AC29" s="16" t="str">
        <f t="shared" si="23"/>
        <v/>
      </c>
      <c r="AL29" s="16" t="str">
        <f t="shared" si="24"/>
        <v/>
      </c>
      <c r="AU29" s="16" t="str">
        <f t="shared" si="25"/>
        <v/>
      </c>
      <c r="AV29" s="3"/>
      <c r="BD29" s="16" t="str">
        <f t="shared" si="26"/>
        <v/>
      </c>
      <c r="BI29" s="97" t="str">
        <f t="shared" si="27"/>
        <v/>
      </c>
      <c r="BN29" s="97" t="str">
        <f t="shared" si="28"/>
        <v/>
      </c>
      <c r="BS29" s="97" t="str">
        <f t="shared" ref="BS29:BS34" si="31">IF((((BP29+BR29)/2)/$D$63)=0,"",(((BP29+BR29)/2)/$D$63))</f>
        <v/>
      </c>
      <c r="BX29" s="97" t="str">
        <f t="shared" si="29"/>
        <v/>
      </c>
      <c r="CC29" s="97" t="str">
        <f t="shared" si="3"/>
        <v/>
      </c>
      <c r="CH29" s="97" t="str">
        <f t="shared" si="4"/>
        <v/>
      </c>
      <c r="CM29" s="97" t="str">
        <f t="shared" si="5"/>
        <v/>
      </c>
      <c r="CR29" s="97" t="str">
        <f t="shared" si="6"/>
        <v/>
      </c>
      <c r="CW29" s="97" t="str">
        <f t="shared" si="7"/>
        <v/>
      </c>
      <c r="DB29" s="97" t="str">
        <f t="shared" si="8"/>
        <v/>
      </c>
      <c r="DG29" s="97" t="str">
        <f t="shared" si="9"/>
        <v/>
      </c>
      <c r="DL29" s="97" t="str">
        <f t="shared" si="10"/>
        <v/>
      </c>
      <c r="DM29" t="s">
        <v>22</v>
      </c>
      <c r="DN29">
        <v>0</v>
      </c>
      <c r="DO29">
        <v>0</v>
      </c>
      <c r="DP29">
        <v>10.625</v>
      </c>
      <c r="DQ29" s="97">
        <f t="shared" si="11"/>
        <v>4.4270833333333336E-2</v>
      </c>
      <c r="DV29" s="97" t="str">
        <f t="shared" si="12"/>
        <v/>
      </c>
      <c r="EA29" s="97" t="str">
        <f t="shared" si="13"/>
        <v/>
      </c>
      <c r="EF29" s="97" t="str">
        <f t="shared" si="14"/>
        <v/>
      </c>
      <c r="EK29" s="97" t="str">
        <f t="shared" si="15"/>
        <v/>
      </c>
      <c r="EP29" s="97" t="str">
        <f t="shared" si="16"/>
        <v/>
      </c>
      <c r="EU29" s="97" t="str">
        <f t="shared" si="17"/>
        <v/>
      </c>
      <c r="EZ29" s="97" t="str">
        <f t="shared" si="18"/>
        <v/>
      </c>
      <c r="FE29" s="97" t="str">
        <f t="shared" si="19"/>
        <v/>
      </c>
      <c r="FJ29" s="97" t="str">
        <f t="shared" si="20"/>
        <v/>
      </c>
      <c r="FO29" s="97" t="str">
        <f t="shared" si="21"/>
        <v/>
      </c>
    </row>
    <row r="30" spans="1:171" x14ac:dyDescent="0.3">
      <c r="A30" s="2" t="s">
        <v>200</v>
      </c>
      <c r="B30" s="2" t="s">
        <v>666</v>
      </c>
      <c r="C30" s="2" t="s">
        <v>640</v>
      </c>
      <c r="D30" s="2" t="s">
        <v>639</v>
      </c>
      <c r="K30" s="16" t="str">
        <f t="shared" si="22"/>
        <v/>
      </c>
      <c r="T30" s="16" t="str">
        <f t="shared" si="0"/>
        <v/>
      </c>
      <c r="AC30" s="16" t="str">
        <f t="shared" si="23"/>
        <v/>
      </c>
      <c r="AL30" s="16" t="str">
        <f t="shared" si="24"/>
        <v/>
      </c>
      <c r="AU30" s="16" t="str">
        <f t="shared" si="25"/>
        <v/>
      </c>
      <c r="AV30" s="3"/>
      <c r="BD30" s="16" t="str">
        <f t="shared" si="26"/>
        <v/>
      </c>
      <c r="BI30" s="97" t="str">
        <f t="shared" si="27"/>
        <v/>
      </c>
      <c r="BN30" s="97" t="str">
        <f t="shared" si="28"/>
        <v/>
      </c>
      <c r="BS30" s="97" t="str">
        <f t="shared" si="31"/>
        <v/>
      </c>
      <c r="BX30" s="97" t="str">
        <f t="shared" si="29"/>
        <v/>
      </c>
      <c r="CC30" s="97" t="str">
        <f t="shared" si="3"/>
        <v/>
      </c>
      <c r="CH30" s="97" t="str">
        <f t="shared" si="4"/>
        <v/>
      </c>
      <c r="CM30" s="97" t="str">
        <f t="shared" si="5"/>
        <v/>
      </c>
      <c r="CR30" s="97" t="str">
        <f t="shared" si="6"/>
        <v/>
      </c>
      <c r="CW30" s="97" t="str">
        <f t="shared" si="7"/>
        <v/>
      </c>
      <c r="DB30" s="97" t="str">
        <f t="shared" si="8"/>
        <v/>
      </c>
      <c r="DG30" s="97" t="str">
        <f t="shared" si="9"/>
        <v/>
      </c>
      <c r="DL30" s="97" t="str">
        <f t="shared" si="10"/>
        <v/>
      </c>
      <c r="DM30" t="s">
        <v>22</v>
      </c>
      <c r="DN30">
        <v>0</v>
      </c>
      <c r="DO30">
        <v>0</v>
      </c>
      <c r="DP30">
        <v>4.25</v>
      </c>
      <c r="DQ30" s="97">
        <f t="shared" si="11"/>
        <v>1.7708333333333333E-2</v>
      </c>
      <c r="DV30" s="97" t="str">
        <f t="shared" si="12"/>
        <v/>
      </c>
      <c r="EA30" s="97" t="str">
        <f t="shared" si="13"/>
        <v/>
      </c>
      <c r="EF30" s="97" t="str">
        <f t="shared" si="14"/>
        <v/>
      </c>
      <c r="EK30" s="97" t="str">
        <f t="shared" si="15"/>
        <v/>
      </c>
      <c r="EP30" s="97" t="str">
        <f t="shared" si="16"/>
        <v/>
      </c>
      <c r="EU30" s="97" t="str">
        <f t="shared" si="17"/>
        <v/>
      </c>
      <c r="EZ30" s="97" t="str">
        <f t="shared" si="18"/>
        <v/>
      </c>
      <c r="FE30" s="97" t="str">
        <f t="shared" si="19"/>
        <v/>
      </c>
      <c r="FJ30" s="97" t="str">
        <f t="shared" si="20"/>
        <v/>
      </c>
      <c r="FO30" s="97" t="str">
        <f t="shared" si="21"/>
        <v/>
      </c>
    </row>
    <row r="31" spans="1:171" x14ac:dyDescent="0.3">
      <c r="A31" s="2" t="s">
        <v>200</v>
      </c>
      <c r="B31" s="2" t="s">
        <v>667</v>
      </c>
      <c r="C31" s="2" t="s">
        <v>640</v>
      </c>
      <c r="D31" s="2" t="s">
        <v>639</v>
      </c>
      <c r="K31" s="16" t="str">
        <f t="shared" si="22"/>
        <v/>
      </c>
      <c r="T31" s="16" t="str">
        <f t="shared" si="0"/>
        <v/>
      </c>
      <c r="AC31" s="16" t="str">
        <f t="shared" si="23"/>
        <v/>
      </c>
      <c r="AL31" s="16" t="str">
        <f t="shared" si="24"/>
        <v/>
      </c>
      <c r="AU31" s="16" t="str">
        <f t="shared" si="25"/>
        <v/>
      </c>
      <c r="AV31" s="3"/>
      <c r="BD31" s="16" t="str">
        <f t="shared" si="26"/>
        <v/>
      </c>
      <c r="BI31" s="97" t="str">
        <f t="shared" si="27"/>
        <v/>
      </c>
      <c r="BN31" s="97" t="str">
        <f t="shared" si="28"/>
        <v/>
      </c>
      <c r="BS31" s="97" t="str">
        <f t="shared" si="31"/>
        <v/>
      </c>
      <c r="BX31" s="97" t="str">
        <f t="shared" si="29"/>
        <v/>
      </c>
      <c r="CC31" s="97" t="str">
        <f t="shared" si="3"/>
        <v/>
      </c>
      <c r="CH31" s="97" t="str">
        <f t="shared" si="4"/>
        <v/>
      </c>
      <c r="CM31" s="97" t="str">
        <f t="shared" si="5"/>
        <v/>
      </c>
      <c r="CR31" s="97" t="str">
        <f t="shared" si="6"/>
        <v/>
      </c>
      <c r="CW31" s="97" t="str">
        <f t="shared" si="7"/>
        <v/>
      </c>
      <c r="DB31" s="97" t="str">
        <f t="shared" si="8"/>
        <v/>
      </c>
      <c r="DG31" s="97" t="str">
        <f t="shared" si="9"/>
        <v/>
      </c>
      <c r="DL31" s="97" t="str">
        <f t="shared" si="10"/>
        <v/>
      </c>
      <c r="DM31" t="s">
        <v>22</v>
      </c>
      <c r="DN31">
        <v>0</v>
      </c>
      <c r="DO31">
        <v>0</v>
      </c>
      <c r="DP31">
        <v>3.5</v>
      </c>
      <c r="DQ31" s="97">
        <f t="shared" si="11"/>
        <v>1.4583333333333334E-2</v>
      </c>
      <c r="DV31" s="97" t="str">
        <f t="shared" si="12"/>
        <v/>
      </c>
      <c r="EA31" s="97" t="str">
        <f t="shared" si="13"/>
        <v/>
      </c>
      <c r="EF31" s="97" t="str">
        <f t="shared" si="14"/>
        <v/>
      </c>
      <c r="EK31" s="97" t="str">
        <f t="shared" si="15"/>
        <v/>
      </c>
      <c r="EP31" s="97" t="str">
        <f t="shared" si="16"/>
        <v/>
      </c>
      <c r="EU31" s="97" t="str">
        <f t="shared" si="17"/>
        <v/>
      </c>
      <c r="EZ31" s="97" t="str">
        <f t="shared" si="18"/>
        <v/>
      </c>
      <c r="FE31" s="97" t="str">
        <f t="shared" si="19"/>
        <v/>
      </c>
      <c r="FJ31" s="97" t="str">
        <f t="shared" si="20"/>
        <v/>
      </c>
      <c r="FO31" s="97" t="str">
        <f t="shared" si="21"/>
        <v/>
      </c>
    </row>
    <row r="32" spans="1:171" x14ac:dyDescent="0.3">
      <c r="A32" s="2" t="s">
        <v>201</v>
      </c>
      <c r="B32" s="2"/>
      <c r="C32" s="2" t="s">
        <v>653</v>
      </c>
      <c r="D32" s="2" t="s">
        <v>518</v>
      </c>
      <c r="E32" t="s">
        <v>202</v>
      </c>
      <c r="F32">
        <v>1</v>
      </c>
      <c r="G32" s="21">
        <v>1.3333333333333333</v>
      </c>
      <c r="I32">
        <v>1</v>
      </c>
      <c r="J32">
        <v>5</v>
      </c>
      <c r="K32" s="16">
        <f t="shared" si="22"/>
        <v>6.3194444444444442E-2</v>
      </c>
      <c r="L32" t="s">
        <v>202</v>
      </c>
      <c r="M32">
        <v>0</v>
      </c>
      <c r="N32">
        <v>1</v>
      </c>
      <c r="O32">
        <v>3</v>
      </c>
      <c r="Q32">
        <v>0</v>
      </c>
      <c r="R32">
        <v>1</v>
      </c>
      <c r="S32">
        <v>7</v>
      </c>
      <c r="T32" s="16">
        <f t="shared" si="0"/>
        <v>7.0833333333333331E-2</v>
      </c>
      <c r="U32" t="s">
        <v>202</v>
      </c>
      <c r="V32">
        <v>0</v>
      </c>
      <c r="W32">
        <v>0</v>
      </c>
      <c r="X32">
        <v>6.5</v>
      </c>
      <c r="Z32">
        <v>0</v>
      </c>
      <c r="AA32">
        <v>2</v>
      </c>
      <c r="AB32">
        <v>1</v>
      </c>
      <c r="AC32" s="16">
        <f t="shared" si="23"/>
        <v>6.5625000000000003E-2</v>
      </c>
      <c r="AL32" s="16" t="str">
        <f t="shared" si="24"/>
        <v/>
      </c>
      <c r="AU32" s="16" t="str">
        <f t="shared" si="25"/>
        <v/>
      </c>
      <c r="AV32" s="3"/>
      <c r="BD32" s="16" t="str">
        <f t="shared" si="26"/>
        <v/>
      </c>
      <c r="BI32" s="97" t="str">
        <f t="shared" si="27"/>
        <v/>
      </c>
      <c r="BN32" s="97" t="str">
        <f t="shared" si="28"/>
        <v/>
      </c>
      <c r="BS32" s="97" t="str">
        <f t="shared" si="31"/>
        <v/>
      </c>
      <c r="BX32" s="97" t="str">
        <f t="shared" si="29"/>
        <v/>
      </c>
      <c r="CC32" s="97" t="str">
        <f t="shared" si="3"/>
        <v/>
      </c>
      <c r="CH32" s="97" t="str">
        <f t="shared" si="4"/>
        <v/>
      </c>
      <c r="CM32" s="97" t="str">
        <f t="shared" si="5"/>
        <v/>
      </c>
      <c r="CR32" s="97" t="str">
        <f t="shared" si="6"/>
        <v/>
      </c>
      <c r="CW32" s="97" t="str">
        <f t="shared" si="7"/>
        <v/>
      </c>
      <c r="DB32" s="97" t="str">
        <f t="shared" si="8"/>
        <v/>
      </c>
      <c r="DG32" s="97" t="str">
        <f t="shared" si="9"/>
        <v/>
      </c>
      <c r="DL32" s="97" t="str">
        <f t="shared" si="10"/>
        <v/>
      </c>
      <c r="DQ32" s="97" t="str">
        <f t="shared" si="11"/>
        <v/>
      </c>
      <c r="DV32" s="97" t="str">
        <f t="shared" si="12"/>
        <v/>
      </c>
      <c r="EA32" s="97" t="str">
        <f t="shared" si="13"/>
        <v/>
      </c>
      <c r="EF32" s="97" t="str">
        <f t="shared" si="14"/>
        <v/>
      </c>
      <c r="EK32" s="97" t="str">
        <f t="shared" si="15"/>
        <v/>
      </c>
      <c r="EP32" s="97" t="str">
        <f t="shared" si="16"/>
        <v/>
      </c>
      <c r="EU32" s="97" t="str">
        <f t="shared" si="17"/>
        <v/>
      </c>
      <c r="EZ32" s="97" t="str">
        <f t="shared" si="18"/>
        <v/>
      </c>
      <c r="FE32" s="97" t="str">
        <f t="shared" si="19"/>
        <v/>
      </c>
      <c r="FJ32" s="97" t="str">
        <f t="shared" si="20"/>
        <v/>
      </c>
      <c r="FO32" s="97" t="str">
        <f t="shared" si="21"/>
        <v/>
      </c>
    </row>
    <row r="33" spans="1:171" x14ac:dyDescent="0.3">
      <c r="A33" s="2" t="s">
        <v>203</v>
      </c>
      <c r="B33" s="2"/>
      <c r="C33" s="2" t="s">
        <v>640</v>
      </c>
      <c r="D33" s="2" t="s">
        <v>639</v>
      </c>
      <c r="E33" t="s">
        <v>22</v>
      </c>
      <c r="F33">
        <v>0</v>
      </c>
      <c r="G33">
        <v>4.5</v>
      </c>
      <c r="I33">
        <v>0</v>
      </c>
      <c r="J33">
        <v>5.5</v>
      </c>
      <c r="K33" s="16">
        <f t="shared" si="22"/>
        <v>2.0833333333333332E-2</v>
      </c>
      <c r="L33" t="s">
        <v>22</v>
      </c>
      <c r="M33">
        <v>0</v>
      </c>
      <c r="N33">
        <v>0</v>
      </c>
      <c r="O33">
        <v>4.5</v>
      </c>
      <c r="Q33">
        <v>0</v>
      </c>
      <c r="R33">
        <v>0</v>
      </c>
      <c r="S33">
        <v>5.5</v>
      </c>
      <c r="T33" s="16">
        <f t="shared" si="0"/>
        <v>2.0833333333333332E-2</v>
      </c>
      <c r="U33" t="s">
        <v>22</v>
      </c>
      <c r="V33">
        <v>0</v>
      </c>
      <c r="W33">
        <v>0</v>
      </c>
      <c r="X33">
        <v>4.5</v>
      </c>
      <c r="Z33">
        <v>0</v>
      </c>
      <c r="AA33">
        <v>0</v>
      </c>
      <c r="AB33">
        <v>5.25</v>
      </c>
      <c r="AC33" s="16">
        <f t="shared" si="23"/>
        <v>2.0312500000000001E-2</v>
      </c>
      <c r="AL33" s="16" t="str">
        <f t="shared" si="24"/>
        <v/>
      </c>
      <c r="AU33" s="16" t="str">
        <f t="shared" si="25"/>
        <v/>
      </c>
      <c r="BD33" s="16" t="str">
        <f t="shared" si="26"/>
        <v/>
      </c>
      <c r="BI33" s="97" t="str">
        <f t="shared" si="27"/>
        <v/>
      </c>
      <c r="BN33" s="97" t="str">
        <f t="shared" si="28"/>
        <v/>
      </c>
      <c r="BS33" s="97" t="str">
        <f t="shared" si="31"/>
        <v/>
      </c>
      <c r="BX33" s="97" t="str">
        <f t="shared" si="29"/>
        <v/>
      </c>
      <c r="CC33" s="97" t="str">
        <f t="shared" si="3"/>
        <v/>
      </c>
      <c r="CH33" s="97" t="str">
        <f t="shared" si="4"/>
        <v/>
      </c>
      <c r="CM33" s="97" t="str">
        <f t="shared" si="5"/>
        <v/>
      </c>
      <c r="CR33" s="97" t="str">
        <f t="shared" si="6"/>
        <v/>
      </c>
      <c r="CW33" s="97" t="str">
        <f t="shared" si="7"/>
        <v/>
      </c>
      <c r="DB33" s="97" t="str">
        <f t="shared" si="8"/>
        <v/>
      </c>
      <c r="DG33" s="97" t="str">
        <f t="shared" si="9"/>
        <v/>
      </c>
      <c r="DL33" s="97" t="str">
        <f t="shared" si="10"/>
        <v/>
      </c>
      <c r="DQ33" s="97" t="str">
        <f t="shared" si="11"/>
        <v/>
      </c>
      <c r="DV33" s="97" t="str">
        <f t="shared" si="12"/>
        <v/>
      </c>
      <c r="EA33" s="97" t="str">
        <f t="shared" si="13"/>
        <v/>
      </c>
      <c r="EF33" s="97" t="str">
        <f t="shared" si="14"/>
        <v/>
      </c>
      <c r="EK33" s="97" t="str">
        <f t="shared" si="15"/>
        <v/>
      </c>
      <c r="EP33" s="97" t="str">
        <f t="shared" si="16"/>
        <v/>
      </c>
      <c r="EU33" s="97" t="str">
        <f t="shared" si="17"/>
        <v/>
      </c>
      <c r="EZ33" s="97" t="str">
        <f t="shared" si="18"/>
        <v/>
      </c>
      <c r="FE33" s="97" t="str">
        <f t="shared" si="19"/>
        <v/>
      </c>
      <c r="FJ33" s="97" t="str">
        <f t="shared" si="20"/>
        <v/>
      </c>
      <c r="FO33" s="97" t="str">
        <f t="shared" si="21"/>
        <v/>
      </c>
    </row>
    <row r="34" spans="1:171" x14ac:dyDescent="0.3">
      <c r="A34" s="2" t="s">
        <v>497</v>
      </c>
      <c r="B34" s="2"/>
      <c r="C34" s="2" t="s">
        <v>640</v>
      </c>
      <c r="D34" s="2" t="s">
        <v>639</v>
      </c>
      <c r="K34" s="16" t="str">
        <f t="shared" si="22"/>
        <v/>
      </c>
      <c r="T34" s="16" t="str">
        <f t="shared" si="0"/>
        <v/>
      </c>
      <c r="AC34" s="16" t="str">
        <f t="shared" si="23"/>
        <v/>
      </c>
      <c r="AL34" s="16" t="str">
        <f t="shared" si="24"/>
        <v/>
      </c>
      <c r="AU34" s="16" t="str">
        <f t="shared" si="25"/>
        <v/>
      </c>
      <c r="BD34" s="16" t="str">
        <f t="shared" si="26"/>
        <v/>
      </c>
      <c r="BI34" s="97" t="str">
        <f t="shared" si="27"/>
        <v/>
      </c>
      <c r="BN34" s="97" t="str">
        <f t="shared" si="28"/>
        <v/>
      </c>
      <c r="BS34" s="97" t="str">
        <f t="shared" si="31"/>
        <v/>
      </c>
      <c r="BX34" s="97" t="str">
        <f t="shared" si="29"/>
        <v/>
      </c>
      <c r="CC34" s="97" t="str">
        <f t="shared" si="3"/>
        <v/>
      </c>
      <c r="CH34" s="97" t="str">
        <f t="shared" si="4"/>
        <v/>
      </c>
      <c r="CM34" s="97" t="str">
        <f t="shared" si="5"/>
        <v/>
      </c>
      <c r="CR34" s="97" t="str">
        <f t="shared" si="6"/>
        <v/>
      </c>
      <c r="CW34" s="97" t="str">
        <f t="shared" si="7"/>
        <v/>
      </c>
      <c r="DB34" s="97" t="str">
        <f t="shared" si="8"/>
        <v/>
      </c>
      <c r="DG34" s="97" t="str">
        <f t="shared" si="9"/>
        <v/>
      </c>
      <c r="DL34" s="97" t="str">
        <f t="shared" si="10"/>
        <v/>
      </c>
      <c r="DQ34" s="97" t="str">
        <f t="shared" si="11"/>
        <v/>
      </c>
      <c r="DV34" s="97" t="str">
        <f t="shared" si="12"/>
        <v/>
      </c>
      <c r="EA34" s="97" t="str">
        <f t="shared" si="13"/>
        <v/>
      </c>
      <c r="EB34" t="s">
        <v>515</v>
      </c>
      <c r="EC34">
        <v>3</v>
      </c>
      <c r="ED34">
        <v>5</v>
      </c>
      <c r="EE34">
        <v>0</v>
      </c>
      <c r="EF34" s="97">
        <f>(IF(EC34+(ED34/$D$62)+(EE34/$F$62)=0,"",EC34+(ED34/$D$62)+(EE34/$F$62)))/220</f>
        <v>1.4772727272727272E-2</v>
      </c>
      <c r="EG34" t="s">
        <v>69</v>
      </c>
      <c r="EH34">
        <v>0</v>
      </c>
      <c r="EI34">
        <v>0</v>
      </c>
      <c r="EJ34">
        <v>3.75</v>
      </c>
      <c r="EK34" s="97">
        <f t="shared" si="15"/>
        <v>1.5625E-2</v>
      </c>
      <c r="EL34" t="s">
        <v>515</v>
      </c>
      <c r="EM34">
        <v>1</v>
      </c>
      <c r="EN34">
        <v>18</v>
      </c>
      <c r="EO34">
        <v>0</v>
      </c>
      <c r="EP34" s="97">
        <f>(IF(EM34+(EN34/$D$62)+(EO34/$F$62)=0,"",EM34+(EN34/$D$62)+(EO34/$F$62)))/220</f>
        <v>8.6363636363636365E-3</v>
      </c>
      <c r="EU34" s="97" t="str">
        <f t="shared" si="17"/>
        <v/>
      </c>
      <c r="EZ34" s="97" t="str">
        <f t="shared" si="18"/>
        <v/>
      </c>
      <c r="FE34" s="97" t="str">
        <f t="shared" si="19"/>
        <v/>
      </c>
      <c r="FJ34" s="97" t="str">
        <f t="shared" si="20"/>
        <v/>
      </c>
      <c r="FO34" s="97" t="str">
        <f t="shared" si="21"/>
        <v/>
      </c>
    </row>
    <row r="35" spans="1:171" x14ac:dyDescent="0.3">
      <c r="A35" s="2" t="s">
        <v>102</v>
      </c>
      <c r="B35" s="2"/>
      <c r="C35" s="2" t="s">
        <v>640</v>
      </c>
      <c r="D35" s="2" t="s">
        <v>639</v>
      </c>
      <c r="E35" t="s">
        <v>515</v>
      </c>
      <c r="F35">
        <v>675</v>
      </c>
      <c r="G35">
        <v>9</v>
      </c>
      <c r="I35">
        <v>1010</v>
      </c>
      <c r="J35">
        <v>9</v>
      </c>
      <c r="K35" s="16">
        <f>(IF((((F35+I35)/2)/$D$62)+(((G35+J35)/2)/$F$62)=0,"",((((F35+I35)/2)/$D$62)+(((G35+J35)/2)/$F$62))))/$F$75</f>
        <v>1.8822544642857143E-2</v>
      </c>
      <c r="L35" t="s">
        <v>515</v>
      </c>
      <c r="M35">
        <v>40</v>
      </c>
      <c r="N35">
        <v>11</v>
      </c>
      <c r="O35">
        <v>6</v>
      </c>
      <c r="Q35">
        <v>46</v>
      </c>
      <c r="R35">
        <v>16</v>
      </c>
      <c r="S35">
        <v>3</v>
      </c>
      <c r="T35" s="16">
        <f>(IF(((M35+Q35)/2)+(((N35+R35)/2)/$D$62)+(((O35+S35)/2)/$F$62)=0,"",((M35+Q35)/2)+(((N35+R35)/2)/$D$62)+(((O35+S35)/2)/$F$62)))/$F$75</f>
        <v>1.9506138392857142E-2</v>
      </c>
      <c r="U35" t="s">
        <v>515</v>
      </c>
      <c r="V35">
        <v>35</v>
      </c>
      <c r="W35">
        <v>0</v>
      </c>
      <c r="X35">
        <v>0</v>
      </c>
      <c r="Z35">
        <v>46</v>
      </c>
      <c r="AA35">
        <v>13</v>
      </c>
      <c r="AB35">
        <v>4</v>
      </c>
      <c r="AC35" s="16">
        <f>(IF(((V35+Z35)/2)+(((W35+AA35)/2)/$D$62)+(((X35+AB35)/2)/$F$62)=0,"",((V35+Z35)/2)+(((W35+AA35)/2)/$D$62)+(((X35+AB35)/2)/$F$62)))/$F$75</f>
        <v>1.8229166666666668E-2</v>
      </c>
      <c r="AD35" s="6" t="s">
        <v>515</v>
      </c>
      <c r="AE35">
        <v>21</v>
      </c>
      <c r="AF35">
        <v>18</v>
      </c>
      <c r="AG35">
        <v>0</v>
      </c>
      <c r="AI35">
        <v>28</v>
      </c>
      <c r="AJ35">
        <v>3</v>
      </c>
      <c r="AK35">
        <v>2.25</v>
      </c>
      <c r="AL35" s="16">
        <f>(IF(((AE35+AI35)/2)+(((AF35+AJ35)/2)/$D$62)+(((AG35+AK35)/2)/$F$62)=0,"",((AE35+AI35)/2)+(((AF35+AJ35)/2)/$D$62)+(((AG35+AK35)/2)/$F$62)))/$F$75</f>
        <v>1.1173967633928571E-2</v>
      </c>
      <c r="AU35" s="16" t="str">
        <f t="shared" si="25"/>
        <v/>
      </c>
      <c r="BD35" s="16" t="str">
        <f t="shared" si="26"/>
        <v/>
      </c>
      <c r="BE35" t="s">
        <v>515</v>
      </c>
      <c r="BF35">
        <v>9.5</v>
      </c>
      <c r="BI35" s="97">
        <f>(IF((((BF35+BH35)/2)/$D$63)=0,"",(((BF35+BH35)/2)/$D$63)))/$D$77</f>
        <v>7.068452380952381E-3</v>
      </c>
      <c r="BJ35" t="s">
        <v>515</v>
      </c>
      <c r="BK35">
        <v>11</v>
      </c>
      <c r="BN35" s="97">
        <f>(IF((((BK35+BM35)/2)/$D$63)=0,"",(((BK35+BM35)/2)/$D$63)))/$D$77</f>
        <v>8.1845238095238099E-3</v>
      </c>
      <c r="BO35" t="s">
        <v>515</v>
      </c>
      <c r="BP35">
        <v>14</v>
      </c>
      <c r="BR35">
        <v>15</v>
      </c>
      <c r="BS35" s="97">
        <f>(IF((((BP35+BR35)/2)/$D$64)=0,"",(((BP35+BR35)/2)/$D$64)))/$D$77</f>
        <v>2.0251396648044692E-2</v>
      </c>
      <c r="BX35" s="97" t="str">
        <f t="shared" si="29"/>
        <v/>
      </c>
      <c r="BY35" t="s">
        <v>515</v>
      </c>
      <c r="BZ35">
        <v>0</v>
      </c>
      <c r="CA35">
        <v>0</v>
      </c>
      <c r="CB35">
        <v>8</v>
      </c>
      <c r="CC35" s="97">
        <f>(IF(BZ35+(CA35/$D$62)+(CB35/$F$62)=0,"",BZ35+(CA35/$D$62)+(CB35/$F$62)))/$D$89</f>
        <v>1.1767751653369109E-2</v>
      </c>
      <c r="CH35" s="97" t="str">
        <f t="shared" si="4"/>
        <v/>
      </c>
      <c r="CM35" s="97" t="str">
        <f t="shared" si="5"/>
        <v/>
      </c>
      <c r="CR35" s="97" t="str">
        <f t="shared" si="6"/>
        <v/>
      </c>
      <c r="CW35" s="97" t="str">
        <f t="shared" si="7"/>
        <v/>
      </c>
      <c r="DB35" s="97" t="str">
        <f t="shared" si="8"/>
        <v/>
      </c>
      <c r="DG35" s="97" t="str">
        <f t="shared" si="9"/>
        <v/>
      </c>
      <c r="DL35" s="97" t="str">
        <f t="shared" si="10"/>
        <v/>
      </c>
      <c r="DM35" t="s">
        <v>22</v>
      </c>
      <c r="DN35">
        <v>0</v>
      </c>
      <c r="DO35">
        <v>0</v>
      </c>
      <c r="DP35">
        <v>2.25</v>
      </c>
      <c r="DQ35" s="97">
        <f t="shared" si="11"/>
        <v>9.3749999999999997E-3</v>
      </c>
      <c r="DV35" s="97" t="str">
        <f t="shared" si="12"/>
        <v/>
      </c>
      <c r="EA35" s="97" t="str">
        <f t="shared" si="13"/>
        <v/>
      </c>
      <c r="EF35" s="97" t="str">
        <f t="shared" si="14"/>
        <v/>
      </c>
      <c r="EG35" t="s">
        <v>69</v>
      </c>
      <c r="EH35">
        <v>0</v>
      </c>
      <c r="EI35">
        <v>0</v>
      </c>
      <c r="EJ35">
        <v>8.5</v>
      </c>
      <c r="EK35" s="97">
        <f t="shared" si="15"/>
        <v>3.5416666666666666E-2</v>
      </c>
      <c r="EL35" t="s">
        <v>69</v>
      </c>
      <c r="EM35">
        <v>0</v>
      </c>
      <c r="EN35">
        <v>0</v>
      </c>
      <c r="EO35">
        <v>7</v>
      </c>
      <c r="EP35" s="97">
        <f t="shared" si="16"/>
        <v>2.9166666666666667E-2</v>
      </c>
      <c r="EU35" s="97" t="str">
        <f t="shared" si="17"/>
        <v/>
      </c>
      <c r="EZ35" s="97" t="str">
        <f t="shared" si="18"/>
        <v/>
      </c>
      <c r="FE35" s="97" t="str">
        <f t="shared" si="19"/>
        <v/>
      </c>
      <c r="FJ35" s="97" t="str">
        <f t="shared" si="20"/>
        <v/>
      </c>
      <c r="FO35" s="97" t="str">
        <f t="shared" si="21"/>
        <v/>
      </c>
    </row>
    <row r="36" spans="1:171" x14ac:dyDescent="0.3">
      <c r="A36" s="2" t="s">
        <v>206</v>
      </c>
      <c r="B36" s="2"/>
      <c r="C36" s="2" t="s">
        <v>640</v>
      </c>
      <c r="D36" s="2" t="s">
        <v>639</v>
      </c>
      <c r="E36" t="s">
        <v>22</v>
      </c>
      <c r="F36">
        <v>0</v>
      </c>
      <c r="G36">
        <v>4.5</v>
      </c>
      <c r="I36">
        <v>0</v>
      </c>
      <c r="J36">
        <v>6</v>
      </c>
      <c r="K36" s="16">
        <f t="shared" si="22"/>
        <v>2.1874999999999999E-2</v>
      </c>
      <c r="L36" t="s">
        <v>22</v>
      </c>
      <c r="M36">
        <v>0</v>
      </c>
      <c r="N36">
        <v>0</v>
      </c>
      <c r="O36">
        <v>5.25</v>
      </c>
      <c r="Q36">
        <v>0</v>
      </c>
      <c r="R36">
        <v>0</v>
      </c>
      <c r="S36">
        <v>6</v>
      </c>
      <c r="T36" s="16">
        <f>IF(((M36+Q36)/2)+(((N36+R36)/2)/$D$62)+(((O36+S36)/2)/$F$62)=0,"",((M36+Q36)/2)+(((N36+R36)/2)/$D$62)+(((O36+S36)/2)/$F$62))</f>
        <v>2.34375E-2</v>
      </c>
      <c r="U36" t="s">
        <v>22</v>
      </c>
      <c r="V36">
        <v>0</v>
      </c>
      <c r="W36">
        <v>0</v>
      </c>
      <c r="X36">
        <v>5</v>
      </c>
      <c r="Z36">
        <v>0</v>
      </c>
      <c r="AA36">
        <v>0</v>
      </c>
      <c r="AB36">
        <v>5.5</v>
      </c>
      <c r="AC36" s="16">
        <f t="shared" si="23"/>
        <v>2.1874999999999999E-2</v>
      </c>
      <c r="AL36" s="16" t="str">
        <f t="shared" si="24"/>
        <v/>
      </c>
      <c r="AU36" s="16" t="str">
        <f t="shared" si="25"/>
        <v/>
      </c>
      <c r="BD36" s="16" t="str">
        <f t="shared" si="26"/>
        <v/>
      </c>
      <c r="BI36" s="97" t="str">
        <f t="shared" si="27"/>
        <v/>
      </c>
      <c r="BN36" s="97" t="str">
        <f t="shared" si="28"/>
        <v/>
      </c>
      <c r="BS36" s="97" t="str">
        <f>IF((((BP36+BR36)/2)/$D$63)=0,"",(((BP36+BR36)/2)/$D$63))</f>
        <v/>
      </c>
      <c r="BX36" s="97" t="str">
        <f t="shared" si="29"/>
        <v/>
      </c>
      <c r="CC36" s="97" t="str">
        <f t="shared" si="3"/>
        <v/>
      </c>
      <c r="CH36" s="97" t="str">
        <f t="shared" si="4"/>
        <v/>
      </c>
      <c r="CM36" s="97" t="str">
        <f t="shared" si="5"/>
        <v/>
      </c>
      <c r="CR36" s="97" t="str">
        <f t="shared" si="6"/>
        <v/>
      </c>
      <c r="CW36" s="97" t="str">
        <f t="shared" si="7"/>
        <v/>
      </c>
      <c r="DB36" s="97" t="str">
        <f t="shared" si="8"/>
        <v/>
      </c>
      <c r="DG36" s="97" t="str">
        <f t="shared" si="9"/>
        <v/>
      </c>
      <c r="DL36" s="97" t="str">
        <f t="shared" si="10"/>
        <v/>
      </c>
      <c r="DQ36" s="97" t="str">
        <f t="shared" si="11"/>
        <v/>
      </c>
      <c r="DV36" s="97" t="str">
        <f t="shared" si="12"/>
        <v/>
      </c>
      <c r="EA36" s="97" t="str">
        <f t="shared" si="13"/>
        <v/>
      </c>
      <c r="EF36" s="97" t="str">
        <f t="shared" si="14"/>
        <v/>
      </c>
      <c r="EK36" s="97" t="str">
        <f t="shared" si="15"/>
        <v/>
      </c>
      <c r="EP36" s="97" t="str">
        <f t="shared" si="16"/>
        <v/>
      </c>
      <c r="EU36" s="97" t="str">
        <f t="shared" si="17"/>
        <v/>
      </c>
      <c r="EZ36" s="97" t="str">
        <f t="shared" si="18"/>
        <v/>
      </c>
      <c r="FE36" s="97" t="str">
        <f t="shared" si="19"/>
        <v/>
      </c>
      <c r="FJ36" s="97" t="str">
        <f t="shared" si="20"/>
        <v/>
      </c>
      <c r="FO36" s="97" t="str">
        <f t="shared" si="21"/>
        <v/>
      </c>
    </row>
    <row r="37" spans="1:171" x14ac:dyDescent="0.3">
      <c r="A37" s="2" t="s">
        <v>709</v>
      </c>
      <c r="B37" s="2"/>
      <c r="C37" s="2" t="s">
        <v>658</v>
      </c>
      <c r="D37" s="2" t="s">
        <v>657</v>
      </c>
      <c r="E37" t="s">
        <v>57</v>
      </c>
      <c r="F37">
        <v>18</v>
      </c>
      <c r="G37">
        <v>10</v>
      </c>
      <c r="I37">
        <v>20</v>
      </c>
      <c r="J37">
        <v>6</v>
      </c>
      <c r="K37" s="16">
        <f t="shared" si="22"/>
        <v>0.98333333333333328</v>
      </c>
      <c r="L37" t="s">
        <v>57</v>
      </c>
      <c r="Q37">
        <v>0</v>
      </c>
      <c r="R37">
        <v>18</v>
      </c>
      <c r="S37">
        <v>10</v>
      </c>
      <c r="T37" s="16">
        <f>IF(((M37+Q37))+(((N37+R37))/$D$62)+(((O37+S37))/$F$62)=0,"",((M37+Q37))+(((N37+R37))/$D$62)+(((O37+S37))/$F$62))</f>
        <v>0.94166666666666665</v>
      </c>
      <c r="U37" t="s">
        <v>57</v>
      </c>
      <c r="V37">
        <v>0</v>
      </c>
      <c r="W37">
        <v>18</v>
      </c>
      <c r="X37">
        <v>9</v>
      </c>
      <c r="Z37">
        <v>1</v>
      </c>
      <c r="AA37">
        <v>0</v>
      </c>
      <c r="AB37">
        <v>6</v>
      </c>
      <c r="AC37" s="16">
        <f t="shared" si="23"/>
        <v>0.98124999999999996</v>
      </c>
      <c r="AD37" s="6" t="s">
        <v>57</v>
      </c>
      <c r="AE37">
        <v>1</v>
      </c>
      <c r="AF37">
        <v>11</v>
      </c>
      <c r="AG37">
        <v>11.25</v>
      </c>
      <c r="AI37">
        <v>1</v>
      </c>
      <c r="AJ37">
        <v>15</v>
      </c>
      <c r="AK37">
        <v>6</v>
      </c>
      <c r="AL37" s="16">
        <f t="shared" si="24"/>
        <v>1.6859374999999999</v>
      </c>
      <c r="AM37" s="6" t="s">
        <v>57</v>
      </c>
      <c r="AN37">
        <v>1</v>
      </c>
      <c r="AO37">
        <v>11</v>
      </c>
      <c r="AP37">
        <v>10.5</v>
      </c>
      <c r="AR37">
        <v>1</v>
      </c>
      <c r="AS37">
        <v>18</v>
      </c>
      <c r="AT37">
        <v>11.5</v>
      </c>
      <c r="AU37" s="16">
        <f t="shared" si="25"/>
        <v>1.7708333333333335</v>
      </c>
      <c r="BD37" s="16" t="str">
        <f t="shared" si="26"/>
        <v/>
      </c>
      <c r="BI37" s="97" t="str">
        <f t="shared" si="27"/>
        <v/>
      </c>
      <c r="BN37" s="97" t="str">
        <f t="shared" si="28"/>
        <v/>
      </c>
      <c r="BS37" s="97" t="str">
        <f>IF((((BP37+BR37)/2)/$D$63)=0,"",(((BP37+BR37)/2)/$D$63))</f>
        <v/>
      </c>
      <c r="BX37" s="97" t="str">
        <f t="shared" si="29"/>
        <v/>
      </c>
      <c r="CC37" s="97" t="str">
        <f t="shared" si="3"/>
        <v/>
      </c>
      <c r="CH37" s="97" t="str">
        <f t="shared" si="4"/>
        <v/>
      </c>
      <c r="CM37" s="97" t="str">
        <f t="shared" si="5"/>
        <v/>
      </c>
      <c r="CR37" s="97" t="str">
        <f t="shared" si="6"/>
        <v/>
      </c>
      <c r="CW37" s="97" t="str">
        <f t="shared" si="7"/>
        <v/>
      </c>
      <c r="DB37" s="97" t="str">
        <f t="shared" si="8"/>
        <v/>
      </c>
      <c r="DG37" s="97" t="str">
        <f t="shared" si="9"/>
        <v/>
      </c>
      <c r="DL37" s="97" t="str">
        <f t="shared" si="10"/>
        <v/>
      </c>
      <c r="DM37" t="s">
        <v>514</v>
      </c>
      <c r="DN37">
        <v>0</v>
      </c>
      <c r="DO37">
        <v>0</v>
      </c>
      <c r="DP37">
        <v>1.5</v>
      </c>
      <c r="DQ37" s="97">
        <f>(IF(DN37+(DO37/$D$62)+(DP37/$F$62)=0,"",DN37+(DO37/$D$62)+(DP37/$F$62)))*$D$68</f>
        <v>0.70000000000000007</v>
      </c>
      <c r="DV37" s="97" t="str">
        <f t="shared" si="12"/>
        <v/>
      </c>
      <c r="EA37" s="97" t="str">
        <f t="shared" si="13"/>
        <v/>
      </c>
      <c r="EF37" s="97" t="str">
        <f t="shared" si="14"/>
        <v/>
      </c>
      <c r="EK37" s="97" t="str">
        <f t="shared" si="15"/>
        <v/>
      </c>
      <c r="EL37" t="s">
        <v>514</v>
      </c>
      <c r="EM37">
        <v>2</v>
      </c>
      <c r="EN37">
        <v>13</v>
      </c>
      <c r="EO37">
        <v>6</v>
      </c>
      <c r="EP37" s="97">
        <f>(IF(EM37+(EN37/$D$62)+(EO37/$F$62)=0,"",EM37+(EN37/$D$62)+(EO37/$F$62)))/$F$90</f>
        <v>0.53499999999999992</v>
      </c>
      <c r="EU37" s="97" t="str">
        <f t="shared" si="17"/>
        <v/>
      </c>
      <c r="EZ37" s="97" t="str">
        <f t="shared" si="18"/>
        <v/>
      </c>
      <c r="FE37" s="97" t="str">
        <f t="shared" si="19"/>
        <v/>
      </c>
      <c r="FJ37" s="97" t="str">
        <f t="shared" si="20"/>
        <v/>
      </c>
      <c r="FO37" s="97" t="str">
        <f t="shared" si="21"/>
        <v/>
      </c>
    </row>
    <row r="38" spans="1:171" x14ac:dyDescent="0.3">
      <c r="A38" s="2" t="s">
        <v>208</v>
      </c>
      <c r="B38" s="2"/>
      <c r="C38" s="2" t="s">
        <v>658</v>
      </c>
      <c r="D38" s="2" t="s">
        <v>657</v>
      </c>
      <c r="K38" s="16" t="str">
        <f t="shared" si="22"/>
        <v/>
      </c>
      <c r="L38" t="s">
        <v>514</v>
      </c>
      <c r="M38">
        <v>1</v>
      </c>
      <c r="N38">
        <v>19</v>
      </c>
      <c r="O38">
        <v>2</v>
      </c>
      <c r="Q38">
        <v>2</v>
      </c>
      <c r="R38">
        <v>11</v>
      </c>
      <c r="S38">
        <v>1</v>
      </c>
      <c r="T38" s="16">
        <f>(IF(((M38+Q38)/2)+(((N38+R38)/2)/$D$62)+(((O38+S38)/2)/$F$62)=0,"",((M38+Q38)/2)+(((N38+R38)/2)/$D$62)+(((O38+S38)/2)/$F$62)))/$F$90</f>
        <v>0.45125000000000004</v>
      </c>
      <c r="AC38" s="16" t="str">
        <f t="shared" si="23"/>
        <v/>
      </c>
      <c r="AD38" s="6" t="s">
        <v>514</v>
      </c>
      <c r="AE38">
        <v>0</v>
      </c>
      <c r="AF38">
        <v>12</v>
      </c>
      <c r="AG38">
        <v>0.46</v>
      </c>
      <c r="AI38">
        <v>1</v>
      </c>
      <c r="AJ38">
        <v>15</v>
      </c>
      <c r="AK38">
        <v>1.33</v>
      </c>
      <c r="AL38" s="16">
        <f>(IF(((AE38+AI38)/2)+(((AF38+AJ38)/2)/$D$62)+(((AG38+AK38)/2)/$F$62)=0,"",((AE38+AI38)/2)+(((AF38+AJ38)/2)/$D$62)+(((AG38+AK38)/2)/$F$62)))/$F$90</f>
        <v>0.23574583333333332</v>
      </c>
      <c r="AM38" t="s">
        <v>210</v>
      </c>
      <c r="AN38">
        <v>0</v>
      </c>
      <c r="AO38">
        <v>4</v>
      </c>
      <c r="AP38">
        <v>5</v>
      </c>
      <c r="AR38">
        <v>0</v>
      </c>
      <c r="AS38">
        <v>4</v>
      </c>
      <c r="AT38">
        <v>5</v>
      </c>
      <c r="AU38" s="16">
        <f t="shared" si="25"/>
        <v>0.22083333333333335</v>
      </c>
      <c r="AV38" t="s">
        <v>210</v>
      </c>
      <c r="AW38">
        <v>0</v>
      </c>
      <c r="AX38">
        <v>4</v>
      </c>
      <c r="AY38">
        <v>0</v>
      </c>
      <c r="BA38">
        <v>0</v>
      </c>
      <c r="BB38">
        <v>4</v>
      </c>
      <c r="BC38">
        <v>0</v>
      </c>
      <c r="BD38" s="16">
        <f t="shared" si="26"/>
        <v>0.2</v>
      </c>
      <c r="BE38" t="s">
        <v>514</v>
      </c>
      <c r="BF38">
        <v>34</v>
      </c>
      <c r="BH38">
        <v>60</v>
      </c>
      <c r="BI38" s="97">
        <f>(IF((((BF38+BH38)/2)/$D$63)=0,"",(((BF38+BH38)/2)/$D$63)))/$F$91</f>
        <v>0.7595959595959596</v>
      </c>
      <c r="BJ38" t="s">
        <v>514</v>
      </c>
      <c r="BK38">
        <v>24</v>
      </c>
      <c r="BM38">
        <v>30</v>
      </c>
      <c r="BN38" s="97">
        <f>(IF((((BK38+BM38)/2)/$D$63)=0,"",(((BK38+BM38)/2)/$D$63)))/$F$91</f>
        <v>0.43636363636363634</v>
      </c>
      <c r="BO38" t="s">
        <v>514</v>
      </c>
      <c r="BP38">
        <v>35</v>
      </c>
      <c r="BR38">
        <v>40</v>
      </c>
      <c r="BS38" s="97">
        <f>(IF((((BP38+BR38)/2)/$D$64)=0,"",(((BP38+BR38)/2)/$D$64)))/$F$91</f>
        <v>0.56881665820213301</v>
      </c>
      <c r="BX38" s="97" t="str">
        <f t="shared" si="29"/>
        <v/>
      </c>
      <c r="CC38" s="97" t="str">
        <f t="shared" si="3"/>
        <v/>
      </c>
      <c r="CD38" t="s">
        <v>514</v>
      </c>
      <c r="CE38">
        <v>0</v>
      </c>
      <c r="CF38">
        <v>3</v>
      </c>
      <c r="CG38">
        <v>0</v>
      </c>
      <c r="CH38" s="97">
        <f>(IF(CE38+(CF38/$D$62)+(CG38/$F$62)=0,"",CE38+(CF38/$D$62)+(CG38/$F$62)))/$F$91</f>
        <v>0.30545454545454548</v>
      </c>
      <c r="CM38" s="97" t="str">
        <f t="shared" si="5"/>
        <v/>
      </c>
      <c r="CN38" t="s">
        <v>210</v>
      </c>
      <c r="CO38">
        <v>0</v>
      </c>
      <c r="CP38">
        <v>4</v>
      </c>
      <c r="CQ38">
        <v>7</v>
      </c>
      <c r="CR38" s="97">
        <f t="shared" si="6"/>
        <v>0.22916666666666669</v>
      </c>
      <c r="CW38" s="97" t="str">
        <f t="shared" si="7"/>
        <v/>
      </c>
      <c r="DB38" s="97" t="str">
        <f t="shared" si="8"/>
        <v/>
      </c>
      <c r="DG38" s="97" t="str">
        <f t="shared" si="9"/>
        <v/>
      </c>
      <c r="DL38" s="97" t="str">
        <f t="shared" si="10"/>
        <v/>
      </c>
      <c r="DQ38" s="97" t="str">
        <f t="shared" si="11"/>
        <v/>
      </c>
      <c r="DV38" s="97" t="str">
        <f t="shared" si="12"/>
        <v/>
      </c>
      <c r="EA38" s="97" t="str">
        <f t="shared" si="13"/>
        <v/>
      </c>
      <c r="EB38" t="s">
        <v>517</v>
      </c>
      <c r="EC38">
        <v>1</v>
      </c>
      <c r="ED38">
        <v>10</v>
      </c>
      <c r="EE38">
        <v>6</v>
      </c>
      <c r="EF38" s="97">
        <f>(IF(EC38+(ED38/$D$62)+(EE38/$F$62)=0,"",EC38+(ED38/$D$62)+(EE38/$F$62)))/$F$90</f>
        <v>0.30499999999999999</v>
      </c>
      <c r="EG38" t="s">
        <v>517</v>
      </c>
      <c r="EH38">
        <v>1</v>
      </c>
      <c r="EI38">
        <v>2</v>
      </c>
      <c r="EJ38">
        <v>6</v>
      </c>
      <c r="EK38" s="97">
        <f>(IF(EH38+(EI38/$D$62)+(EJ38/$F$62)=0,"",EH38+(EI38/$D$62)+(EJ38/$F$62)))/$F$90</f>
        <v>0.22500000000000001</v>
      </c>
      <c r="EL38" t="s">
        <v>517</v>
      </c>
      <c r="EM38">
        <v>1</v>
      </c>
      <c r="EN38">
        <v>3</v>
      </c>
      <c r="EO38">
        <v>6</v>
      </c>
      <c r="EP38" s="97">
        <f>(IF(EM38+(EN38/$D$62)+(EO38/$F$62)=0,"",EM38+(EN38/$D$62)+(EO38/$F$62)))/$F$90</f>
        <v>0.23499999999999996</v>
      </c>
      <c r="EU38" s="97" t="str">
        <f t="shared" si="17"/>
        <v/>
      </c>
      <c r="EZ38" s="97" t="str">
        <f t="shared" si="18"/>
        <v/>
      </c>
      <c r="FE38" s="97" t="str">
        <f t="shared" si="19"/>
        <v/>
      </c>
      <c r="FJ38" s="97" t="str">
        <f t="shared" si="20"/>
        <v/>
      </c>
      <c r="FO38" s="97" t="str">
        <f t="shared" si="21"/>
        <v/>
      </c>
    </row>
    <row r="39" spans="1:171" x14ac:dyDescent="0.3">
      <c r="A39" s="19" t="s">
        <v>213</v>
      </c>
      <c r="B39" s="19"/>
      <c r="C39" s="2" t="s">
        <v>658</v>
      </c>
      <c r="D39" s="2" t="s">
        <v>657</v>
      </c>
      <c r="K39" s="16" t="str">
        <f t="shared" si="22"/>
        <v/>
      </c>
      <c r="L39" t="s">
        <v>514</v>
      </c>
      <c r="M39">
        <v>0</v>
      </c>
      <c r="N39">
        <v>14</v>
      </c>
      <c r="O39">
        <v>5</v>
      </c>
      <c r="Q39">
        <v>1</v>
      </c>
      <c r="R39">
        <v>3</v>
      </c>
      <c r="S39">
        <v>6</v>
      </c>
      <c r="T39" s="16">
        <f>(IF(((M39+Q39)/2)+(((N39+R39)/2)/$D$62)+(((O39+S39)/2)/$F$62)=0,"",((M39+Q39)/2)+(((N39+R39)/2)/$D$62)+(((O39+S39)/2)/$F$62)))/$F$90</f>
        <v>0.18958333333333335</v>
      </c>
      <c r="AC39" s="16" t="str">
        <f t="shared" si="23"/>
        <v/>
      </c>
      <c r="AD39" s="6" t="s">
        <v>514</v>
      </c>
      <c r="AE39">
        <v>0</v>
      </c>
      <c r="AF39">
        <v>7</v>
      </c>
      <c r="AG39">
        <v>6.25</v>
      </c>
      <c r="AI39">
        <v>0</v>
      </c>
      <c r="AJ39">
        <v>17</v>
      </c>
      <c r="AK39">
        <v>6.75</v>
      </c>
      <c r="AL39" s="16">
        <f>(IF(((AE39+AI39)/2)+(((AF39+AJ39)/2)/$D$62)+(((AG39+AK39)/2)/$F$62)=0,"",((AE39+AI39)/2)+(((AF39+AJ39)/2)/$D$62)+(((AG39+AK39)/2)/$F$62)))/$F$90</f>
        <v>0.12541666666666668</v>
      </c>
      <c r="AM39" t="s">
        <v>210</v>
      </c>
      <c r="AN39">
        <v>0</v>
      </c>
      <c r="AO39">
        <v>1</v>
      </c>
      <c r="AP39">
        <v>10</v>
      </c>
      <c r="AR39">
        <v>0</v>
      </c>
      <c r="AS39">
        <v>2</v>
      </c>
      <c r="AT39">
        <v>0</v>
      </c>
      <c r="AU39" s="16">
        <f t="shared" si="25"/>
        <v>9.5833333333333326E-2</v>
      </c>
      <c r="BD39" s="16" t="str">
        <f t="shared" si="26"/>
        <v/>
      </c>
      <c r="BE39" t="s">
        <v>514</v>
      </c>
      <c r="BF39">
        <v>18</v>
      </c>
      <c r="BH39">
        <v>24</v>
      </c>
      <c r="BI39" s="97">
        <f>(IF((((BF39+BH39)/2)/$D$63)=0,"",(((BF39+BH39)/2)/$D$63)))/$F$91</f>
        <v>0.33939393939393941</v>
      </c>
      <c r="BJ39" t="s">
        <v>514</v>
      </c>
      <c r="BK39">
        <v>12</v>
      </c>
      <c r="BM39">
        <v>18</v>
      </c>
      <c r="BN39" s="97">
        <f>(IF((((BK39+BM39)/2)/$D$63)=0,"",(((BK39+BM39)/2)/$D$63)))/$F$91</f>
        <v>0.24242424242424243</v>
      </c>
      <c r="BO39" t="s">
        <v>514</v>
      </c>
      <c r="BP39">
        <v>15</v>
      </c>
      <c r="BR39">
        <v>20</v>
      </c>
      <c r="BS39" s="97">
        <f>(IF((((BP39+BR39)/2)/$D$64)=0,"",(((BP39+BR39)/2)/$D$64)))/$F$91</f>
        <v>0.2654477738276621</v>
      </c>
      <c r="BX39" s="97" t="str">
        <f t="shared" si="29"/>
        <v/>
      </c>
      <c r="CC39" s="97" t="str">
        <f t="shared" si="3"/>
        <v/>
      </c>
      <c r="CD39" t="s">
        <v>514</v>
      </c>
      <c r="CE39">
        <v>0</v>
      </c>
      <c r="CF39">
        <v>1</v>
      </c>
      <c r="CG39">
        <v>6</v>
      </c>
      <c r="CH39" s="97">
        <f>(IF(CE39+(CF39/$D$62)+(CG39/$F$62)=0,"",CE39+(CF39/$D$62)+(CG39/$F$62)))/$F$91</f>
        <v>0.15272727272727277</v>
      </c>
      <c r="CM39" s="97" t="str">
        <f t="shared" si="5"/>
        <v/>
      </c>
      <c r="CN39" t="s">
        <v>210</v>
      </c>
      <c r="CO39">
        <v>0</v>
      </c>
      <c r="CP39">
        <v>2</v>
      </c>
      <c r="CQ39">
        <v>1</v>
      </c>
      <c r="CR39" s="97">
        <f t="shared" si="6"/>
        <v>0.10416666666666667</v>
      </c>
      <c r="CW39" s="97" t="str">
        <f t="shared" si="7"/>
        <v/>
      </c>
      <c r="DB39" s="97" t="str">
        <f t="shared" si="8"/>
        <v/>
      </c>
      <c r="DG39" s="97" t="str">
        <f t="shared" si="9"/>
        <v/>
      </c>
      <c r="DL39" s="97" t="str">
        <f t="shared" si="10"/>
        <v/>
      </c>
      <c r="DQ39" s="97" t="str">
        <f t="shared" si="11"/>
        <v/>
      </c>
      <c r="DV39" s="97" t="str">
        <f t="shared" si="12"/>
        <v/>
      </c>
      <c r="EA39" s="97" t="str">
        <f t="shared" si="13"/>
        <v/>
      </c>
      <c r="EF39" s="97" t="str">
        <f t="shared" si="14"/>
        <v/>
      </c>
      <c r="EK39" s="97" t="str">
        <f t="shared" si="15"/>
        <v/>
      </c>
      <c r="EP39" s="97" t="str">
        <f t="shared" si="16"/>
        <v/>
      </c>
      <c r="EU39" s="97" t="str">
        <f t="shared" si="17"/>
        <v/>
      </c>
      <c r="EV39" t="s">
        <v>517</v>
      </c>
      <c r="EW39">
        <v>1</v>
      </c>
      <c r="EX39">
        <v>5</v>
      </c>
      <c r="EY39">
        <v>0</v>
      </c>
      <c r="EZ39" s="97">
        <f>(IF(EW39+(EX39/$D$62)+(EY39/$F$62)=0,"",EW39+(EX39/$D$62)+(EY39/$F$62)))/$F$90</f>
        <v>0.25</v>
      </c>
      <c r="FA39" t="s">
        <v>517</v>
      </c>
      <c r="FB39">
        <v>1</v>
      </c>
      <c r="FC39">
        <v>3</v>
      </c>
      <c r="FD39">
        <v>6</v>
      </c>
      <c r="FE39" s="97">
        <f>(IF(FB39+(FC39/$D$62)+(FD39/$F$62)=0,"",FB39+(FC39/$D$62)+(FD39/$F$62)))/$F$90</f>
        <v>0.23499999999999996</v>
      </c>
      <c r="FJ39" s="97" t="str">
        <f t="shared" si="20"/>
        <v/>
      </c>
      <c r="FO39" s="97" t="str">
        <f t="shared" si="21"/>
        <v/>
      </c>
    </row>
    <row r="40" spans="1:171" x14ac:dyDescent="0.3">
      <c r="A40" s="19" t="s">
        <v>498</v>
      </c>
      <c r="B40" s="19"/>
      <c r="C40" s="3" t="s">
        <v>658</v>
      </c>
      <c r="D40" s="3" t="s">
        <v>657</v>
      </c>
      <c r="K40" s="16" t="str">
        <f t="shared" si="22"/>
        <v/>
      </c>
      <c r="T40" s="16" t="str">
        <f t="shared" ref="T40:T57" si="32">IF(((M40+Q40)/2)+(((N40+R40)/2)/$D$62)+(((O40+S40)/2)/$F$62)=0,"",((M40+Q40)/2)+(((N40+R40)/2)/$D$62)+(((O40+S40)/2)/$F$62))</f>
        <v/>
      </c>
      <c r="AC40" s="16" t="str">
        <f t="shared" si="23"/>
        <v/>
      </c>
      <c r="AD40" s="3"/>
      <c r="AL40" s="16" t="str">
        <f t="shared" si="24"/>
        <v/>
      </c>
      <c r="AU40" s="16" t="str">
        <f t="shared" si="25"/>
        <v/>
      </c>
      <c r="BD40" s="16" t="str">
        <f t="shared" si="26"/>
        <v/>
      </c>
      <c r="BI40" s="97" t="str">
        <f>IF((((BF40+BH40)/2)/$D$63)=0,"",(((BF40+BH40)/2)/$D$63))</f>
        <v/>
      </c>
      <c r="BN40" s="97" t="str">
        <f>IF((((BK40+BM40)/2)/$D$63)=0,"",(((BK40+BM40)/2)/$D$63))</f>
        <v/>
      </c>
      <c r="BS40" s="97" t="str">
        <f>IF((((BP40+BR40)/2)/$D$63)=0,"",(((BP40+BR40)/2)/$D$63))</f>
        <v/>
      </c>
      <c r="BX40" s="97" t="str">
        <f t="shared" si="29"/>
        <v/>
      </c>
      <c r="CC40" s="97" t="str">
        <f t="shared" si="3"/>
        <v/>
      </c>
      <c r="CH40" s="97" t="str">
        <f t="shared" si="4"/>
        <v/>
      </c>
      <c r="CM40" s="97" t="str">
        <f t="shared" si="5"/>
        <v/>
      </c>
      <c r="CR40" s="97" t="str">
        <f t="shared" si="6"/>
        <v/>
      </c>
      <c r="CW40" s="97" t="str">
        <f t="shared" si="7"/>
        <v/>
      </c>
      <c r="DB40" s="97" t="str">
        <f t="shared" si="8"/>
        <v/>
      </c>
      <c r="DG40" s="97" t="str">
        <f t="shared" si="9"/>
        <v/>
      </c>
      <c r="DL40" s="97" t="str">
        <f t="shared" si="10"/>
        <v/>
      </c>
      <c r="DQ40" s="97" t="str">
        <f t="shared" si="11"/>
        <v/>
      </c>
      <c r="DV40" s="97" t="str">
        <f t="shared" si="12"/>
        <v/>
      </c>
      <c r="DW40" t="s">
        <v>215</v>
      </c>
      <c r="DX40">
        <v>0</v>
      </c>
      <c r="DY40">
        <v>3</v>
      </c>
      <c r="DZ40">
        <v>4</v>
      </c>
      <c r="EA40" s="97">
        <f t="shared" si="13"/>
        <v>0.16666666666666666</v>
      </c>
      <c r="EB40" t="s">
        <v>517</v>
      </c>
      <c r="EC40">
        <v>0</v>
      </c>
      <c r="ED40">
        <v>17</v>
      </c>
      <c r="EE40">
        <v>6</v>
      </c>
      <c r="EF40" s="97">
        <f>(IF(EC40+(ED40/$D$62)+(EE40/$F$62)=0,"",EC40+(ED40/$D$62)+(EE40/$F$62)))/$F$90</f>
        <v>0.17499999999999999</v>
      </c>
      <c r="EG40" t="s">
        <v>517</v>
      </c>
      <c r="EH40">
        <v>0</v>
      </c>
      <c r="EI40">
        <v>16</v>
      </c>
      <c r="EJ40">
        <v>0</v>
      </c>
      <c r="EK40" s="97">
        <f>(IF(EH40+(EI40/$D$62)+(EJ40/$F$62)=0,"",EH40+(EI40/$D$62)+(EJ40/$F$62)))/$F$90</f>
        <v>0.16</v>
      </c>
      <c r="EL40" t="s">
        <v>517</v>
      </c>
      <c r="EM40">
        <v>0</v>
      </c>
      <c r="EN40">
        <v>19</v>
      </c>
      <c r="EO40">
        <v>0</v>
      </c>
      <c r="EP40" s="97">
        <f>(IF(EM40+(EN40/$D$62)+(EO40/$F$62)=0,"",EM40+(EN40/$D$62)+(EO40/$F$62)))/$F$90</f>
        <v>0.19</v>
      </c>
      <c r="EU40" s="97" t="str">
        <f t="shared" si="17"/>
        <v/>
      </c>
      <c r="EZ40" s="97" t="str">
        <f t="shared" si="18"/>
        <v/>
      </c>
      <c r="FE40" s="97" t="str">
        <f t="shared" si="19"/>
        <v/>
      </c>
      <c r="FJ40" s="97" t="str">
        <f t="shared" si="20"/>
        <v/>
      </c>
      <c r="FO40" s="97" t="str">
        <f t="shared" si="21"/>
        <v/>
      </c>
    </row>
    <row r="41" spans="1:171" x14ac:dyDescent="0.3">
      <c r="A41" s="19" t="s">
        <v>499</v>
      </c>
      <c r="B41" s="19"/>
      <c r="C41" s="3" t="s">
        <v>658</v>
      </c>
      <c r="D41" s="3" t="s">
        <v>657</v>
      </c>
      <c r="K41" s="16" t="str">
        <f t="shared" si="22"/>
        <v/>
      </c>
      <c r="T41" s="16" t="str">
        <f t="shared" si="32"/>
        <v/>
      </c>
      <c r="AC41" s="16" t="str">
        <f t="shared" si="23"/>
        <v/>
      </c>
      <c r="AD41" s="3"/>
      <c r="AL41" s="16" t="str">
        <f t="shared" si="24"/>
        <v/>
      </c>
      <c r="AU41" s="16" t="str">
        <f t="shared" si="25"/>
        <v/>
      </c>
      <c r="BD41" s="16" t="str">
        <f t="shared" si="26"/>
        <v/>
      </c>
      <c r="BI41" s="97" t="str">
        <f t="shared" ref="BI41:BI57" si="33">IF((((BF41+BH41)/2)/$D$63)=0,"",(((BF41+BH41)/2)/$D$63))</f>
        <v/>
      </c>
      <c r="BN41" s="97" t="str">
        <f t="shared" ref="BN41:BN57" si="34">IF((((BK41+BM41)/2)/$D$63)=0,"",(((BK41+BM41)/2)/$D$63))</f>
        <v/>
      </c>
      <c r="BS41" s="97" t="str">
        <f t="shared" ref="BS41:BS57" si="35">IF((((BP41+BR41)/2)/$D$63)=0,"",(((BP41+BR41)/2)/$D$63))</f>
        <v/>
      </c>
      <c r="BX41" s="97" t="str">
        <f t="shared" si="29"/>
        <v/>
      </c>
      <c r="CC41" s="97" t="str">
        <f t="shared" si="3"/>
        <v/>
      </c>
      <c r="CH41" s="97" t="str">
        <f t="shared" si="4"/>
        <v/>
      </c>
      <c r="CM41" s="97" t="str">
        <f t="shared" si="5"/>
        <v/>
      </c>
      <c r="CR41" s="97" t="str">
        <f t="shared" si="6"/>
        <v/>
      </c>
      <c r="CW41" s="97" t="str">
        <f t="shared" si="7"/>
        <v/>
      </c>
      <c r="DB41" s="97" t="str">
        <f t="shared" si="8"/>
        <v/>
      </c>
      <c r="DG41" s="97" t="str">
        <f t="shared" si="9"/>
        <v/>
      </c>
      <c r="DL41" s="97" t="str">
        <f t="shared" si="10"/>
        <v/>
      </c>
      <c r="DQ41" s="97" t="str">
        <f t="shared" si="11"/>
        <v/>
      </c>
      <c r="DV41" s="97" t="str">
        <f t="shared" si="12"/>
        <v/>
      </c>
      <c r="DW41" t="s">
        <v>215</v>
      </c>
      <c r="DX41">
        <v>0</v>
      </c>
      <c r="DY41">
        <v>4</v>
      </c>
      <c r="DZ41">
        <v>3</v>
      </c>
      <c r="EA41" s="97">
        <f t="shared" si="13"/>
        <v>0.21250000000000002</v>
      </c>
      <c r="EB41" t="s">
        <v>517</v>
      </c>
      <c r="EC41">
        <v>1</v>
      </c>
      <c r="ED41">
        <v>2</v>
      </c>
      <c r="EE41">
        <v>0</v>
      </c>
      <c r="EF41" s="97">
        <f>(IF(EC41+(ED41/$D$62)+(EE41/$F$62)=0,"",EC41+(ED41/$D$62)+(EE41/$F$62)))/$F$90</f>
        <v>0.22000000000000003</v>
      </c>
      <c r="EG41" t="s">
        <v>517</v>
      </c>
      <c r="EH41">
        <v>0</v>
      </c>
      <c r="EI41">
        <v>18</v>
      </c>
      <c r="EJ41">
        <v>6</v>
      </c>
      <c r="EK41" s="97">
        <f>(IF(EH41+(EI41/$D$62)+(EJ41/$F$62)=0,"",EH41+(EI41/$D$62)+(EJ41/$F$62)))/$F$90</f>
        <v>0.185</v>
      </c>
      <c r="EL41" t="s">
        <v>517</v>
      </c>
      <c r="EM41">
        <v>1</v>
      </c>
      <c r="EN41">
        <v>1</v>
      </c>
      <c r="EO41">
        <v>6</v>
      </c>
      <c r="EP41" s="97">
        <f>(IF(EM41+(EN41/$D$62)+(EO41/$F$62)=0,"",EM41+(EN41/$D$62)+(EO41/$F$62)))/$F$90</f>
        <v>0.215</v>
      </c>
      <c r="EU41" s="97" t="str">
        <f t="shared" si="17"/>
        <v/>
      </c>
      <c r="EZ41" s="97" t="str">
        <f t="shared" si="18"/>
        <v/>
      </c>
      <c r="FE41" s="97" t="str">
        <f t="shared" si="19"/>
        <v/>
      </c>
      <c r="FJ41" s="97" t="str">
        <f t="shared" si="20"/>
        <v/>
      </c>
      <c r="FO41" s="97" t="str">
        <f t="shared" si="21"/>
        <v/>
      </c>
    </row>
    <row r="42" spans="1:171" x14ac:dyDescent="0.3">
      <c r="A42" s="19" t="s">
        <v>668</v>
      </c>
      <c r="B42" s="19" t="s">
        <v>594</v>
      </c>
      <c r="C42" s="3" t="s">
        <v>640</v>
      </c>
      <c r="D42" s="3" t="s">
        <v>639</v>
      </c>
      <c r="K42" s="16" t="str">
        <f t="shared" si="22"/>
        <v/>
      </c>
      <c r="T42" s="16" t="str">
        <f t="shared" si="32"/>
        <v/>
      </c>
      <c r="AC42" s="16" t="str">
        <f t="shared" si="23"/>
        <v/>
      </c>
      <c r="AD42" s="3" t="s">
        <v>515</v>
      </c>
      <c r="AE42">
        <v>0</v>
      </c>
      <c r="AF42">
        <v>3</v>
      </c>
      <c r="AG42">
        <v>6</v>
      </c>
      <c r="AI42">
        <v>0</v>
      </c>
      <c r="AJ42">
        <v>3</v>
      </c>
      <c r="AK42">
        <v>9.75</v>
      </c>
      <c r="AL42" s="16">
        <f>(IF(((AE42+AI42)/2)+(((AF42+AJ42)/2)/$D$62)+(((AG42+AK42)/2)/$F$62)=0,"",((AE42+AI42)/2)+(((AF42+AJ42)/2)/$D$62)+(((AG42+AK42)/2)/$F$62)))/$D$76</f>
        <v>8.2922453756202885E-2</v>
      </c>
      <c r="AU42" s="16" t="str">
        <f t="shared" si="25"/>
        <v/>
      </c>
      <c r="BD42" s="16" t="str">
        <f t="shared" si="26"/>
        <v/>
      </c>
      <c r="BI42" s="97" t="str">
        <f t="shared" si="33"/>
        <v/>
      </c>
      <c r="BN42" s="97" t="str">
        <f t="shared" si="34"/>
        <v/>
      </c>
      <c r="BS42" s="97" t="str">
        <f t="shared" si="35"/>
        <v/>
      </c>
      <c r="BX42" s="97" t="str">
        <f t="shared" si="29"/>
        <v/>
      </c>
      <c r="CC42" s="97" t="str">
        <f t="shared" si="3"/>
        <v/>
      </c>
      <c r="CH42" s="97" t="str">
        <f t="shared" si="4"/>
        <v/>
      </c>
      <c r="CM42" s="97" t="str">
        <f t="shared" si="5"/>
        <v/>
      </c>
      <c r="CR42" s="97" t="str">
        <f t="shared" si="6"/>
        <v/>
      </c>
      <c r="CW42" s="97" t="str">
        <f t="shared" si="7"/>
        <v/>
      </c>
      <c r="DB42" s="97" t="str">
        <f t="shared" si="8"/>
        <v/>
      </c>
      <c r="DG42" s="97" t="str">
        <f t="shared" si="9"/>
        <v/>
      </c>
      <c r="DL42" s="97" t="str">
        <f t="shared" si="10"/>
        <v/>
      </c>
      <c r="DQ42" s="97" t="str">
        <f t="shared" si="11"/>
        <v/>
      </c>
      <c r="DV42" s="97" t="str">
        <f t="shared" si="12"/>
        <v/>
      </c>
      <c r="EA42" s="97" t="str">
        <f t="shared" si="13"/>
        <v/>
      </c>
      <c r="EF42" s="97" t="str">
        <f t="shared" si="14"/>
        <v/>
      </c>
      <c r="EK42" s="97" t="str">
        <f t="shared" si="15"/>
        <v/>
      </c>
      <c r="EP42" s="97" t="str">
        <f t="shared" si="16"/>
        <v/>
      </c>
      <c r="EU42" s="97" t="str">
        <f t="shared" si="17"/>
        <v/>
      </c>
      <c r="EZ42" s="97" t="str">
        <f t="shared" si="18"/>
        <v/>
      </c>
      <c r="FE42" s="97" t="str">
        <f t="shared" si="19"/>
        <v/>
      </c>
      <c r="FJ42" s="97" t="str">
        <f t="shared" si="20"/>
        <v/>
      </c>
      <c r="FO42" s="97" t="str">
        <f t="shared" si="21"/>
        <v/>
      </c>
    </row>
    <row r="43" spans="1:171" x14ac:dyDescent="0.3">
      <c r="A43" s="19" t="s">
        <v>669</v>
      </c>
      <c r="B43" s="19" t="s">
        <v>594</v>
      </c>
      <c r="C43" s="3" t="s">
        <v>640</v>
      </c>
      <c r="D43" s="3" t="s">
        <v>639</v>
      </c>
      <c r="K43" s="16" t="str">
        <f t="shared" si="22"/>
        <v/>
      </c>
      <c r="T43" s="16" t="str">
        <f t="shared" si="32"/>
        <v/>
      </c>
      <c r="AC43" s="16" t="str">
        <f t="shared" si="23"/>
        <v/>
      </c>
      <c r="AD43" s="3" t="s">
        <v>515</v>
      </c>
      <c r="AE43">
        <v>0</v>
      </c>
      <c r="AF43">
        <v>3</v>
      </c>
      <c r="AG43">
        <v>2</v>
      </c>
      <c r="AI43">
        <v>0</v>
      </c>
      <c r="AJ43">
        <v>3</v>
      </c>
      <c r="AK43">
        <v>6</v>
      </c>
      <c r="AL43" s="16">
        <f>(IF(((AE43+AI43)/2)+(((AF43+AJ43)/2)/$D$62)+(((AG43+AK43)/2)/$F$62)=0,"",((AE43+AI43)/2)+(((AF43+AJ43)/2)/$D$62)+(((AG43+AK43)/2)/$F$62)))/$D$76</f>
        <v>7.559881823927328E-2</v>
      </c>
      <c r="AU43" s="16" t="str">
        <f t="shared" si="25"/>
        <v/>
      </c>
      <c r="BD43" s="16" t="str">
        <f t="shared" si="26"/>
        <v/>
      </c>
      <c r="BI43" s="97" t="str">
        <f t="shared" si="33"/>
        <v/>
      </c>
      <c r="BN43" s="97" t="str">
        <f t="shared" si="34"/>
        <v/>
      </c>
      <c r="BS43" s="97" t="str">
        <f t="shared" si="35"/>
        <v/>
      </c>
      <c r="BX43" s="97" t="str">
        <f t="shared" si="29"/>
        <v/>
      </c>
      <c r="CC43" s="97" t="str">
        <f t="shared" si="3"/>
        <v/>
      </c>
      <c r="CH43" s="97" t="str">
        <f t="shared" si="4"/>
        <v/>
      </c>
      <c r="CM43" s="97" t="str">
        <f t="shared" si="5"/>
        <v/>
      </c>
      <c r="CR43" s="97" t="str">
        <f t="shared" si="6"/>
        <v/>
      </c>
      <c r="CW43" s="97" t="str">
        <f t="shared" si="7"/>
        <v/>
      </c>
      <c r="DB43" s="97" t="str">
        <f t="shared" si="8"/>
        <v/>
      </c>
      <c r="DG43" s="97" t="str">
        <f t="shared" si="9"/>
        <v/>
      </c>
      <c r="DL43" s="97" t="str">
        <f t="shared" si="10"/>
        <v/>
      </c>
      <c r="DQ43" s="97" t="str">
        <f t="shared" si="11"/>
        <v/>
      </c>
      <c r="DV43" s="97" t="str">
        <f t="shared" si="12"/>
        <v/>
      </c>
      <c r="EA43" s="97" t="str">
        <f t="shared" si="13"/>
        <v/>
      </c>
      <c r="EF43" s="97" t="str">
        <f t="shared" si="14"/>
        <v/>
      </c>
      <c r="EK43" s="97" t="str">
        <f t="shared" si="15"/>
        <v/>
      </c>
      <c r="EP43" s="97" t="str">
        <f t="shared" si="16"/>
        <v/>
      </c>
      <c r="EU43" s="97" t="str">
        <f t="shared" si="17"/>
        <v/>
      </c>
      <c r="EZ43" s="97" t="str">
        <f t="shared" si="18"/>
        <v/>
      </c>
      <c r="FE43" s="97" t="str">
        <f t="shared" si="19"/>
        <v/>
      </c>
      <c r="FJ43" s="97" t="str">
        <f t="shared" si="20"/>
        <v/>
      </c>
      <c r="FO43" s="97" t="str">
        <f t="shared" si="21"/>
        <v/>
      </c>
    </row>
    <row r="44" spans="1:171" x14ac:dyDescent="0.3">
      <c r="A44" s="19" t="s">
        <v>216</v>
      </c>
      <c r="B44" s="19"/>
      <c r="C44" s="19" t="s">
        <v>659</v>
      </c>
      <c r="D44" s="19" t="s">
        <v>522</v>
      </c>
      <c r="K44" s="16" t="str">
        <f t="shared" si="22"/>
        <v/>
      </c>
      <c r="T44" s="16" t="str">
        <f t="shared" si="32"/>
        <v/>
      </c>
      <c r="AC44" s="16" t="str">
        <f t="shared" si="23"/>
        <v/>
      </c>
      <c r="AD44" s="3"/>
      <c r="AL44" s="16" t="str">
        <f t="shared" si="24"/>
        <v/>
      </c>
      <c r="AU44" s="16" t="str">
        <f t="shared" si="25"/>
        <v/>
      </c>
      <c r="BD44" s="16" t="str">
        <f t="shared" si="26"/>
        <v/>
      </c>
      <c r="BI44" s="97" t="str">
        <f t="shared" si="33"/>
        <v/>
      </c>
      <c r="BN44" s="97" t="str">
        <f t="shared" si="34"/>
        <v/>
      </c>
      <c r="BS44" s="97" t="str">
        <f t="shared" si="35"/>
        <v/>
      </c>
      <c r="BX44" s="97" t="str">
        <f t="shared" si="29"/>
        <v/>
      </c>
      <c r="CC44" s="97" t="str">
        <f t="shared" si="3"/>
        <v/>
      </c>
      <c r="CH44" s="97" t="str">
        <f t="shared" si="4"/>
        <v/>
      </c>
      <c r="CM44" s="97" t="str">
        <f t="shared" si="5"/>
        <v/>
      </c>
      <c r="CN44" t="s">
        <v>210</v>
      </c>
      <c r="CO44">
        <v>0</v>
      </c>
      <c r="CP44">
        <v>3</v>
      </c>
      <c r="CQ44">
        <v>0</v>
      </c>
      <c r="CR44" s="97">
        <f t="shared" si="6"/>
        <v>0.15</v>
      </c>
      <c r="CW44" s="97" t="str">
        <f t="shared" si="7"/>
        <v/>
      </c>
      <c r="DB44" s="97" t="str">
        <f t="shared" si="8"/>
        <v/>
      </c>
      <c r="DG44" s="97" t="str">
        <f t="shared" si="9"/>
        <v/>
      </c>
      <c r="DL44" s="97" t="str">
        <f t="shared" si="10"/>
        <v/>
      </c>
      <c r="DM44" t="s">
        <v>217</v>
      </c>
      <c r="DN44">
        <v>0</v>
      </c>
      <c r="DO44">
        <v>0</v>
      </c>
      <c r="DP44">
        <v>4</v>
      </c>
      <c r="DQ44" s="97">
        <f t="shared" si="11"/>
        <v>1.6666666666666666E-2</v>
      </c>
      <c r="DV44" s="97" t="str">
        <f t="shared" si="12"/>
        <v/>
      </c>
      <c r="EA44" s="97" t="str">
        <f t="shared" si="13"/>
        <v/>
      </c>
      <c r="EF44" s="97" t="str">
        <f t="shared" si="14"/>
        <v/>
      </c>
      <c r="EK44" s="97" t="str">
        <f t="shared" si="15"/>
        <v/>
      </c>
      <c r="EP44" s="97" t="str">
        <f t="shared" si="16"/>
        <v/>
      </c>
      <c r="EU44" s="97" t="str">
        <f t="shared" si="17"/>
        <v/>
      </c>
      <c r="EZ44" s="97" t="str">
        <f t="shared" si="18"/>
        <v/>
      </c>
      <c r="FE44" s="97" t="str">
        <f t="shared" si="19"/>
        <v/>
      </c>
      <c r="FJ44" s="97" t="str">
        <f t="shared" si="20"/>
        <v/>
      </c>
      <c r="FO44" s="97" t="str">
        <f t="shared" si="21"/>
        <v/>
      </c>
    </row>
    <row r="45" spans="1:171" x14ac:dyDescent="0.3">
      <c r="A45" s="19" t="s">
        <v>218</v>
      </c>
      <c r="B45" s="19"/>
      <c r="C45" s="19" t="s">
        <v>650</v>
      </c>
      <c r="D45" s="19" t="s">
        <v>638</v>
      </c>
      <c r="K45" s="16" t="str">
        <f t="shared" si="22"/>
        <v/>
      </c>
      <c r="T45" s="16" t="str">
        <f t="shared" si="32"/>
        <v/>
      </c>
      <c r="AC45" s="16" t="str">
        <f t="shared" si="23"/>
        <v/>
      </c>
      <c r="AD45" s="3"/>
      <c r="AL45" s="16"/>
      <c r="AU45" s="16" t="str">
        <f t="shared" si="25"/>
        <v/>
      </c>
      <c r="BD45" s="16" t="str">
        <f t="shared" si="26"/>
        <v/>
      </c>
      <c r="BI45" s="97" t="str">
        <f t="shared" si="33"/>
        <v/>
      </c>
      <c r="BN45" s="97" t="str">
        <f t="shared" si="34"/>
        <v/>
      </c>
      <c r="BS45" s="97" t="str">
        <f t="shared" si="35"/>
        <v/>
      </c>
      <c r="BX45" s="97" t="str">
        <f t="shared" si="29"/>
        <v/>
      </c>
      <c r="CC45" s="97" t="str">
        <f t="shared" si="3"/>
        <v/>
      </c>
      <c r="CH45" s="97" t="str">
        <f t="shared" si="4"/>
        <v/>
      </c>
      <c r="CM45" s="97" t="str">
        <f t="shared" si="5"/>
        <v/>
      </c>
      <c r="CR45" s="97" t="str">
        <f t="shared" si="6"/>
        <v/>
      </c>
      <c r="CW45" s="97" t="str">
        <f t="shared" si="7"/>
        <v/>
      </c>
      <c r="DB45" s="97" t="str">
        <f t="shared" si="8"/>
        <v/>
      </c>
      <c r="DG45" s="97" t="str">
        <f t="shared" si="9"/>
        <v/>
      </c>
      <c r="DL45" s="97" t="str">
        <f t="shared" si="10"/>
        <v/>
      </c>
      <c r="DQ45" s="97" t="str">
        <f t="shared" si="11"/>
        <v/>
      </c>
      <c r="DV45" s="97" t="str">
        <f t="shared" si="12"/>
        <v/>
      </c>
      <c r="DW45" t="s">
        <v>215</v>
      </c>
      <c r="DX45">
        <v>0</v>
      </c>
      <c r="DY45">
        <v>5</v>
      </c>
      <c r="DZ45">
        <v>6</v>
      </c>
      <c r="EA45" s="97">
        <f t="shared" si="13"/>
        <v>0.27500000000000002</v>
      </c>
      <c r="EB45" t="s">
        <v>517</v>
      </c>
      <c r="EC45">
        <v>0</v>
      </c>
      <c r="ED45">
        <v>18</v>
      </c>
      <c r="EE45">
        <v>6</v>
      </c>
      <c r="EF45" s="97">
        <f>(IF(EC45+(ED45/$D$62)+(EE45/$F$62)=0,"",EC45+(ED45/$D$62)+(EE45/$F$62)))/$F$90</f>
        <v>0.185</v>
      </c>
      <c r="EG45" t="s">
        <v>517</v>
      </c>
      <c r="EH45">
        <v>0</v>
      </c>
      <c r="EI45">
        <v>16</v>
      </c>
      <c r="EJ45">
        <v>6</v>
      </c>
      <c r="EK45" s="97">
        <f>(IF(EH45+(EI45/$D$62)+(EJ45/$F$62)=0,"",EH45+(EI45/$D$62)+(EJ45/$F$62)))/$F$90</f>
        <v>0.16500000000000001</v>
      </c>
      <c r="EP45" s="97" t="str">
        <f t="shared" si="16"/>
        <v/>
      </c>
      <c r="EU45" s="97" t="str">
        <f t="shared" si="17"/>
        <v/>
      </c>
      <c r="EZ45" s="97" t="str">
        <f t="shared" si="18"/>
        <v/>
      </c>
      <c r="FE45" s="97" t="str">
        <f t="shared" si="19"/>
        <v/>
      </c>
      <c r="FJ45" s="97" t="str">
        <f t="shared" si="20"/>
        <v/>
      </c>
      <c r="FO45" s="97" t="str">
        <f t="shared" si="21"/>
        <v/>
      </c>
    </row>
    <row r="46" spans="1:171" x14ac:dyDescent="0.3">
      <c r="A46" s="19" t="s">
        <v>219</v>
      </c>
      <c r="B46" s="19"/>
      <c r="C46" s="19" t="s">
        <v>650</v>
      </c>
      <c r="D46" s="19" t="s">
        <v>638</v>
      </c>
      <c r="K46" s="16" t="str">
        <f t="shared" si="22"/>
        <v/>
      </c>
      <c r="T46" s="16" t="str">
        <f t="shared" si="32"/>
        <v/>
      </c>
      <c r="AC46" s="16" t="str">
        <f t="shared" si="23"/>
        <v/>
      </c>
      <c r="AD46" s="3"/>
      <c r="AL46" s="16" t="str">
        <f t="shared" si="24"/>
        <v/>
      </c>
      <c r="AU46" s="16" t="str">
        <f t="shared" si="25"/>
        <v/>
      </c>
      <c r="BD46" s="16" t="str">
        <f t="shared" si="26"/>
        <v/>
      </c>
      <c r="BI46" s="97" t="str">
        <f t="shared" si="33"/>
        <v/>
      </c>
      <c r="BN46" s="97" t="str">
        <f t="shared" si="34"/>
        <v/>
      </c>
      <c r="BS46" s="97" t="str">
        <f t="shared" si="35"/>
        <v/>
      </c>
      <c r="BX46" s="97" t="str">
        <f t="shared" si="29"/>
        <v/>
      </c>
      <c r="CC46" s="97" t="str">
        <f t="shared" si="3"/>
        <v/>
      </c>
      <c r="CH46" s="97" t="str">
        <f t="shared" si="4"/>
        <v/>
      </c>
      <c r="CM46" s="97" t="str">
        <f t="shared" si="5"/>
        <v/>
      </c>
      <c r="CR46" s="97" t="str">
        <f t="shared" si="6"/>
        <v/>
      </c>
      <c r="CW46" s="97" t="str">
        <f t="shared" si="7"/>
        <v/>
      </c>
      <c r="DB46" s="97" t="str">
        <f t="shared" si="8"/>
        <v/>
      </c>
      <c r="DG46" s="97" t="str">
        <f t="shared" si="9"/>
        <v/>
      </c>
      <c r="DL46" s="97" t="str">
        <f t="shared" si="10"/>
        <v/>
      </c>
      <c r="DQ46" s="97" t="str">
        <f t="shared" si="11"/>
        <v/>
      </c>
      <c r="DV46" s="97" t="str">
        <f t="shared" si="12"/>
        <v/>
      </c>
      <c r="DW46" t="s">
        <v>215</v>
      </c>
      <c r="DX46">
        <v>0</v>
      </c>
      <c r="DY46">
        <v>9</v>
      </c>
      <c r="DZ46">
        <v>0</v>
      </c>
      <c r="EA46" s="97">
        <f t="shared" si="13"/>
        <v>0.45</v>
      </c>
      <c r="EB46" t="s">
        <v>517</v>
      </c>
      <c r="EC46">
        <v>1</v>
      </c>
      <c r="ED46">
        <v>11</v>
      </c>
      <c r="EE46">
        <v>6</v>
      </c>
      <c r="EF46" s="97">
        <f>(IF(EC46+(ED46/$D$62)+(EE46/$F$62)=0,"",EC46+(ED46/$D$62)+(EE46/$F$62)))/$F$90</f>
        <v>0.315</v>
      </c>
      <c r="EG46" t="s">
        <v>517</v>
      </c>
      <c r="EH46">
        <v>1</v>
      </c>
      <c r="EI46">
        <v>1</v>
      </c>
      <c r="EJ46">
        <v>6</v>
      </c>
      <c r="EK46" s="97">
        <f>(IF(EH46+(EI46/$D$62)+(EJ46/$F$62)=0,"",EH46+(EI46/$D$62)+(EJ46/$F$62)))/$F$90</f>
        <v>0.215</v>
      </c>
      <c r="EL46" t="s">
        <v>514</v>
      </c>
      <c r="EM46">
        <v>0</v>
      </c>
      <c r="EN46">
        <v>10</v>
      </c>
      <c r="EO46">
        <v>6</v>
      </c>
      <c r="EP46" s="97">
        <f>(IF(EM46+(EN46/$D$62)+(EO46/$F$62)=0,"",EM46+(EN46/$D$62)+(EO46/$F$62)))/$F$90</f>
        <v>0.10500000000000001</v>
      </c>
      <c r="EU46" s="97" t="str">
        <f t="shared" si="17"/>
        <v/>
      </c>
      <c r="EZ46" s="97" t="str">
        <f t="shared" si="18"/>
        <v/>
      </c>
      <c r="FE46" s="97" t="str">
        <f t="shared" si="19"/>
        <v/>
      </c>
      <c r="FJ46" s="97" t="str">
        <f t="shared" si="20"/>
        <v/>
      </c>
      <c r="FO46" s="97" t="str">
        <f t="shared" si="21"/>
        <v/>
      </c>
    </row>
    <row r="47" spans="1:171" x14ac:dyDescent="0.3">
      <c r="A47" s="19" t="s">
        <v>220</v>
      </c>
      <c r="B47" s="19"/>
      <c r="C47" s="19" t="s">
        <v>650</v>
      </c>
      <c r="D47" s="19" t="s">
        <v>638</v>
      </c>
      <c r="K47" s="16" t="str">
        <f t="shared" si="22"/>
        <v/>
      </c>
      <c r="T47" s="16" t="str">
        <f t="shared" si="32"/>
        <v/>
      </c>
      <c r="AC47" s="16" t="str">
        <f t="shared" si="23"/>
        <v/>
      </c>
      <c r="AD47" s="3"/>
      <c r="AL47" s="16" t="str">
        <f t="shared" si="24"/>
        <v/>
      </c>
      <c r="AU47" s="16" t="str">
        <f t="shared" si="25"/>
        <v/>
      </c>
      <c r="BD47" s="16" t="str">
        <f t="shared" si="26"/>
        <v/>
      </c>
      <c r="BI47" s="97" t="str">
        <f t="shared" si="33"/>
        <v/>
      </c>
      <c r="BN47" s="97" t="str">
        <f t="shared" si="34"/>
        <v/>
      </c>
      <c r="BS47" s="97" t="str">
        <f t="shared" si="35"/>
        <v/>
      </c>
      <c r="BX47" s="97" t="str">
        <f t="shared" si="29"/>
        <v/>
      </c>
      <c r="CC47" s="97" t="str">
        <f t="shared" si="3"/>
        <v/>
      </c>
      <c r="CH47" s="97" t="str">
        <f t="shared" si="4"/>
        <v/>
      </c>
      <c r="CM47" s="97" t="str">
        <f t="shared" si="5"/>
        <v/>
      </c>
      <c r="CR47" s="97" t="str">
        <f t="shared" si="6"/>
        <v/>
      </c>
      <c r="CW47" s="97" t="str">
        <f t="shared" si="7"/>
        <v/>
      </c>
      <c r="DB47" s="97" t="str">
        <f t="shared" si="8"/>
        <v/>
      </c>
      <c r="DG47" s="97" t="str">
        <f t="shared" si="9"/>
        <v/>
      </c>
      <c r="DL47" s="97" t="str">
        <f t="shared" si="10"/>
        <v/>
      </c>
      <c r="DQ47" s="97" t="str">
        <f t="shared" si="11"/>
        <v/>
      </c>
      <c r="DV47" s="97" t="str">
        <f t="shared" si="12"/>
        <v/>
      </c>
      <c r="DW47" t="s">
        <v>215</v>
      </c>
      <c r="DX47">
        <v>0</v>
      </c>
      <c r="DY47">
        <v>4</v>
      </c>
      <c r="DZ47">
        <v>0</v>
      </c>
      <c r="EA47" s="97">
        <f t="shared" si="13"/>
        <v>0.2</v>
      </c>
      <c r="EB47" t="s">
        <v>517</v>
      </c>
      <c r="EC47">
        <v>1</v>
      </c>
      <c r="ED47">
        <v>2</v>
      </c>
      <c r="EE47">
        <v>6</v>
      </c>
      <c r="EF47" s="97">
        <f>(IF(EC47+(ED47/$D$62)+(EE47/$F$62)=0,"",EC47+(ED47/$D$62)+(EE47/$F$62)))/$F$90</f>
        <v>0.22500000000000001</v>
      </c>
      <c r="EG47" t="s">
        <v>517</v>
      </c>
      <c r="EH47">
        <v>1</v>
      </c>
      <c r="EI47">
        <v>0</v>
      </c>
      <c r="EJ47">
        <v>6</v>
      </c>
      <c r="EK47" s="97">
        <f>(IF(EH47+(EI47/$D$62)+(EJ47/$F$62)=0,"",EH47+(EI47/$D$62)+(EJ47/$F$62)))/$F$90</f>
        <v>0.20499999999999999</v>
      </c>
      <c r="EP47" s="97" t="str">
        <f t="shared" si="16"/>
        <v/>
      </c>
      <c r="EU47" s="97" t="str">
        <f t="shared" si="17"/>
        <v/>
      </c>
      <c r="EZ47" s="97" t="str">
        <f t="shared" si="18"/>
        <v/>
      </c>
      <c r="FE47" s="97" t="str">
        <f t="shared" si="19"/>
        <v/>
      </c>
      <c r="FJ47" s="97" t="str">
        <f t="shared" si="20"/>
        <v/>
      </c>
      <c r="FO47" s="97" t="str">
        <f t="shared" si="21"/>
        <v/>
      </c>
    </row>
    <row r="48" spans="1:171" x14ac:dyDescent="0.3">
      <c r="A48" s="19" t="s">
        <v>221</v>
      </c>
      <c r="B48" s="19"/>
      <c r="C48" s="19" t="s">
        <v>650</v>
      </c>
      <c r="D48" s="19" t="s">
        <v>638</v>
      </c>
      <c r="K48" s="16" t="str">
        <f t="shared" si="22"/>
        <v/>
      </c>
      <c r="T48" s="16" t="str">
        <f t="shared" si="32"/>
        <v/>
      </c>
      <c r="AC48" s="16" t="str">
        <f t="shared" si="23"/>
        <v/>
      </c>
      <c r="AD48" s="3"/>
      <c r="AL48" s="16" t="str">
        <f t="shared" si="24"/>
        <v/>
      </c>
      <c r="AU48" s="16" t="str">
        <f t="shared" si="25"/>
        <v/>
      </c>
      <c r="BD48" s="16" t="str">
        <f t="shared" si="26"/>
        <v/>
      </c>
      <c r="BI48" s="97" t="str">
        <f t="shared" si="33"/>
        <v/>
      </c>
      <c r="BN48" s="97" t="str">
        <f t="shared" si="34"/>
        <v/>
      </c>
      <c r="BS48" s="97" t="str">
        <f t="shared" si="35"/>
        <v/>
      </c>
      <c r="BX48" s="97" t="str">
        <f t="shared" si="29"/>
        <v/>
      </c>
      <c r="CC48" s="97" t="str">
        <f t="shared" si="3"/>
        <v/>
      </c>
      <c r="CH48" s="97" t="str">
        <f t="shared" si="4"/>
        <v/>
      </c>
      <c r="CM48" s="97" t="str">
        <f t="shared" si="5"/>
        <v/>
      </c>
      <c r="CR48" s="97" t="str">
        <f t="shared" si="6"/>
        <v/>
      </c>
      <c r="CW48" s="97" t="str">
        <f t="shared" si="7"/>
        <v/>
      </c>
      <c r="DB48" s="97" t="str">
        <f t="shared" si="8"/>
        <v/>
      </c>
      <c r="DG48" s="97" t="str">
        <f t="shared" si="9"/>
        <v/>
      </c>
      <c r="DL48" s="97" t="str">
        <f t="shared" si="10"/>
        <v/>
      </c>
      <c r="DQ48" s="97" t="str">
        <f t="shared" si="11"/>
        <v/>
      </c>
      <c r="DV48" s="97" t="str">
        <f t="shared" si="12"/>
        <v/>
      </c>
      <c r="DW48" t="s">
        <v>215</v>
      </c>
      <c r="DX48">
        <v>0</v>
      </c>
      <c r="DY48">
        <v>8</v>
      </c>
      <c r="DZ48">
        <v>0</v>
      </c>
      <c r="EA48" s="97">
        <f t="shared" si="13"/>
        <v>0.4</v>
      </c>
      <c r="EB48" t="s">
        <v>517</v>
      </c>
      <c r="EC48">
        <v>1</v>
      </c>
      <c r="ED48">
        <v>5</v>
      </c>
      <c r="EE48">
        <v>6</v>
      </c>
      <c r="EF48" s="97">
        <f>(IF(EC48+(ED48/$D$62)+(EE48/$F$62)=0,"",EC48+(ED48/$D$62)+(EE48/$F$62)))/$F$90</f>
        <v>0.255</v>
      </c>
      <c r="EG48" t="s">
        <v>517</v>
      </c>
      <c r="EH48">
        <v>1</v>
      </c>
      <c r="EI48">
        <v>5</v>
      </c>
      <c r="EJ48">
        <v>0</v>
      </c>
      <c r="EK48" s="97">
        <f>(IF(EH48+(EI48/$D$62)+(EJ48/$F$62)=0,"",EH48+(EI48/$D$62)+(EJ48/$F$62)))/$F$90</f>
        <v>0.25</v>
      </c>
      <c r="EP48" s="97" t="str">
        <f t="shared" si="16"/>
        <v/>
      </c>
      <c r="EU48" s="97" t="str">
        <f t="shared" si="17"/>
        <v/>
      </c>
      <c r="EZ48" s="97" t="str">
        <f t="shared" si="18"/>
        <v/>
      </c>
      <c r="FE48" s="97" t="str">
        <f t="shared" si="19"/>
        <v/>
      </c>
      <c r="FJ48" s="97" t="str">
        <f t="shared" si="20"/>
        <v/>
      </c>
      <c r="FO48" s="97" t="str">
        <f t="shared" si="21"/>
        <v/>
      </c>
    </row>
    <row r="49" spans="1:171" x14ac:dyDescent="0.3">
      <c r="A49" s="19" t="s">
        <v>502</v>
      </c>
      <c r="B49" s="19"/>
      <c r="C49" s="19" t="s">
        <v>650</v>
      </c>
      <c r="D49" s="19" t="s">
        <v>638</v>
      </c>
      <c r="K49" s="16" t="str">
        <f t="shared" si="22"/>
        <v/>
      </c>
      <c r="T49" s="16" t="str">
        <f t="shared" si="32"/>
        <v/>
      </c>
      <c r="AC49" s="16" t="str">
        <f t="shared" si="23"/>
        <v/>
      </c>
      <c r="AD49" s="3"/>
      <c r="AL49" s="16" t="str">
        <f t="shared" si="24"/>
        <v/>
      </c>
      <c r="AU49" s="16" t="str">
        <f t="shared" si="25"/>
        <v/>
      </c>
      <c r="BD49" s="16" t="str">
        <f t="shared" si="26"/>
        <v/>
      </c>
      <c r="BI49" s="97" t="str">
        <f t="shared" si="33"/>
        <v/>
      </c>
      <c r="BN49" s="97" t="str">
        <f t="shared" si="34"/>
        <v/>
      </c>
      <c r="BS49" s="97" t="str">
        <f t="shared" si="35"/>
        <v/>
      </c>
      <c r="BX49" s="97" t="str">
        <f t="shared" si="29"/>
        <v/>
      </c>
      <c r="CC49" s="97" t="str">
        <f t="shared" si="3"/>
        <v/>
      </c>
      <c r="CH49" s="97" t="str">
        <f t="shared" si="4"/>
        <v/>
      </c>
      <c r="CM49" s="97" t="str">
        <f t="shared" si="5"/>
        <v/>
      </c>
      <c r="CR49" s="97" t="str">
        <f t="shared" si="6"/>
        <v/>
      </c>
      <c r="CW49" s="97" t="str">
        <f t="shared" si="7"/>
        <v/>
      </c>
      <c r="DB49" s="97" t="str">
        <f t="shared" si="8"/>
        <v/>
      </c>
      <c r="DG49" s="97" t="str">
        <f t="shared" si="9"/>
        <v/>
      </c>
      <c r="DL49" s="97" t="str">
        <f t="shared" si="10"/>
        <v/>
      </c>
      <c r="DQ49" s="97" t="str">
        <f t="shared" si="11"/>
        <v/>
      </c>
      <c r="DV49" s="97" t="str">
        <f t="shared" si="12"/>
        <v/>
      </c>
      <c r="EA49" s="97" t="str">
        <f t="shared" si="13"/>
        <v/>
      </c>
      <c r="EF49" s="97" t="str">
        <f t="shared" si="14"/>
        <v/>
      </c>
      <c r="EK49" s="97" t="str">
        <f t="shared" si="15"/>
        <v/>
      </c>
      <c r="EL49" t="s">
        <v>514</v>
      </c>
      <c r="EM49">
        <v>0</v>
      </c>
      <c r="EN49">
        <v>17</v>
      </c>
      <c r="EO49">
        <v>6</v>
      </c>
      <c r="EP49" s="97">
        <f>(IF(EM49+(EN49/$D$62)+(EO49/$F$62)=0,"",EM49+(EN49/$D$62)+(EO49/$F$62)))/$F$90</f>
        <v>0.17499999999999999</v>
      </c>
      <c r="EU49" s="97" t="str">
        <f t="shared" si="17"/>
        <v/>
      </c>
      <c r="EZ49" s="97" t="str">
        <f t="shared" si="18"/>
        <v/>
      </c>
      <c r="FE49" s="97" t="str">
        <f t="shared" si="19"/>
        <v/>
      </c>
      <c r="FJ49" s="97" t="str">
        <f t="shared" si="20"/>
        <v/>
      </c>
      <c r="FO49" s="97" t="str">
        <f t="shared" si="21"/>
        <v/>
      </c>
    </row>
    <row r="50" spans="1:171" x14ac:dyDescent="0.3">
      <c r="A50" s="19" t="s">
        <v>222</v>
      </c>
      <c r="B50" s="19"/>
      <c r="C50" s="19" t="s">
        <v>660</v>
      </c>
      <c r="D50" s="19" t="s">
        <v>470</v>
      </c>
      <c r="K50" s="16" t="str">
        <f t="shared" si="22"/>
        <v/>
      </c>
      <c r="T50" s="16" t="str">
        <f t="shared" si="32"/>
        <v/>
      </c>
      <c r="AC50" s="16" t="str">
        <f t="shared" si="23"/>
        <v/>
      </c>
      <c r="AD50" s="3"/>
      <c r="AL50" s="16" t="str">
        <f t="shared" si="24"/>
        <v/>
      </c>
      <c r="AU50" s="16" t="str">
        <f t="shared" si="25"/>
        <v/>
      </c>
      <c r="BD50" s="16" t="str">
        <f t="shared" si="26"/>
        <v/>
      </c>
      <c r="BI50" s="97" t="str">
        <f t="shared" si="33"/>
        <v/>
      </c>
      <c r="BN50" s="97" t="str">
        <f t="shared" si="34"/>
        <v/>
      </c>
      <c r="BS50" s="97" t="str">
        <f t="shared" si="35"/>
        <v/>
      </c>
      <c r="BT50" t="s">
        <v>470</v>
      </c>
      <c r="BU50">
        <v>150</v>
      </c>
      <c r="BW50">
        <v>170</v>
      </c>
      <c r="BX50" s="97">
        <f>(IF((((BU50+BW50)/2)/$D$64)=0,"",(((BU50+BW50)/2)/$D$64)))/1000</f>
        <v>1.191806331471136E-3</v>
      </c>
      <c r="CC50" s="97" t="str">
        <f t="shared" si="3"/>
        <v/>
      </c>
      <c r="CH50" s="97" t="str">
        <f t="shared" si="4"/>
        <v/>
      </c>
      <c r="CM50" s="97" t="str">
        <f t="shared" si="5"/>
        <v/>
      </c>
      <c r="CR50" s="97" t="str">
        <f t="shared" si="6"/>
        <v/>
      </c>
      <c r="CW50" s="97" t="str">
        <f t="shared" si="7"/>
        <v/>
      </c>
      <c r="DB50" s="97" t="str">
        <f t="shared" si="8"/>
        <v/>
      </c>
      <c r="DG50" s="97" t="str">
        <f t="shared" si="9"/>
        <v/>
      </c>
      <c r="DL50" s="97" t="str">
        <f t="shared" si="10"/>
        <v/>
      </c>
      <c r="DM50" t="s">
        <v>470</v>
      </c>
      <c r="DN50">
        <v>0</v>
      </c>
      <c r="DO50">
        <v>1</v>
      </c>
      <c r="DP50">
        <v>1.125</v>
      </c>
      <c r="DQ50" s="97">
        <f>(IF(DN50+(DO50/$D$62)+(DP50/$F$62)=0,"",DN50+(DO50/$D$62)+(DP50/$F$62)))/100</f>
        <v>5.4687500000000005E-4</v>
      </c>
      <c r="DV50" s="97" t="str">
        <f t="shared" si="12"/>
        <v/>
      </c>
      <c r="EA50" s="97" t="str">
        <f t="shared" si="13"/>
        <v/>
      </c>
      <c r="EF50" s="97" t="str">
        <f t="shared" si="14"/>
        <v/>
      </c>
      <c r="EK50" s="97" t="str">
        <f t="shared" si="15"/>
        <v/>
      </c>
      <c r="EP50" s="97" t="str">
        <f t="shared" si="16"/>
        <v/>
      </c>
      <c r="EU50" s="97" t="str">
        <f t="shared" si="17"/>
        <v/>
      </c>
      <c r="EZ50" s="97" t="str">
        <f t="shared" si="18"/>
        <v/>
      </c>
      <c r="FE50" s="97" t="str">
        <f t="shared" si="19"/>
        <v/>
      </c>
      <c r="FJ50" s="97" t="str">
        <f t="shared" si="20"/>
        <v/>
      </c>
      <c r="FO50" s="97" t="str">
        <f t="shared" si="21"/>
        <v/>
      </c>
    </row>
    <row r="51" spans="1:171" x14ac:dyDescent="0.3">
      <c r="A51" s="19" t="s">
        <v>225</v>
      </c>
      <c r="B51" s="19"/>
      <c r="C51" s="19" t="s">
        <v>660</v>
      </c>
      <c r="D51" s="19" t="s">
        <v>470</v>
      </c>
      <c r="K51" s="16" t="str">
        <f t="shared" si="22"/>
        <v/>
      </c>
      <c r="T51" s="16" t="str">
        <f t="shared" si="32"/>
        <v/>
      </c>
      <c r="AC51" s="16" t="str">
        <f t="shared" si="23"/>
        <v/>
      </c>
      <c r="AL51" s="16" t="str">
        <f t="shared" si="24"/>
        <v/>
      </c>
      <c r="AU51" s="16" t="str">
        <f t="shared" si="25"/>
        <v/>
      </c>
      <c r="BD51" s="16" t="str">
        <f t="shared" si="26"/>
        <v/>
      </c>
      <c r="BI51" s="97" t="str">
        <f t="shared" si="33"/>
        <v/>
      </c>
      <c r="BN51" s="97" t="str">
        <f t="shared" si="34"/>
        <v/>
      </c>
      <c r="BS51" s="97" t="str">
        <f t="shared" si="35"/>
        <v/>
      </c>
      <c r="BT51" t="s">
        <v>470</v>
      </c>
      <c r="BU51">
        <v>70</v>
      </c>
      <c r="BW51">
        <v>80</v>
      </c>
      <c r="BX51" s="97">
        <f>(IF((((BU51+BW51)/2)/$D$64)=0,"",(((BU51+BW51)/2)/$D$64)))/1000</f>
        <v>5.5865921787709492E-4</v>
      </c>
      <c r="CC51" s="97" t="str">
        <f t="shared" si="3"/>
        <v/>
      </c>
      <c r="CH51" s="97" t="str">
        <f t="shared" si="4"/>
        <v/>
      </c>
      <c r="CM51" s="97" t="str">
        <f t="shared" si="5"/>
        <v/>
      </c>
      <c r="CR51" s="97" t="str">
        <f t="shared" si="6"/>
        <v/>
      </c>
      <c r="CW51" s="97" t="str">
        <f t="shared" si="7"/>
        <v/>
      </c>
      <c r="DB51" s="97" t="str">
        <f t="shared" si="8"/>
        <v/>
      </c>
      <c r="DG51" s="97" t="str">
        <f t="shared" si="9"/>
        <v/>
      </c>
      <c r="DL51" s="97" t="str">
        <f t="shared" si="10"/>
        <v/>
      </c>
      <c r="DM51" t="s">
        <v>470</v>
      </c>
      <c r="DN51">
        <v>0</v>
      </c>
      <c r="DO51">
        <v>1</v>
      </c>
      <c r="DP51">
        <v>3.75</v>
      </c>
      <c r="DQ51" s="97">
        <f>(IF(DN51+(DO51/$D$62)+(DP51/$F$62)=0,"",DN51+(DO51/$D$62)+(DP51/$F$62)))/100</f>
        <v>6.5625000000000004E-4</v>
      </c>
      <c r="DV51" s="97" t="str">
        <f t="shared" si="12"/>
        <v/>
      </c>
      <c r="EA51" s="97" t="str">
        <f t="shared" si="13"/>
        <v/>
      </c>
      <c r="EF51" s="97" t="str">
        <f t="shared" si="14"/>
        <v/>
      </c>
      <c r="EK51" s="97" t="str">
        <f t="shared" si="15"/>
        <v/>
      </c>
      <c r="EP51" s="97" t="str">
        <f t="shared" si="16"/>
        <v/>
      </c>
      <c r="EU51" s="97" t="str">
        <f t="shared" si="17"/>
        <v/>
      </c>
      <c r="EZ51" s="97" t="str">
        <f t="shared" si="18"/>
        <v/>
      </c>
      <c r="FE51" s="97" t="str">
        <f t="shared" si="19"/>
        <v/>
      </c>
      <c r="FJ51" s="97" t="str">
        <f t="shared" si="20"/>
        <v/>
      </c>
      <c r="FO51" s="97" t="str">
        <f t="shared" si="21"/>
        <v/>
      </c>
    </row>
    <row r="52" spans="1:171" x14ac:dyDescent="0.3">
      <c r="A52" s="19" t="s">
        <v>228</v>
      </c>
      <c r="B52" s="19"/>
      <c r="C52" s="19" t="s">
        <v>640</v>
      </c>
      <c r="D52" s="19" t="s">
        <v>639</v>
      </c>
      <c r="K52" s="16" t="str">
        <f t="shared" si="22"/>
        <v/>
      </c>
      <c r="T52" s="16" t="str">
        <f t="shared" si="32"/>
        <v/>
      </c>
      <c r="AC52" s="16" t="str">
        <f t="shared" si="23"/>
        <v/>
      </c>
      <c r="AL52" s="16" t="str">
        <f t="shared" si="24"/>
        <v/>
      </c>
      <c r="AU52" s="16" t="str">
        <f t="shared" si="25"/>
        <v/>
      </c>
      <c r="BD52" s="16" t="str">
        <f t="shared" si="26"/>
        <v/>
      </c>
      <c r="BI52" s="97" t="str">
        <f t="shared" si="33"/>
        <v/>
      </c>
      <c r="BN52" s="97" t="str">
        <f t="shared" si="34"/>
        <v/>
      </c>
      <c r="BS52" s="97" t="str">
        <f t="shared" si="35"/>
        <v/>
      </c>
      <c r="BX52" s="97" t="str">
        <f t="shared" si="29"/>
        <v/>
      </c>
      <c r="CC52" s="97" t="str">
        <f t="shared" si="3"/>
        <v/>
      </c>
      <c r="CD52" t="s">
        <v>69</v>
      </c>
      <c r="CE52">
        <v>0</v>
      </c>
      <c r="CF52">
        <v>0</v>
      </c>
      <c r="CG52">
        <v>2.25</v>
      </c>
      <c r="CH52" s="97">
        <f t="shared" si="4"/>
        <v>9.3749999999999997E-3</v>
      </c>
      <c r="CM52" s="97" t="str">
        <f t="shared" si="5"/>
        <v/>
      </c>
      <c r="CR52" s="97" t="str">
        <f t="shared" si="6"/>
        <v/>
      </c>
      <c r="CW52" s="97" t="str">
        <f t="shared" si="7"/>
        <v/>
      </c>
      <c r="DB52" s="97" t="str">
        <f t="shared" si="8"/>
        <v/>
      </c>
      <c r="DG52" s="97" t="str">
        <f t="shared" si="9"/>
        <v/>
      </c>
      <c r="DL52" s="97" t="str">
        <f t="shared" si="10"/>
        <v/>
      </c>
      <c r="DQ52" s="97" t="str">
        <f t="shared" si="11"/>
        <v/>
      </c>
      <c r="DV52" s="97" t="str">
        <f t="shared" si="12"/>
        <v/>
      </c>
      <c r="EA52" s="97" t="str">
        <f t="shared" si="13"/>
        <v/>
      </c>
      <c r="EF52" s="97" t="str">
        <f t="shared" si="14"/>
        <v/>
      </c>
      <c r="EK52" s="97" t="str">
        <f t="shared" si="15"/>
        <v/>
      </c>
      <c r="EP52" s="97" t="str">
        <f t="shared" si="16"/>
        <v/>
      </c>
      <c r="EU52" s="97" t="str">
        <f t="shared" si="17"/>
        <v/>
      </c>
      <c r="EZ52" s="97" t="str">
        <f t="shared" si="18"/>
        <v/>
      </c>
      <c r="FE52" s="97" t="str">
        <f t="shared" si="19"/>
        <v/>
      </c>
      <c r="FJ52" s="97" t="str">
        <f t="shared" si="20"/>
        <v/>
      </c>
      <c r="FO52" s="97" t="str">
        <f t="shared" si="21"/>
        <v/>
      </c>
    </row>
    <row r="53" spans="1:171" x14ac:dyDescent="0.3">
      <c r="A53" s="19" t="s">
        <v>503</v>
      </c>
      <c r="B53" s="19"/>
      <c r="C53" s="19" t="s">
        <v>640</v>
      </c>
      <c r="D53" s="19" t="s">
        <v>639</v>
      </c>
      <c r="K53" s="16" t="str">
        <f t="shared" si="22"/>
        <v/>
      </c>
      <c r="T53" s="16" t="str">
        <f t="shared" si="32"/>
        <v/>
      </c>
      <c r="AC53" s="16" t="str">
        <f t="shared" si="23"/>
        <v/>
      </c>
      <c r="AL53" s="16" t="str">
        <f t="shared" si="24"/>
        <v/>
      </c>
      <c r="AU53" s="16" t="str">
        <f t="shared" si="25"/>
        <v/>
      </c>
      <c r="BD53" s="16" t="str">
        <f t="shared" si="26"/>
        <v/>
      </c>
      <c r="BI53" s="97" t="str">
        <f t="shared" si="33"/>
        <v/>
      </c>
      <c r="BN53" s="97" t="str">
        <f t="shared" si="34"/>
        <v/>
      </c>
      <c r="BS53" s="97" t="str">
        <f t="shared" si="35"/>
        <v/>
      </c>
      <c r="BX53" s="97" t="str">
        <f t="shared" si="29"/>
        <v/>
      </c>
      <c r="CC53" s="97" t="str">
        <f t="shared" si="3"/>
        <v/>
      </c>
      <c r="CH53" s="97" t="str">
        <f t="shared" si="4"/>
        <v/>
      </c>
      <c r="CM53" s="97" t="str">
        <f t="shared" si="5"/>
        <v/>
      </c>
      <c r="CR53" s="97" t="str">
        <f t="shared" si="6"/>
        <v/>
      </c>
      <c r="CW53" s="97" t="str">
        <f t="shared" si="7"/>
        <v/>
      </c>
      <c r="DB53" s="97" t="str">
        <f t="shared" si="8"/>
        <v/>
      </c>
      <c r="DC53" t="s">
        <v>515</v>
      </c>
      <c r="DD53">
        <v>0</v>
      </c>
      <c r="DE53">
        <v>0</v>
      </c>
      <c r="DF53">
        <v>4</v>
      </c>
      <c r="DG53" s="101">
        <f>(IF(DD53+(DE53/$D$62)+(DF53/$F$62)=0,"",DD53+(DE53/$D$62)+(DF53/$F$62)))/$H$90</f>
        <v>2.9761904761904762E-5</v>
      </c>
      <c r="DL53" s="97" t="str">
        <f t="shared" si="10"/>
        <v/>
      </c>
      <c r="DQ53" s="97" t="str">
        <f t="shared" si="11"/>
        <v/>
      </c>
      <c r="DV53" s="97" t="str">
        <f t="shared" si="12"/>
        <v/>
      </c>
      <c r="EA53" s="97" t="str">
        <f t="shared" si="13"/>
        <v/>
      </c>
      <c r="EF53" s="97" t="str">
        <f t="shared" si="14"/>
        <v/>
      </c>
      <c r="EK53" s="97" t="str">
        <f t="shared" si="15"/>
        <v/>
      </c>
      <c r="EP53" s="97" t="str">
        <f t="shared" si="16"/>
        <v/>
      </c>
      <c r="EU53" s="97" t="str">
        <f t="shared" si="17"/>
        <v/>
      </c>
      <c r="EZ53" s="97" t="str">
        <f t="shared" si="18"/>
        <v/>
      </c>
      <c r="FE53" s="97" t="str">
        <f t="shared" si="19"/>
        <v/>
      </c>
      <c r="FJ53" s="97" t="str">
        <f t="shared" si="20"/>
        <v/>
      </c>
      <c r="FO53" s="97" t="str">
        <f t="shared" si="21"/>
        <v/>
      </c>
    </row>
    <row r="54" spans="1:171" x14ac:dyDescent="0.3">
      <c r="A54" s="20" t="s">
        <v>230</v>
      </c>
      <c r="C54" s="19" t="s">
        <v>646</v>
      </c>
      <c r="D54" s="19" t="s">
        <v>520</v>
      </c>
      <c r="K54" s="16" t="str">
        <f t="shared" si="22"/>
        <v/>
      </c>
      <c r="T54" s="16" t="str">
        <f t="shared" si="32"/>
        <v/>
      </c>
      <c r="AC54" s="16" t="str">
        <f t="shared" si="23"/>
        <v/>
      </c>
      <c r="AL54" s="16" t="str">
        <f t="shared" si="24"/>
        <v/>
      </c>
      <c r="AU54" s="16" t="str">
        <f t="shared" si="25"/>
        <v/>
      </c>
      <c r="BD54" s="16" t="str">
        <f t="shared" si="26"/>
        <v/>
      </c>
      <c r="BI54" s="97" t="str">
        <f t="shared" si="33"/>
        <v/>
      </c>
      <c r="BN54" s="97" t="str">
        <f t="shared" si="34"/>
        <v/>
      </c>
      <c r="BS54" s="97" t="str">
        <f t="shared" si="35"/>
        <v/>
      </c>
      <c r="BX54" s="97" t="str">
        <f t="shared" si="29"/>
        <v/>
      </c>
      <c r="CC54" s="97" t="str">
        <f t="shared" si="3"/>
        <v/>
      </c>
      <c r="CH54" s="97" t="str">
        <f t="shared" si="4"/>
        <v/>
      </c>
      <c r="CM54" s="97" t="str">
        <f t="shared" si="5"/>
        <v/>
      </c>
      <c r="CR54" s="97" t="str">
        <f t="shared" si="6"/>
        <v/>
      </c>
      <c r="CW54" s="97" t="str">
        <f t="shared" si="7"/>
        <v/>
      </c>
      <c r="DB54" s="97" t="str">
        <f t="shared" si="8"/>
        <v/>
      </c>
      <c r="DG54" s="97" t="str">
        <f t="shared" si="9"/>
        <v/>
      </c>
      <c r="DL54" s="97" t="str">
        <f t="shared" si="10"/>
        <v/>
      </c>
      <c r="DQ54" s="97" t="str">
        <f t="shared" si="11"/>
        <v/>
      </c>
      <c r="DV54" s="97" t="str">
        <f t="shared" si="12"/>
        <v/>
      </c>
      <c r="EA54" s="97" t="str">
        <f t="shared" si="13"/>
        <v/>
      </c>
      <c r="EF54" s="97" t="str">
        <f t="shared" si="14"/>
        <v/>
      </c>
      <c r="EG54" t="s">
        <v>142</v>
      </c>
      <c r="EH54">
        <v>0</v>
      </c>
      <c r="EI54">
        <v>2</v>
      </c>
      <c r="EJ54">
        <v>8</v>
      </c>
      <c r="EK54" s="97">
        <f t="shared" si="15"/>
        <v>0.13333333333333333</v>
      </c>
      <c r="EP54" s="97" t="str">
        <f t="shared" si="16"/>
        <v/>
      </c>
      <c r="EU54" s="97" t="str">
        <f t="shared" si="17"/>
        <v/>
      </c>
      <c r="EZ54" s="97" t="str">
        <f t="shared" si="18"/>
        <v/>
      </c>
      <c r="FE54" s="97" t="str">
        <f t="shared" si="19"/>
        <v/>
      </c>
      <c r="FJ54" s="97" t="str">
        <f t="shared" si="20"/>
        <v/>
      </c>
      <c r="FO54" s="97" t="str">
        <f t="shared" si="21"/>
        <v/>
      </c>
    </row>
    <row r="55" spans="1:171" x14ac:dyDescent="0.3">
      <c r="A55" s="19" t="s">
        <v>504</v>
      </c>
      <c r="B55" s="19"/>
      <c r="C55" s="19" t="s">
        <v>661</v>
      </c>
      <c r="D55" s="19" t="s">
        <v>521</v>
      </c>
      <c r="K55" s="16" t="str">
        <f t="shared" si="22"/>
        <v/>
      </c>
      <c r="T55" s="16" t="str">
        <f t="shared" si="32"/>
        <v/>
      </c>
      <c r="AC55" s="16" t="str">
        <f t="shared" si="23"/>
        <v/>
      </c>
      <c r="AL55" s="16" t="str">
        <f t="shared" si="24"/>
        <v/>
      </c>
      <c r="AU55" s="16" t="str">
        <f t="shared" si="25"/>
        <v/>
      </c>
      <c r="BD55" s="16" t="str">
        <f t="shared" si="26"/>
        <v/>
      </c>
      <c r="BI55" s="97" t="str">
        <f t="shared" si="33"/>
        <v/>
      </c>
      <c r="BN55" s="97" t="str">
        <f t="shared" si="34"/>
        <v/>
      </c>
      <c r="BS55" s="97" t="str">
        <f t="shared" si="35"/>
        <v/>
      </c>
      <c r="BX55" s="97" t="str">
        <f t="shared" si="29"/>
        <v/>
      </c>
      <c r="CC55" s="97" t="str">
        <f t="shared" si="3"/>
        <v/>
      </c>
      <c r="CH55" s="97" t="str">
        <f t="shared" si="4"/>
        <v/>
      </c>
      <c r="CM55" s="97" t="str">
        <f t="shared" si="5"/>
        <v/>
      </c>
      <c r="CR55" s="97" t="str">
        <f t="shared" si="6"/>
        <v/>
      </c>
      <c r="CW55" s="97" t="str">
        <f t="shared" si="7"/>
        <v/>
      </c>
      <c r="DB55" s="97" t="str">
        <f t="shared" si="8"/>
        <v/>
      </c>
      <c r="DC55" t="s">
        <v>231</v>
      </c>
      <c r="DD55">
        <v>16</v>
      </c>
      <c r="DE55">
        <v>0</v>
      </c>
      <c r="DF55">
        <v>0</v>
      </c>
      <c r="DG55" s="97">
        <f t="shared" si="9"/>
        <v>16</v>
      </c>
      <c r="DL55" s="97" t="str">
        <f t="shared" si="10"/>
        <v/>
      </c>
      <c r="DQ55" s="97" t="str">
        <f t="shared" si="11"/>
        <v/>
      </c>
      <c r="DV55" s="97" t="str">
        <f t="shared" si="12"/>
        <v/>
      </c>
      <c r="EA55" s="97" t="str">
        <f t="shared" si="13"/>
        <v/>
      </c>
      <c r="EF55" s="97" t="str">
        <f t="shared" si="14"/>
        <v/>
      </c>
      <c r="EK55" s="97" t="str">
        <f t="shared" si="15"/>
        <v/>
      </c>
      <c r="EP55" s="97" t="str">
        <f t="shared" si="16"/>
        <v/>
      </c>
      <c r="EU55" s="97" t="str">
        <f t="shared" si="17"/>
        <v/>
      </c>
      <c r="EZ55" s="97" t="str">
        <f t="shared" si="18"/>
        <v/>
      </c>
      <c r="FE55" s="97" t="str">
        <f t="shared" si="19"/>
        <v/>
      </c>
      <c r="FJ55" s="97" t="str">
        <f t="shared" si="20"/>
        <v/>
      </c>
      <c r="FO55" s="97" t="str">
        <f t="shared" si="21"/>
        <v/>
      </c>
    </row>
    <row r="56" spans="1:171" x14ac:dyDescent="0.3">
      <c r="A56" s="19" t="s">
        <v>505</v>
      </c>
      <c r="B56" s="19"/>
      <c r="C56" s="19" t="s">
        <v>661</v>
      </c>
      <c r="D56" s="19" t="s">
        <v>521</v>
      </c>
      <c r="K56" s="16" t="str">
        <f t="shared" si="22"/>
        <v/>
      </c>
      <c r="T56" s="16" t="str">
        <f t="shared" si="32"/>
        <v/>
      </c>
      <c r="AC56" s="16" t="str">
        <f t="shared" si="23"/>
        <v/>
      </c>
      <c r="AL56" s="16" t="str">
        <f t="shared" si="24"/>
        <v/>
      </c>
      <c r="AU56" s="16" t="str">
        <f t="shared" si="25"/>
        <v/>
      </c>
      <c r="BD56" s="16" t="str">
        <f t="shared" si="26"/>
        <v/>
      </c>
      <c r="BI56" s="97" t="str">
        <f t="shared" si="33"/>
        <v/>
      </c>
      <c r="BN56" s="97" t="str">
        <f t="shared" si="34"/>
        <v/>
      </c>
      <c r="BS56" s="97" t="str">
        <f t="shared" si="35"/>
        <v/>
      </c>
      <c r="BX56" s="97" t="str">
        <f t="shared" si="29"/>
        <v/>
      </c>
      <c r="CC56" s="97" t="str">
        <f t="shared" si="3"/>
        <v/>
      </c>
      <c r="CH56" s="97" t="str">
        <f t="shared" si="4"/>
        <v/>
      </c>
      <c r="CM56" s="97" t="str">
        <f t="shared" si="5"/>
        <v/>
      </c>
      <c r="CR56" s="97" t="str">
        <f t="shared" si="6"/>
        <v/>
      </c>
      <c r="CW56" s="97" t="str">
        <f t="shared" si="7"/>
        <v/>
      </c>
      <c r="DB56" s="97" t="str">
        <f t="shared" si="8"/>
        <v/>
      </c>
      <c r="DC56" t="s">
        <v>231</v>
      </c>
      <c r="DD56">
        <v>60</v>
      </c>
      <c r="DE56">
        <v>0</v>
      </c>
      <c r="DF56">
        <v>0</v>
      </c>
      <c r="DG56" s="97">
        <f t="shared" si="9"/>
        <v>60</v>
      </c>
      <c r="DL56" s="97" t="str">
        <f t="shared" si="10"/>
        <v/>
      </c>
      <c r="DQ56" s="97" t="str">
        <f t="shared" si="11"/>
        <v/>
      </c>
      <c r="DV56" s="97" t="str">
        <f t="shared" si="12"/>
        <v/>
      </c>
      <c r="EA56" s="97" t="str">
        <f t="shared" si="13"/>
        <v/>
      </c>
      <c r="EF56" s="97" t="str">
        <f t="shared" si="14"/>
        <v/>
      </c>
      <c r="EK56" s="97" t="str">
        <f t="shared" si="15"/>
        <v/>
      </c>
      <c r="EP56" s="97" t="str">
        <f t="shared" si="16"/>
        <v/>
      </c>
      <c r="EU56" s="97" t="str">
        <f t="shared" si="17"/>
        <v/>
      </c>
      <c r="EZ56" s="97" t="str">
        <f t="shared" si="18"/>
        <v/>
      </c>
      <c r="FE56" s="97" t="str">
        <f t="shared" si="19"/>
        <v/>
      </c>
      <c r="FJ56" s="97" t="str">
        <f t="shared" si="20"/>
        <v/>
      </c>
      <c r="FO56" s="97" t="str">
        <f t="shared" si="21"/>
        <v/>
      </c>
    </row>
    <row r="57" spans="1:171" x14ac:dyDescent="0.3">
      <c r="A57" s="19" t="s">
        <v>232</v>
      </c>
      <c r="B57" s="19"/>
      <c r="C57" s="19" t="s">
        <v>661</v>
      </c>
      <c r="D57" s="19" t="s">
        <v>521</v>
      </c>
      <c r="K57" s="16" t="str">
        <f t="shared" si="22"/>
        <v/>
      </c>
      <c r="T57" s="16" t="str">
        <f t="shared" si="32"/>
        <v/>
      </c>
      <c r="AC57" s="16" t="str">
        <f t="shared" si="23"/>
        <v/>
      </c>
      <c r="AL57" s="16" t="str">
        <f t="shared" si="24"/>
        <v/>
      </c>
      <c r="AU57" s="16" t="str">
        <f t="shared" si="25"/>
        <v/>
      </c>
      <c r="BD57" s="16" t="str">
        <f t="shared" si="26"/>
        <v/>
      </c>
      <c r="BI57" s="97" t="str">
        <f t="shared" si="33"/>
        <v/>
      </c>
      <c r="BN57" s="97" t="str">
        <f t="shared" si="34"/>
        <v/>
      </c>
      <c r="BS57" s="97" t="str">
        <f t="shared" si="35"/>
        <v/>
      </c>
      <c r="BX57" s="97" t="str">
        <f t="shared" si="29"/>
        <v/>
      </c>
      <c r="CC57" s="97" t="str">
        <f t="shared" si="3"/>
        <v/>
      </c>
      <c r="CH57" s="97" t="str">
        <f t="shared" si="4"/>
        <v/>
      </c>
      <c r="CM57" s="97" t="str">
        <f t="shared" si="5"/>
        <v/>
      </c>
      <c r="CR57" s="97" t="str">
        <f t="shared" si="6"/>
        <v/>
      </c>
      <c r="CW57" s="97" t="str">
        <f t="shared" si="7"/>
        <v/>
      </c>
      <c r="DB57" s="97" t="str">
        <f t="shared" si="8"/>
        <v/>
      </c>
      <c r="DC57" t="s">
        <v>231</v>
      </c>
      <c r="DD57">
        <v>75</v>
      </c>
      <c r="DE57">
        <v>0</v>
      </c>
      <c r="DF57">
        <v>0</v>
      </c>
      <c r="DG57" s="97">
        <f t="shared" si="9"/>
        <v>75</v>
      </c>
      <c r="DL57" s="97" t="str">
        <f t="shared" si="10"/>
        <v/>
      </c>
      <c r="DQ57" s="97" t="str">
        <f t="shared" si="11"/>
        <v/>
      </c>
      <c r="DV57" s="97" t="str">
        <f t="shared" si="12"/>
        <v/>
      </c>
      <c r="EA57" s="97" t="str">
        <f t="shared" si="13"/>
        <v/>
      </c>
      <c r="EF57" s="97" t="str">
        <f t="shared" si="14"/>
        <v/>
      </c>
      <c r="EK57" s="97" t="str">
        <f t="shared" si="15"/>
        <v/>
      </c>
      <c r="EP57" s="97" t="str">
        <f t="shared" si="16"/>
        <v/>
      </c>
      <c r="EU57" s="97" t="str">
        <f t="shared" si="17"/>
        <v/>
      </c>
      <c r="EZ57" s="97" t="str">
        <f t="shared" si="18"/>
        <v/>
      </c>
      <c r="FE57" s="97" t="str">
        <f t="shared" si="19"/>
        <v/>
      </c>
      <c r="FJ57" s="97" t="str">
        <f t="shared" si="20"/>
        <v/>
      </c>
      <c r="FO57" s="97" t="str">
        <f t="shared" si="21"/>
        <v/>
      </c>
    </row>
    <row r="61" spans="1:171" x14ac:dyDescent="0.3">
      <c r="A61" s="94" t="s">
        <v>412</v>
      </c>
      <c r="B61" s="94"/>
      <c r="C61" s="94"/>
      <c r="D61"/>
      <c r="CB61" s="97"/>
      <c r="CC61"/>
      <c r="CG61" s="97"/>
      <c r="CH61"/>
      <c r="CL61" s="97"/>
      <c r="CM61"/>
      <c r="CQ61" s="97"/>
      <c r="CR61"/>
      <c r="CV61" s="97"/>
      <c r="CW61"/>
      <c r="DA61" s="97"/>
      <c r="DB61"/>
      <c r="DF61" s="97"/>
      <c r="DG61"/>
      <c r="DK61" s="97"/>
      <c r="DL61"/>
      <c r="DP61" s="97"/>
      <c r="DQ61"/>
      <c r="DU61" s="97"/>
      <c r="DV61"/>
      <c r="DZ61" s="97"/>
      <c r="EA61"/>
      <c r="EE61" s="97"/>
      <c r="EF61"/>
      <c r="EJ61" s="97"/>
      <c r="EK61"/>
      <c r="EO61" s="97"/>
      <c r="EP61"/>
      <c r="ET61" s="97"/>
      <c r="EU61"/>
      <c r="EY61" s="97"/>
      <c r="EZ61"/>
      <c r="FD61" s="97"/>
      <c r="FE61"/>
      <c r="FI61" s="97"/>
      <c r="FJ61"/>
      <c r="FN61" s="97"/>
      <c r="FO61"/>
    </row>
    <row r="62" spans="1:171" x14ac:dyDescent="0.3">
      <c r="B62">
        <v>1</v>
      </c>
      <c r="C62" s="94" t="s">
        <v>19</v>
      </c>
      <c r="D62">
        <v>20</v>
      </c>
      <c r="E62" s="94" t="s">
        <v>16</v>
      </c>
      <c r="F62">
        <v>240</v>
      </c>
      <c r="G62" s="94" t="s">
        <v>17</v>
      </c>
      <c r="BZ62" s="97"/>
      <c r="CC62"/>
      <c r="CE62" s="97"/>
      <c r="CH62"/>
      <c r="CJ62" s="97"/>
      <c r="CM62"/>
      <c r="CO62" s="97"/>
      <c r="CR62"/>
      <c r="CT62" s="97"/>
      <c r="CW62"/>
      <c r="CY62" s="97"/>
      <c r="DB62"/>
      <c r="DD62" s="97"/>
      <c r="DG62"/>
      <c r="DI62" s="97"/>
      <c r="DL62"/>
      <c r="DN62" s="97"/>
      <c r="DQ62"/>
      <c r="DS62" s="97"/>
      <c r="DV62"/>
      <c r="DX62" s="97"/>
      <c r="EA62"/>
      <c r="EC62" s="97"/>
      <c r="EF62"/>
      <c r="EH62" s="97"/>
      <c r="EK62"/>
      <c r="EM62" s="97"/>
      <c r="EP62"/>
      <c r="ER62" s="97"/>
      <c r="EU62"/>
      <c r="EW62" s="97"/>
      <c r="EZ62"/>
      <c r="FB62" s="97"/>
      <c r="FE62"/>
      <c r="FG62" s="97"/>
      <c r="FJ62"/>
      <c r="FL62" s="97"/>
      <c r="FO62"/>
    </row>
    <row r="63" spans="1:171" x14ac:dyDescent="0.3">
      <c r="A63" s="19">
        <v>1877</v>
      </c>
      <c r="B63">
        <v>1</v>
      </c>
      <c r="C63" s="94" t="s">
        <v>19</v>
      </c>
      <c r="D63">
        <v>126</v>
      </c>
      <c r="E63" s="94" t="s">
        <v>510</v>
      </c>
      <c r="BZ63" s="97"/>
      <c r="CC63"/>
      <c r="CE63" s="97"/>
      <c r="CH63"/>
      <c r="CJ63" s="97"/>
      <c r="CM63"/>
      <c r="CO63" s="97"/>
      <c r="CR63"/>
      <c r="CT63" s="97"/>
      <c r="CW63"/>
      <c r="CY63" s="97"/>
      <c r="DB63"/>
      <c r="DD63" s="97"/>
      <c r="DG63"/>
      <c r="DI63" s="97"/>
      <c r="DL63"/>
      <c r="DN63" s="97"/>
      <c r="DQ63"/>
      <c r="DS63" s="97"/>
      <c r="DV63"/>
      <c r="DX63" s="97"/>
      <c r="EA63"/>
      <c r="EC63" s="97"/>
      <c r="EF63"/>
      <c r="EH63" s="97"/>
      <c r="EK63"/>
      <c r="EM63" s="97"/>
      <c r="EP63"/>
      <c r="ER63" s="97"/>
      <c r="EU63"/>
      <c r="EW63" s="97"/>
      <c r="EZ63"/>
      <c r="FB63" s="97"/>
      <c r="FE63"/>
      <c r="FG63" s="97"/>
      <c r="FJ63"/>
      <c r="FL63" s="97"/>
      <c r="FO63"/>
    </row>
    <row r="64" spans="1:171" x14ac:dyDescent="0.3">
      <c r="A64" s="19">
        <v>1878</v>
      </c>
      <c r="B64">
        <v>1</v>
      </c>
      <c r="C64" s="94" t="s">
        <v>19</v>
      </c>
      <c r="D64">
        <v>134.25</v>
      </c>
      <c r="E64" s="94" t="s">
        <v>510</v>
      </c>
      <c r="BZ64" s="97"/>
      <c r="CC64"/>
      <c r="CE64" s="97"/>
      <c r="CH64"/>
      <c r="CJ64" s="97"/>
      <c r="CM64"/>
      <c r="CO64" s="97"/>
      <c r="CR64"/>
      <c r="CT64" s="97"/>
      <c r="CW64"/>
      <c r="CY64" s="97"/>
      <c r="DB64"/>
      <c r="DD64" s="97"/>
      <c r="DG64"/>
      <c r="DI64" s="97"/>
      <c r="DL64"/>
      <c r="DN64" s="97"/>
      <c r="DQ64"/>
      <c r="DS64" s="97"/>
      <c r="DV64"/>
      <c r="DX64" s="97"/>
      <c r="EA64"/>
      <c r="EC64" s="97"/>
      <c r="EF64"/>
      <c r="EH64" s="97"/>
      <c r="EK64"/>
      <c r="EM64" s="97"/>
      <c r="EP64"/>
      <c r="ER64" s="97"/>
      <c r="EU64"/>
      <c r="EW64" s="97"/>
      <c r="EZ64"/>
      <c r="FB64" s="97"/>
      <c r="FE64"/>
      <c r="FG64" s="97"/>
      <c r="FJ64"/>
      <c r="FL64" s="97"/>
      <c r="FO64"/>
    </row>
    <row r="65" spans="1:171" x14ac:dyDescent="0.3">
      <c r="A65" s="19">
        <v>1879</v>
      </c>
      <c r="B65">
        <v>1</v>
      </c>
      <c r="C65" s="94" t="s">
        <v>19</v>
      </c>
      <c r="D65">
        <v>134.25</v>
      </c>
      <c r="E65" s="94" t="s">
        <v>510</v>
      </c>
      <c r="BZ65" s="97"/>
      <c r="CC65"/>
      <c r="CE65" s="97"/>
      <c r="CH65"/>
      <c r="CJ65" s="97"/>
      <c r="CM65"/>
      <c r="CO65" s="97"/>
      <c r="CR65"/>
      <c r="CT65" s="97"/>
      <c r="CW65"/>
      <c r="CY65" s="97"/>
      <c r="DB65"/>
      <c r="DD65" s="97"/>
      <c r="DG65"/>
      <c r="DI65" s="97"/>
      <c r="DL65"/>
      <c r="DN65" s="97"/>
      <c r="DQ65"/>
      <c r="DS65" s="97"/>
      <c r="DV65"/>
      <c r="DX65" s="97"/>
      <c r="EA65"/>
      <c r="EC65" s="97"/>
      <c r="EF65"/>
      <c r="EH65" s="97"/>
      <c r="EK65"/>
      <c r="EM65" s="97"/>
      <c r="EP65"/>
      <c r="ER65" s="97"/>
      <c r="EU65"/>
      <c r="EW65" s="97"/>
      <c r="EZ65"/>
      <c r="FB65" s="97"/>
      <c r="FE65"/>
      <c r="FG65" s="97"/>
      <c r="FJ65"/>
      <c r="FL65" s="97"/>
      <c r="FO65"/>
    </row>
    <row r="66" spans="1:171" x14ac:dyDescent="0.3">
      <c r="A66" s="19"/>
      <c r="B66" s="19"/>
      <c r="C66" s="19"/>
      <c r="D66"/>
      <c r="CB66" s="97"/>
      <c r="CC66"/>
      <c r="CG66" s="97"/>
      <c r="CH66"/>
      <c r="CL66" s="97"/>
      <c r="CM66"/>
      <c r="CQ66" s="97"/>
      <c r="CR66"/>
      <c r="CV66" s="97"/>
      <c r="CW66"/>
      <c r="DA66" s="97"/>
      <c r="DB66"/>
      <c r="DF66" s="97"/>
      <c r="DG66"/>
      <c r="DK66" s="97"/>
      <c r="DL66"/>
      <c r="DP66" s="97"/>
      <c r="DQ66"/>
      <c r="DU66" s="97"/>
      <c r="DV66"/>
      <c r="DZ66" s="97"/>
      <c r="EA66"/>
      <c r="EE66" s="97"/>
      <c r="EF66"/>
      <c r="EJ66" s="97"/>
      <c r="EK66"/>
      <c r="EO66" s="97"/>
      <c r="EP66"/>
      <c r="ET66" s="97"/>
      <c r="EU66"/>
      <c r="EY66" s="97"/>
      <c r="EZ66"/>
      <c r="FD66" s="97"/>
      <c r="FE66"/>
      <c r="FI66" s="97"/>
      <c r="FJ66"/>
      <c r="FN66" s="97"/>
      <c r="FO66"/>
    </row>
    <row r="67" spans="1:171" s="66" customFormat="1" x14ac:dyDescent="0.3">
      <c r="A67" s="61"/>
      <c r="B67" s="61">
        <v>1</v>
      </c>
      <c r="C67" s="67" t="s">
        <v>416</v>
      </c>
      <c r="D67" s="68">
        <v>6.5</v>
      </c>
      <c r="E67" s="70" t="s">
        <v>414</v>
      </c>
      <c r="F67" s="61"/>
      <c r="G67" s="67"/>
      <c r="H67" s="68"/>
      <c r="I67" s="67"/>
      <c r="J67" s="67"/>
      <c r="K67" s="70"/>
      <c r="L67" s="67"/>
      <c r="M67" s="68"/>
      <c r="N67" s="67"/>
      <c r="O67" s="67"/>
      <c r="P67" s="67"/>
      <c r="Q67" s="70"/>
      <c r="S67" s="68"/>
      <c r="U67" s="67"/>
      <c r="V67" s="67"/>
      <c r="W67" s="70"/>
      <c r="Z67" s="68"/>
      <c r="AA67" s="68"/>
      <c r="AB67" s="70"/>
      <c r="AC67" s="67"/>
      <c r="AE67" s="73"/>
      <c r="AF67" s="70"/>
      <c r="AG67" s="67"/>
      <c r="AI67" s="70"/>
      <c r="AJ67" s="68"/>
      <c r="AK67" s="67"/>
      <c r="AL67" s="70"/>
      <c r="AP67" s="70"/>
      <c r="AQ67" s="67"/>
      <c r="AS67" s="70"/>
      <c r="AT67" s="68"/>
      <c r="AU67" s="67"/>
      <c r="AW67" s="70"/>
      <c r="AY67" s="68"/>
      <c r="AZ67" s="67"/>
      <c r="BA67" s="70"/>
      <c r="BE67" s="70"/>
      <c r="BG67" s="68"/>
      <c r="BH67" s="67"/>
      <c r="BI67" s="70"/>
      <c r="BL67" s="70"/>
      <c r="BM67" s="68"/>
      <c r="BN67" s="67"/>
      <c r="BP67" s="70"/>
      <c r="BR67" s="68"/>
      <c r="BS67" s="70"/>
      <c r="BT67" s="67"/>
      <c r="BW67" s="70"/>
      <c r="BX67" s="67"/>
      <c r="BZ67" s="70"/>
      <c r="CA67" s="68"/>
      <c r="CC67" s="70"/>
      <c r="CD67" s="67"/>
      <c r="CF67" s="68"/>
      <c r="CG67" s="67"/>
      <c r="CK67" s="67"/>
      <c r="CN67" s="67"/>
      <c r="CQ67" s="67"/>
      <c r="CU67" s="67"/>
      <c r="CX67" s="67"/>
    </row>
    <row r="68" spans="1:171" s="66" customFormat="1" x14ac:dyDescent="0.3">
      <c r="A68" s="61"/>
      <c r="B68" s="61">
        <v>1</v>
      </c>
      <c r="C68" s="67" t="s">
        <v>57</v>
      </c>
      <c r="D68" s="68">
        <v>112</v>
      </c>
      <c r="E68" s="67" t="s">
        <v>69</v>
      </c>
      <c r="F68" s="61"/>
      <c r="G68" s="67"/>
      <c r="H68" s="68"/>
      <c r="I68" s="67"/>
      <c r="J68" s="67"/>
      <c r="K68" s="67"/>
      <c r="L68" s="67"/>
      <c r="M68" s="68"/>
      <c r="N68" s="67"/>
      <c r="O68" s="67"/>
      <c r="P68" s="67"/>
      <c r="Q68" s="67"/>
      <c r="S68" s="68"/>
      <c r="U68" s="67"/>
      <c r="V68" s="67"/>
      <c r="W68" s="67"/>
      <c r="Z68" s="68"/>
      <c r="AA68" s="68"/>
      <c r="AB68" s="67"/>
      <c r="AC68" s="67"/>
      <c r="AE68" s="73"/>
      <c r="AF68" s="67"/>
      <c r="AG68" s="67"/>
      <c r="AI68" s="67"/>
      <c r="AJ68" s="68"/>
      <c r="AK68" s="67"/>
      <c r="AL68" s="67"/>
      <c r="AP68" s="67"/>
      <c r="AQ68" s="67"/>
      <c r="AS68" s="67"/>
      <c r="AT68" s="68"/>
      <c r="AU68" s="67"/>
      <c r="AW68" s="67"/>
      <c r="AY68" s="68"/>
      <c r="AZ68" s="67"/>
      <c r="BA68" s="67"/>
      <c r="BE68" s="67"/>
      <c r="BG68" s="68"/>
      <c r="BH68" s="67"/>
      <c r="BI68" s="67"/>
      <c r="BL68" s="67"/>
      <c r="BM68" s="68"/>
      <c r="BN68" s="67"/>
      <c r="BP68" s="67"/>
      <c r="BR68" s="68"/>
      <c r="BS68" s="67"/>
      <c r="BT68" s="67"/>
      <c r="BW68" s="67"/>
      <c r="BX68" s="67"/>
      <c r="BZ68" s="67"/>
      <c r="CA68" s="68"/>
      <c r="CC68" s="67"/>
      <c r="CD68" s="67"/>
      <c r="CF68" s="68"/>
      <c r="CG68" s="67"/>
      <c r="CK68" s="67"/>
      <c r="CN68" s="67"/>
      <c r="CQ68" s="67"/>
      <c r="CU68" s="67"/>
      <c r="CX68" s="67"/>
    </row>
    <row r="69" spans="1:171" s="66" customFormat="1" x14ac:dyDescent="0.3">
      <c r="A69" s="61"/>
      <c r="B69" s="61">
        <v>1</v>
      </c>
      <c r="C69" s="67" t="s">
        <v>57</v>
      </c>
      <c r="D69" s="68">
        <f>D68/D67</f>
        <v>17.23076923076923</v>
      </c>
      <c r="E69" s="67" t="s">
        <v>416</v>
      </c>
      <c r="F69" s="61"/>
      <c r="G69" s="68"/>
      <c r="H69" s="68"/>
      <c r="I69" s="67"/>
      <c r="J69" s="67"/>
      <c r="K69" s="67"/>
      <c r="L69" s="68"/>
      <c r="N69" s="68"/>
      <c r="O69" s="67"/>
      <c r="P69" s="67"/>
      <c r="Q69" s="67"/>
      <c r="S69" s="68"/>
      <c r="T69" s="68"/>
      <c r="U69" s="67"/>
      <c r="V69" s="67"/>
      <c r="W69" s="67"/>
      <c r="Z69" s="68"/>
      <c r="AA69" s="68"/>
      <c r="AB69" s="67"/>
      <c r="AC69" s="67"/>
      <c r="AD69" s="73"/>
      <c r="AE69" s="61"/>
      <c r="AF69" s="67"/>
      <c r="AG69" s="67"/>
      <c r="AI69" s="67"/>
      <c r="AJ69" s="68"/>
      <c r="AK69" s="67"/>
      <c r="AL69" s="67"/>
      <c r="AP69" s="67"/>
      <c r="AQ69" s="67"/>
      <c r="AS69" s="67"/>
      <c r="AT69" s="68"/>
      <c r="AU69" s="67"/>
      <c r="AW69" s="67"/>
      <c r="AY69" s="68"/>
      <c r="AZ69" s="67"/>
      <c r="BA69" s="67"/>
      <c r="BC69" s="73"/>
      <c r="BE69" s="67"/>
      <c r="BG69" s="68"/>
      <c r="BH69" s="67"/>
      <c r="BI69" s="67"/>
      <c r="BL69" s="67"/>
      <c r="BM69" s="68"/>
      <c r="BN69" s="67"/>
      <c r="BP69" s="67"/>
      <c r="BR69" s="68"/>
      <c r="BS69" s="67"/>
      <c r="BT69" s="67"/>
      <c r="BW69" s="67"/>
      <c r="BX69" s="67"/>
      <c r="BZ69" s="67"/>
      <c r="CA69" s="68"/>
      <c r="CC69" s="67"/>
      <c r="CD69" s="67"/>
      <c r="CF69" s="68"/>
      <c r="CG69" s="67"/>
      <c r="CK69" s="67"/>
      <c r="CN69" s="67"/>
      <c r="CQ69" s="67"/>
      <c r="CU69" s="67"/>
      <c r="CX69" s="67"/>
    </row>
    <row r="70" spans="1:171" s="61" customFormat="1" ht="15" customHeight="1" x14ac:dyDescent="0.3">
      <c r="B70" s="118">
        <v>1</v>
      </c>
      <c r="C70" s="120" t="s">
        <v>417</v>
      </c>
      <c r="D70" s="121">
        <v>130</v>
      </c>
      <c r="E70" s="122" t="s">
        <v>414</v>
      </c>
      <c r="F70" s="75"/>
      <c r="G70" s="66"/>
      <c r="H70" s="76"/>
      <c r="I70" s="67"/>
      <c r="J70" s="67"/>
      <c r="K70" s="77"/>
      <c r="L70" s="66"/>
      <c r="M70" s="66"/>
      <c r="N70" s="66"/>
      <c r="O70" s="67"/>
      <c r="P70" s="67"/>
      <c r="Q70" s="77"/>
      <c r="R70" s="66"/>
      <c r="S70" s="76"/>
      <c r="T70" s="66"/>
      <c r="U70" s="67"/>
      <c r="V70" s="67"/>
      <c r="W70" s="77"/>
      <c r="X70" s="66"/>
      <c r="Y70" s="66"/>
      <c r="Z70" s="76"/>
      <c r="AA70" s="76"/>
      <c r="AB70" s="77"/>
      <c r="AC70" s="67"/>
      <c r="AD70" s="66"/>
      <c r="AF70" s="77"/>
      <c r="AG70" s="67"/>
      <c r="AI70" s="77"/>
      <c r="AJ70" s="76"/>
      <c r="AK70" s="67"/>
      <c r="AL70" s="77"/>
      <c r="AP70" s="77"/>
      <c r="AQ70" s="67"/>
      <c r="AS70" s="77"/>
      <c r="AT70" s="76"/>
      <c r="AU70" s="67"/>
      <c r="AW70" s="77"/>
      <c r="AY70" s="76"/>
      <c r="AZ70" s="67"/>
      <c r="BA70" s="77"/>
      <c r="BE70" s="77"/>
      <c r="BG70" s="76"/>
      <c r="BH70" s="67"/>
      <c r="BI70" s="77"/>
      <c r="BL70" s="77"/>
      <c r="BM70" s="76"/>
      <c r="BN70" s="67"/>
      <c r="BP70" s="77"/>
      <c r="BR70" s="76"/>
      <c r="BS70" s="77"/>
      <c r="BT70" s="67"/>
      <c r="BW70" s="77"/>
      <c r="BX70" s="67"/>
      <c r="BZ70" s="77"/>
      <c r="CA70" s="76"/>
      <c r="CC70" s="77"/>
      <c r="CD70" s="67"/>
      <c r="CF70" s="76"/>
      <c r="CG70" s="67"/>
      <c r="CK70" s="67"/>
      <c r="CN70" s="67"/>
      <c r="CQ70" s="67"/>
      <c r="CU70" s="67"/>
      <c r="CX70" s="67"/>
    </row>
    <row r="71" spans="1:171" s="61" customFormat="1" ht="28.8" customHeight="1" x14ac:dyDescent="0.3">
      <c r="B71" s="118"/>
      <c r="C71" s="120"/>
      <c r="D71" s="121"/>
      <c r="E71" s="122"/>
      <c r="H71" s="76"/>
      <c r="I71" s="66"/>
      <c r="J71" s="66"/>
      <c r="K71" s="77"/>
      <c r="O71" s="66"/>
      <c r="P71" s="66"/>
      <c r="Q71" s="77"/>
      <c r="S71" s="76"/>
      <c r="U71" s="66"/>
      <c r="V71" s="66"/>
      <c r="W71" s="77"/>
      <c r="Z71" s="76"/>
      <c r="AA71" s="76"/>
      <c r="AB71" s="77"/>
      <c r="AC71" s="66"/>
      <c r="AF71" s="77"/>
      <c r="AG71" s="66"/>
      <c r="AI71" s="77"/>
      <c r="AJ71" s="76"/>
      <c r="AK71" s="66"/>
      <c r="AL71" s="77"/>
      <c r="AP71" s="77"/>
      <c r="AQ71" s="66"/>
      <c r="AS71" s="77"/>
      <c r="AT71" s="76"/>
      <c r="AU71" s="66"/>
      <c r="AW71" s="77"/>
      <c r="AY71" s="76"/>
      <c r="AZ71" s="66"/>
      <c r="BA71" s="77"/>
      <c r="BE71" s="77"/>
      <c r="BG71" s="76"/>
      <c r="BH71" s="66"/>
      <c r="BI71" s="77"/>
      <c r="BL71" s="77"/>
      <c r="BM71" s="76"/>
      <c r="BN71" s="66"/>
      <c r="BP71" s="77"/>
      <c r="BR71" s="76"/>
      <c r="BS71" s="77"/>
      <c r="BT71" s="66"/>
      <c r="BW71" s="77"/>
      <c r="BX71" s="66"/>
      <c r="BZ71" s="77"/>
      <c r="CA71" s="76"/>
      <c r="CC71" s="77"/>
      <c r="CD71" s="66"/>
      <c r="CF71" s="76"/>
      <c r="CG71" s="66"/>
      <c r="CK71" s="66"/>
      <c r="CN71" s="66"/>
      <c r="CQ71" s="66"/>
      <c r="CU71" s="66"/>
      <c r="CX71" s="66"/>
    </row>
    <row r="72" spans="1:171" s="61" customFormat="1" x14ac:dyDescent="0.3">
      <c r="B72" s="63">
        <v>1</v>
      </c>
      <c r="C72" s="67" t="s">
        <v>418</v>
      </c>
      <c r="D72" s="68">
        <v>260</v>
      </c>
      <c r="E72" s="67" t="s">
        <v>414</v>
      </c>
      <c r="H72" s="68"/>
      <c r="I72" s="67"/>
      <c r="J72" s="67"/>
      <c r="K72" s="67"/>
      <c r="O72" s="67"/>
      <c r="P72" s="67"/>
      <c r="Q72" s="67"/>
      <c r="S72" s="68"/>
      <c r="U72" s="67"/>
      <c r="V72" s="67"/>
      <c r="W72" s="67"/>
      <c r="Z72" s="68"/>
      <c r="AA72" s="68"/>
      <c r="AB72" s="67"/>
      <c r="AC72" s="67"/>
      <c r="AF72" s="67"/>
      <c r="AG72" s="67"/>
      <c r="AI72" s="67"/>
      <c r="AJ72" s="68"/>
      <c r="AK72" s="67"/>
      <c r="AL72" s="67"/>
      <c r="AP72" s="67"/>
      <c r="AQ72" s="67"/>
      <c r="AS72" s="67"/>
      <c r="AT72" s="68"/>
      <c r="AU72" s="67"/>
      <c r="AW72" s="67"/>
      <c r="AY72" s="68"/>
      <c r="AZ72" s="67"/>
      <c r="BA72" s="67"/>
      <c r="BE72" s="67"/>
      <c r="BG72" s="68"/>
      <c r="BH72" s="67"/>
      <c r="BI72" s="67"/>
      <c r="BL72" s="67"/>
      <c r="BM72" s="68"/>
      <c r="BN72" s="67"/>
      <c r="BP72" s="67"/>
      <c r="BR72" s="68"/>
      <c r="BS72" s="67"/>
      <c r="BT72" s="67"/>
      <c r="BW72" s="67"/>
      <c r="BX72" s="67"/>
      <c r="BZ72" s="67"/>
      <c r="CA72" s="68"/>
      <c r="CC72" s="67"/>
      <c r="CD72" s="67"/>
      <c r="CF72" s="68"/>
      <c r="CG72" s="67"/>
      <c r="CK72" s="67"/>
      <c r="CN72" s="67"/>
      <c r="CQ72" s="67"/>
      <c r="CU72" s="67"/>
      <c r="CX72" s="67"/>
    </row>
    <row r="73" spans="1:171" s="61" customFormat="1" x14ac:dyDescent="0.3">
      <c r="B73" s="63">
        <v>1</v>
      </c>
      <c r="C73" s="67" t="s">
        <v>722</v>
      </c>
      <c r="D73" s="68">
        <f>D70/D68</f>
        <v>1.1607142857142858</v>
      </c>
      <c r="E73" s="67" t="s">
        <v>419</v>
      </c>
      <c r="H73" s="68"/>
      <c r="I73" s="67"/>
      <c r="J73" s="67"/>
      <c r="K73" s="67"/>
      <c r="O73" s="67"/>
      <c r="P73" s="67"/>
      <c r="Q73" s="67"/>
      <c r="S73" s="68"/>
      <c r="U73" s="67"/>
      <c r="V73" s="67"/>
      <c r="W73" s="67"/>
      <c r="Z73" s="68"/>
      <c r="AA73" s="68"/>
      <c r="AB73" s="67"/>
      <c r="AC73" s="67"/>
      <c r="AF73" s="67"/>
      <c r="AG73" s="67"/>
      <c r="AI73" s="67"/>
      <c r="AJ73" s="68"/>
      <c r="AK73" s="67"/>
      <c r="AL73" s="67"/>
      <c r="AP73" s="67"/>
      <c r="AQ73" s="67"/>
      <c r="AS73" s="67"/>
      <c r="AT73" s="68"/>
      <c r="AU73" s="67"/>
      <c r="AW73" s="67"/>
      <c r="AY73" s="68"/>
      <c r="AZ73" s="67"/>
      <c r="BA73" s="67"/>
      <c r="BE73" s="67"/>
      <c r="BG73" s="68"/>
      <c r="BH73" s="67"/>
      <c r="BI73" s="67"/>
      <c r="BL73" s="67"/>
      <c r="BM73" s="68"/>
      <c r="BN73" s="67"/>
      <c r="BP73" s="67"/>
      <c r="BR73" s="68"/>
      <c r="BS73" s="67"/>
      <c r="BT73" s="67"/>
      <c r="BW73" s="67"/>
      <c r="BX73" s="67"/>
      <c r="BZ73" s="67"/>
      <c r="CA73" s="68"/>
      <c r="CC73" s="67"/>
      <c r="CD73" s="67"/>
      <c r="CF73" s="68"/>
      <c r="CG73" s="67"/>
      <c r="CK73" s="67"/>
      <c r="CN73" s="67"/>
      <c r="CQ73" s="67"/>
      <c r="CU73" s="67"/>
      <c r="CX73" s="67"/>
    </row>
    <row r="74" spans="1:171" s="61" customFormat="1" x14ac:dyDescent="0.3">
      <c r="B74" s="63">
        <v>1</v>
      </c>
      <c r="C74" s="67" t="s">
        <v>418</v>
      </c>
      <c r="D74" s="68">
        <f>D72/D68</f>
        <v>2.3214285714285716</v>
      </c>
      <c r="E74" s="67" t="s">
        <v>419</v>
      </c>
      <c r="H74" s="68"/>
      <c r="I74" s="67"/>
      <c r="J74" s="67"/>
      <c r="K74" s="67"/>
      <c r="O74" s="67"/>
      <c r="P74" s="67"/>
      <c r="Q74" s="67"/>
      <c r="S74" s="68"/>
      <c r="U74" s="67"/>
      <c r="V74" s="67"/>
      <c r="W74" s="67"/>
      <c r="Z74" s="68"/>
      <c r="AA74" s="68"/>
      <c r="AB74" s="67"/>
      <c r="AC74" s="67"/>
      <c r="AF74" s="67"/>
      <c r="AG74" s="67"/>
      <c r="AI74" s="67"/>
      <c r="AJ74" s="68"/>
      <c r="AK74" s="67"/>
      <c r="AL74" s="67"/>
      <c r="AP74" s="67"/>
      <c r="AQ74" s="67"/>
      <c r="AS74" s="67"/>
      <c r="AT74" s="68"/>
      <c r="AU74" s="67"/>
      <c r="AW74" s="67"/>
      <c r="AY74" s="68"/>
      <c r="AZ74" s="67"/>
      <c r="BA74" s="67"/>
      <c r="BE74" s="67"/>
      <c r="BG74" s="68"/>
      <c r="BH74" s="67"/>
      <c r="BI74" s="67"/>
      <c r="BL74" s="67"/>
      <c r="BM74" s="68"/>
      <c r="BN74" s="67"/>
      <c r="BP74" s="67"/>
      <c r="BR74" s="68"/>
      <c r="BS74" s="67"/>
      <c r="BT74" s="67"/>
      <c r="BW74" s="67"/>
      <c r="BX74" s="67"/>
      <c r="BZ74" s="67"/>
      <c r="CA74" s="68"/>
      <c r="CC74" s="67"/>
      <c r="CD74" s="67"/>
      <c r="CF74" s="68"/>
      <c r="CG74" s="67"/>
      <c r="CK74" s="67"/>
      <c r="CN74" s="67"/>
      <c r="CQ74" s="67"/>
      <c r="CU74" s="67"/>
      <c r="CX74" s="67"/>
    </row>
    <row r="75" spans="1:171" s="66" customFormat="1" x14ac:dyDescent="0.3">
      <c r="A75" s="61"/>
      <c r="B75" s="63">
        <v>1</v>
      </c>
      <c r="C75" s="67" t="s">
        <v>420</v>
      </c>
      <c r="D75" s="68">
        <v>20</v>
      </c>
      <c r="E75" s="67" t="s">
        <v>419</v>
      </c>
      <c r="F75" s="69">
        <f>D75*D68</f>
        <v>2240</v>
      </c>
      <c r="G75" s="67" t="s">
        <v>414</v>
      </c>
      <c r="H75" s="69">
        <f>F75/D77</f>
        <v>420</v>
      </c>
      <c r="I75" s="78" t="s">
        <v>421</v>
      </c>
      <c r="J75" s="69">
        <f>F75/D76</f>
        <v>1016.048117135833</v>
      </c>
      <c r="K75" s="67" t="s">
        <v>479</v>
      </c>
      <c r="L75" s="77"/>
      <c r="O75" s="67"/>
      <c r="R75" s="77"/>
      <c r="U75" s="67"/>
      <c r="X75" s="77"/>
      <c r="Y75" s="77"/>
      <c r="Z75" s="67"/>
      <c r="AB75" s="61"/>
      <c r="AC75" s="77"/>
      <c r="AD75" s="67"/>
      <c r="AG75" s="67"/>
      <c r="AH75" s="77"/>
      <c r="AI75" s="73"/>
      <c r="AJ75" s="67"/>
      <c r="AK75" s="73"/>
      <c r="AM75" s="77"/>
      <c r="AN75" s="67"/>
      <c r="AQ75" s="67"/>
      <c r="AR75" s="77"/>
      <c r="AU75" s="67"/>
      <c r="AW75" s="77"/>
      <c r="AY75" s="67"/>
      <c r="BC75" s="67"/>
      <c r="BE75" s="77"/>
      <c r="BF75" s="73"/>
      <c r="BG75" s="67"/>
      <c r="BJ75" s="67"/>
      <c r="BK75" s="77"/>
      <c r="BN75" s="67"/>
      <c r="BP75" s="77"/>
      <c r="BQ75" s="67"/>
      <c r="BT75" s="77"/>
      <c r="BU75" s="67"/>
      <c r="BX75" s="67"/>
      <c r="BZ75" s="77"/>
      <c r="CA75" s="67"/>
      <c r="CD75" s="77"/>
      <c r="CH75" s="77"/>
      <c r="CK75" s="77"/>
      <c r="CN75" s="77"/>
      <c r="CR75" s="77"/>
      <c r="CU75" s="77"/>
    </row>
    <row r="76" spans="1:171" s="66" customFormat="1" x14ac:dyDescent="0.3">
      <c r="A76" s="61"/>
      <c r="B76" s="63">
        <v>1</v>
      </c>
      <c r="C76" s="67" t="s">
        <v>186</v>
      </c>
      <c r="D76" s="68">
        <v>2.2046199999999998</v>
      </c>
      <c r="E76" s="67" t="s">
        <v>414</v>
      </c>
      <c r="F76" s="69">
        <f>D76/D68</f>
        <v>1.9684107142857142E-2</v>
      </c>
      <c r="G76" s="78" t="s">
        <v>419</v>
      </c>
      <c r="I76" s="73"/>
      <c r="J76" s="73"/>
      <c r="L76" s="77"/>
      <c r="O76" s="67"/>
      <c r="R76" s="77"/>
      <c r="U76" s="67"/>
      <c r="X76" s="77"/>
      <c r="Y76" s="77"/>
      <c r="Z76" s="67"/>
      <c r="AB76" s="61"/>
      <c r="AC76" s="77"/>
      <c r="AD76" s="67"/>
      <c r="AG76" s="67"/>
      <c r="AH76" s="77"/>
      <c r="AI76" s="73"/>
      <c r="AJ76" s="67"/>
      <c r="AK76" s="73"/>
      <c r="AM76" s="77"/>
      <c r="AN76" s="67"/>
      <c r="AQ76" s="67"/>
      <c r="AR76" s="77"/>
      <c r="AU76" s="67"/>
      <c r="AW76" s="77"/>
      <c r="AY76" s="67"/>
      <c r="BC76" s="67"/>
      <c r="BE76" s="77"/>
      <c r="BF76" s="73"/>
      <c r="BG76" s="67"/>
      <c r="BJ76" s="67"/>
      <c r="BK76" s="77"/>
      <c r="BN76" s="67"/>
      <c r="BP76" s="77"/>
      <c r="BQ76" s="67"/>
      <c r="BT76" s="77"/>
      <c r="BU76" s="67"/>
      <c r="BX76" s="67"/>
      <c r="BZ76" s="77"/>
      <c r="CA76" s="67"/>
      <c r="CD76" s="77"/>
      <c r="CH76" s="77"/>
      <c r="CK76" s="77"/>
      <c r="CN76" s="77"/>
      <c r="CR76" s="77"/>
      <c r="CU76" s="77"/>
    </row>
    <row r="77" spans="1:171" s="66" customFormat="1" x14ac:dyDescent="0.3">
      <c r="A77" s="61"/>
      <c r="B77" s="63">
        <v>1</v>
      </c>
      <c r="C77" s="67" t="s">
        <v>205</v>
      </c>
      <c r="D77" s="68">
        <f>16/3</f>
        <v>5.333333333333333</v>
      </c>
      <c r="E77" s="67" t="s">
        <v>414</v>
      </c>
      <c r="F77" s="69">
        <f>D77/D68</f>
        <v>4.7619047619047616E-2</v>
      </c>
      <c r="G77" s="78" t="s">
        <v>419</v>
      </c>
      <c r="I77" s="73"/>
      <c r="J77" s="73"/>
      <c r="L77" s="67"/>
      <c r="O77" s="67"/>
      <c r="R77" s="67"/>
      <c r="U77" s="67"/>
      <c r="X77" s="67"/>
      <c r="Y77" s="67"/>
      <c r="Z77" s="67"/>
      <c r="AB77" s="61"/>
      <c r="AC77" s="67"/>
      <c r="AD77" s="67"/>
      <c r="AG77" s="67"/>
      <c r="AH77" s="67"/>
      <c r="AI77" s="73"/>
      <c r="AJ77" s="67"/>
      <c r="AK77" s="73"/>
      <c r="AM77" s="67"/>
      <c r="AN77" s="67"/>
      <c r="AQ77" s="67"/>
      <c r="AR77" s="67"/>
      <c r="AU77" s="67"/>
      <c r="AW77" s="67"/>
      <c r="AY77" s="67"/>
      <c r="BC77" s="67"/>
      <c r="BE77" s="67"/>
      <c r="BF77" s="73"/>
      <c r="BG77" s="67"/>
      <c r="BJ77" s="67"/>
      <c r="BK77" s="67"/>
      <c r="BN77" s="67"/>
      <c r="BP77" s="67"/>
      <c r="BQ77" s="67"/>
      <c r="BT77" s="67"/>
      <c r="BU77" s="67"/>
      <c r="BX77" s="67"/>
      <c r="BZ77" s="67"/>
      <c r="CA77" s="67"/>
      <c r="CD77" s="67"/>
      <c r="CH77" s="67"/>
      <c r="CK77" s="67"/>
      <c r="CN77" s="67"/>
      <c r="CR77" s="67"/>
      <c r="CU77" s="67"/>
    </row>
    <row r="78" spans="1:171" s="66" customFormat="1" x14ac:dyDescent="0.3">
      <c r="A78" s="61"/>
      <c r="B78" s="63">
        <v>1</v>
      </c>
      <c r="C78" s="67" t="s">
        <v>195</v>
      </c>
      <c r="D78" s="68">
        <v>100</v>
      </c>
      <c r="E78" s="67" t="s">
        <v>205</v>
      </c>
      <c r="F78" s="69">
        <f>D78*F77</f>
        <v>4.7619047619047619</v>
      </c>
      <c r="G78" s="78" t="s">
        <v>419</v>
      </c>
      <c r="H78" s="68">
        <f>F78/D75</f>
        <v>0.23809523809523808</v>
      </c>
      <c r="I78" s="78" t="s">
        <v>44</v>
      </c>
      <c r="J78" s="73"/>
      <c r="L78" s="67"/>
      <c r="O78" s="67"/>
      <c r="R78" s="67"/>
      <c r="U78" s="67"/>
      <c r="X78" s="67"/>
      <c r="Y78" s="67"/>
      <c r="Z78" s="67"/>
      <c r="AB78" s="61"/>
      <c r="AC78" s="67"/>
      <c r="AD78" s="67"/>
      <c r="AG78" s="67"/>
      <c r="AH78" s="67"/>
      <c r="AI78" s="73"/>
      <c r="AJ78" s="67"/>
      <c r="AK78" s="73"/>
      <c r="AM78" s="67"/>
      <c r="AN78" s="67"/>
      <c r="AQ78" s="67"/>
      <c r="AR78" s="67"/>
      <c r="AU78" s="67"/>
      <c r="AW78" s="67"/>
      <c r="AY78" s="67"/>
      <c r="BC78" s="67"/>
      <c r="BE78" s="67"/>
      <c r="BF78" s="73"/>
      <c r="BG78" s="67"/>
      <c r="BJ78" s="67"/>
      <c r="BK78" s="67"/>
      <c r="BN78" s="67"/>
      <c r="BP78" s="67"/>
      <c r="BQ78" s="67"/>
      <c r="BT78" s="67"/>
      <c r="BU78" s="67"/>
      <c r="BX78" s="67"/>
      <c r="BZ78" s="67"/>
      <c r="CA78" s="67"/>
      <c r="CD78" s="67"/>
      <c r="CH78" s="67"/>
      <c r="CK78" s="67"/>
      <c r="CN78" s="67"/>
      <c r="CR78" s="67"/>
      <c r="CU78" s="67"/>
    </row>
    <row r="79" spans="1:171" s="66" customFormat="1" x14ac:dyDescent="0.3">
      <c r="A79" s="61"/>
      <c r="B79" s="63">
        <v>1</v>
      </c>
      <c r="C79" s="67" t="s">
        <v>422</v>
      </c>
      <c r="D79" s="68">
        <f>D68/D77</f>
        <v>21</v>
      </c>
      <c r="E79" s="67" t="s">
        <v>205</v>
      </c>
      <c r="F79" s="69"/>
      <c r="G79" s="78"/>
      <c r="I79" s="67"/>
      <c r="J79" s="73"/>
      <c r="K79" s="67"/>
      <c r="L79" s="73"/>
      <c r="N79" s="67"/>
      <c r="Q79" s="67"/>
      <c r="T79" s="67"/>
      <c r="W79" s="67"/>
      <c r="Z79" s="67"/>
      <c r="AA79" s="67"/>
      <c r="AB79" s="67"/>
      <c r="AD79" s="61"/>
      <c r="AE79" s="67"/>
      <c r="AF79" s="67"/>
      <c r="AI79" s="67"/>
      <c r="AJ79" s="67"/>
      <c r="AK79" s="73"/>
      <c r="AL79" s="67"/>
      <c r="AM79" s="73"/>
      <c r="AO79" s="67"/>
      <c r="AP79" s="67"/>
      <c r="AS79" s="67"/>
      <c r="AT79" s="67"/>
      <c r="AW79" s="67"/>
      <c r="AY79" s="67"/>
      <c r="BA79" s="67"/>
      <c r="BE79" s="67"/>
      <c r="BG79" s="67"/>
      <c r="BH79" s="73"/>
      <c r="BI79" s="67"/>
      <c r="BL79" s="67"/>
      <c r="BM79" s="67"/>
      <c r="BP79" s="67"/>
      <c r="BR79" s="67"/>
      <c r="BS79" s="67"/>
      <c r="BV79" s="67"/>
      <c r="BW79" s="67"/>
      <c r="BZ79" s="67"/>
      <c r="CB79" s="67"/>
      <c r="CC79" s="67"/>
      <c r="CF79" s="67"/>
      <c r="CJ79" s="67"/>
      <c r="CM79" s="67"/>
      <c r="CP79" s="67"/>
      <c r="CT79" s="67"/>
      <c r="CW79" s="67"/>
    </row>
    <row r="80" spans="1:171" s="66" customFormat="1" x14ac:dyDescent="0.3">
      <c r="A80" s="61"/>
      <c r="B80" s="73"/>
      <c r="F80" s="73"/>
      <c r="G80" s="73"/>
      <c r="H80" s="73"/>
      <c r="I80" s="61"/>
      <c r="J80" s="61"/>
      <c r="M80" s="73"/>
      <c r="N80" s="73"/>
      <c r="O80" s="61"/>
      <c r="P80" s="61"/>
      <c r="U80" s="61"/>
      <c r="V80" s="61"/>
      <c r="AC80" s="61"/>
      <c r="AG80" s="61"/>
      <c r="AH80" s="61"/>
      <c r="AK80" s="61"/>
      <c r="AN80" s="73"/>
      <c r="AO80" s="73"/>
      <c r="AQ80" s="61"/>
      <c r="AU80" s="61"/>
      <c r="AZ80" s="61"/>
      <c r="BH80" s="61"/>
      <c r="BK80" s="73"/>
      <c r="BN80" s="61"/>
      <c r="BT80" s="61"/>
      <c r="BX80" s="61"/>
      <c r="CD80" s="61"/>
      <c r="CG80" s="61"/>
      <c r="CK80" s="61"/>
      <c r="CN80" s="61"/>
      <c r="CQ80" s="61"/>
      <c r="CU80" s="61"/>
      <c r="CX80" s="61"/>
    </row>
    <row r="81" spans="1:171" s="66" customFormat="1" x14ac:dyDescent="0.3">
      <c r="A81" s="61"/>
      <c r="B81" s="61">
        <v>1</v>
      </c>
      <c r="C81" s="67" t="s">
        <v>65</v>
      </c>
      <c r="D81" s="68">
        <v>108</v>
      </c>
      <c r="E81" s="67" t="s">
        <v>414</v>
      </c>
      <c r="H81" s="67"/>
      <c r="I81" s="67"/>
      <c r="J81" s="67"/>
      <c r="K81" s="67"/>
      <c r="L81" s="68"/>
      <c r="M81" s="68"/>
      <c r="N81" s="67"/>
      <c r="O81" s="67"/>
      <c r="P81" s="67"/>
      <c r="Q81" s="67"/>
      <c r="S81" s="79"/>
      <c r="T81" s="79"/>
      <c r="U81" s="67"/>
      <c r="V81" s="67"/>
      <c r="W81" s="67"/>
      <c r="X81" s="79"/>
      <c r="Y81" s="79"/>
      <c r="Z81" s="61"/>
      <c r="AA81" s="61"/>
      <c r="AB81" s="67"/>
      <c r="AC81" s="67"/>
      <c r="AD81" s="61"/>
      <c r="AE81" s="80"/>
      <c r="AF81" s="67"/>
      <c r="AG81" s="67"/>
      <c r="AH81" s="80"/>
      <c r="AI81" s="67"/>
      <c r="AJ81" s="80"/>
      <c r="AK81" s="67"/>
      <c r="AL81" s="67"/>
      <c r="AM81" s="73"/>
      <c r="AN81" s="61"/>
      <c r="AO81" s="61"/>
      <c r="AP81" s="67"/>
      <c r="AQ81" s="67"/>
      <c r="AR81" s="61"/>
      <c r="AS81" s="67"/>
      <c r="AT81" s="61"/>
      <c r="AU81" s="67"/>
      <c r="AW81" s="67"/>
      <c r="AZ81" s="67"/>
      <c r="BA81" s="67"/>
      <c r="BE81" s="67"/>
      <c r="BH81" s="67"/>
      <c r="BI81" s="67"/>
      <c r="BL81" s="67"/>
      <c r="BN81" s="67"/>
      <c r="BP81" s="67"/>
      <c r="BS81" s="67"/>
      <c r="BT81" s="67"/>
      <c r="BW81" s="67"/>
      <c r="BX81" s="67"/>
      <c r="BZ81" s="67"/>
      <c r="CC81" s="67"/>
      <c r="CD81" s="67"/>
      <c r="CG81" s="67"/>
      <c r="CK81" s="67"/>
      <c r="CN81" s="67"/>
      <c r="CQ81" s="67"/>
      <c r="CU81" s="67"/>
      <c r="CX81" s="67"/>
    </row>
    <row r="82" spans="1:171" s="66" customFormat="1" x14ac:dyDescent="0.3">
      <c r="A82" s="61"/>
      <c r="B82" s="61">
        <v>1</v>
      </c>
      <c r="C82" s="67" t="s">
        <v>415</v>
      </c>
      <c r="D82" s="68">
        <v>32.5</v>
      </c>
      <c r="E82" s="67" t="s">
        <v>414</v>
      </c>
      <c r="F82" s="61"/>
      <c r="G82" s="61"/>
      <c r="H82" s="67"/>
      <c r="I82" s="67"/>
      <c r="J82" s="67"/>
      <c r="K82" s="67"/>
      <c r="L82" s="68"/>
      <c r="M82" s="68"/>
      <c r="N82" s="67"/>
      <c r="O82" s="67"/>
      <c r="P82" s="67"/>
      <c r="Q82" s="67"/>
      <c r="S82" s="79"/>
      <c r="T82" s="79"/>
      <c r="U82" s="67"/>
      <c r="V82" s="67"/>
      <c r="W82" s="67"/>
      <c r="X82" s="79"/>
      <c r="Y82" s="79"/>
      <c r="Z82" s="61"/>
      <c r="AA82" s="61"/>
      <c r="AB82" s="67"/>
      <c r="AC82" s="67"/>
      <c r="AD82" s="61"/>
      <c r="AE82" s="80"/>
      <c r="AF82" s="67"/>
      <c r="AG82" s="67"/>
      <c r="AH82" s="80"/>
      <c r="AI82" s="67"/>
      <c r="AJ82" s="80"/>
      <c r="AK82" s="67"/>
      <c r="AL82" s="67"/>
      <c r="AM82" s="73"/>
      <c r="AN82" s="61"/>
      <c r="AO82" s="61"/>
      <c r="AP82" s="67"/>
      <c r="AQ82" s="67"/>
      <c r="AR82" s="61"/>
      <c r="AS82" s="67"/>
      <c r="AT82" s="61"/>
      <c r="AU82" s="67"/>
      <c r="AW82" s="67"/>
      <c r="AZ82" s="67"/>
      <c r="BA82" s="67"/>
      <c r="BE82" s="67"/>
      <c r="BH82" s="67"/>
      <c r="BI82" s="67"/>
      <c r="BL82" s="67"/>
      <c r="BN82" s="67"/>
      <c r="BP82" s="67"/>
      <c r="BS82" s="67"/>
      <c r="BT82" s="67"/>
      <c r="BW82" s="67"/>
      <c r="BX82" s="67"/>
      <c r="BZ82" s="67"/>
      <c r="CC82" s="67"/>
      <c r="CD82" s="67"/>
      <c r="CG82" s="67"/>
      <c r="CK82" s="67"/>
      <c r="CN82" s="67"/>
      <c r="CQ82" s="67"/>
      <c r="CU82" s="67"/>
      <c r="CX82" s="67"/>
    </row>
    <row r="83" spans="1:171" s="66" customFormat="1" x14ac:dyDescent="0.3">
      <c r="A83" s="61"/>
      <c r="B83" s="61">
        <v>1</v>
      </c>
      <c r="C83" s="67" t="s">
        <v>57</v>
      </c>
      <c r="D83" s="68">
        <v>112</v>
      </c>
      <c r="E83" s="67" t="s">
        <v>69</v>
      </c>
      <c r="H83" s="67"/>
      <c r="I83" s="67"/>
      <c r="J83" s="67"/>
      <c r="K83" s="67"/>
      <c r="L83" s="68"/>
      <c r="M83" s="68"/>
      <c r="N83" s="67"/>
      <c r="O83" s="67"/>
      <c r="P83" s="67"/>
      <c r="Q83" s="67"/>
      <c r="S83" s="79"/>
      <c r="T83" s="79"/>
      <c r="U83" s="67"/>
      <c r="V83" s="67"/>
      <c r="W83" s="67"/>
      <c r="X83" s="79"/>
      <c r="Y83" s="79"/>
      <c r="Z83" s="61"/>
      <c r="AA83" s="61"/>
      <c r="AB83" s="67"/>
      <c r="AC83" s="67"/>
      <c r="AD83" s="61"/>
      <c r="AE83" s="80"/>
      <c r="AF83" s="67"/>
      <c r="AG83" s="67"/>
      <c r="AH83" s="80"/>
      <c r="AI83" s="67"/>
      <c r="AJ83" s="80"/>
      <c r="AK83" s="67"/>
      <c r="AL83" s="67"/>
      <c r="AM83" s="73"/>
      <c r="AN83" s="61"/>
      <c r="AO83" s="61"/>
      <c r="AP83" s="67"/>
      <c r="AQ83" s="67"/>
      <c r="AR83" s="61"/>
      <c r="AS83" s="67"/>
      <c r="AT83" s="61"/>
      <c r="AU83" s="67"/>
      <c r="AW83" s="67"/>
      <c r="AZ83" s="67"/>
      <c r="BA83" s="67"/>
      <c r="BE83" s="67"/>
      <c r="BH83" s="67"/>
      <c r="BI83" s="67"/>
      <c r="BL83" s="67"/>
      <c r="BN83" s="67"/>
      <c r="BP83" s="67"/>
      <c r="BS83" s="67"/>
      <c r="BT83" s="67"/>
      <c r="BW83" s="67"/>
      <c r="BX83" s="67"/>
      <c r="BZ83" s="67"/>
      <c r="CC83" s="67"/>
      <c r="CD83" s="67"/>
      <c r="CG83" s="67"/>
      <c r="CK83" s="67"/>
      <c r="CN83" s="67"/>
      <c r="CQ83" s="67"/>
      <c r="CU83" s="67"/>
      <c r="CX83" s="67"/>
    </row>
    <row r="84" spans="1:171" s="66" customFormat="1" ht="14.4" customHeight="1" x14ac:dyDescent="0.3">
      <c r="A84" s="61"/>
      <c r="B84" s="118">
        <v>1</v>
      </c>
      <c r="C84" s="120" t="s">
        <v>417</v>
      </c>
      <c r="D84" s="121">
        <v>130</v>
      </c>
      <c r="E84" s="122" t="s">
        <v>414</v>
      </c>
      <c r="H84" s="67"/>
      <c r="I84" s="67"/>
      <c r="J84" s="67"/>
      <c r="K84" s="77"/>
      <c r="L84" s="68"/>
      <c r="M84" s="68"/>
      <c r="N84" s="67"/>
      <c r="O84" s="67"/>
      <c r="P84" s="67"/>
      <c r="Q84" s="77"/>
      <c r="S84" s="79"/>
      <c r="T84" s="79"/>
      <c r="U84" s="67"/>
      <c r="V84" s="67"/>
      <c r="W84" s="77"/>
      <c r="X84" s="79"/>
      <c r="Y84" s="79"/>
      <c r="Z84" s="61"/>
      <c r="AA84" s="61"/>
      <c r="AB84" s="77"/>
      <c r="AC84" s="67"/>
      <c r="AD84" s="61"/>
      <c r="AE84" s="80"/>
      <c r="AF84" s="77"/>
      <c r="AG84" s="67"/>
      <c r="AH84" s="80"/>
      <c r="AI84" s="77"/>
      <c r="AJ84" s="80"/>
      <c r="AK84" s="67"/>
      <c r="AL84" s="77"/>
      <c r="AM84" s="73"/>
      <c r="AN84" s="61"/>
      <c r="AO84" s="61"/>
      <c r="AP84" s="77"/>
      <c r="AQ84" s="67"/>
      <c r="AR84" s="61"/>
      <c r="AS84" s="77"/>
      <c r="AT84" s="61"/>
      <c r="AU84" s="67"/>
      <c r="AW84" s="77"/>
      <c r="AZ84" s="67"/>
      <c r="BA84" s="77"/>
      <c r="BE84" s="77"/>
      <c r="BH84" s="67"/>
      <c r="BI84" s="77"/>
      <c r="BL84" s="77"/>
      <c r="BN84" s="67"/>
      <c r="BP84" s="77"/>
      <c r="BS84" s="77"/>
      <c r="BT84" s="67"/>
      <c r="BW84" s="77"/>
      <c r="BX84" s="67"/>
      <c r="BZ84" s="77"/>
      <c r="CC84" s="77"/>
      <c r="CD84" s="67"/>
      <c r="CG84" s="67"/>
      <c r="CK84" s="67"/>
      <c r="CN84" s="67"/>
      <c r="CQ84" s="67"/>
      <c r="CU84" s="67"/>
      <c r="CX84" s="67"/>
    </row>
    <row r="85" spans="1:171" s="66" customFormat="1" ht="14.4" customHeight="1" x14ac:dyDescent="0.3">
      <c r="A85" s="61"/>
      <c r="B85" s="118"/>
      <c r="C85" s="120"/>
      <c r="D85" s="121"/>
      <c r="E85" s="122"/>
      <c r="F85" s="61"/>
      <c r="G85" s="61"/>
      <c r="H85" s="67"/>
      <c r="I85" s="67"/>
      <c r="J85" s="67"/>
      <c r="K85" s="77"/>
      <c r="L85" s="68"/>
      <c r="M85" s="68"/>
      <c r="N85" s="67"/>
      <c r="O85" s="67"/>
      <c r="P85" s="67"/>
      <c r="Q85" s="77"/>
      <c r="S85" s="79"/>
      <c r="T85" s="79"/>
      <c r="U85" s="67"/>
      <c r="V85" s="67"/>
      <c r="W85" s="77"/>
      <c r="X85" s="79"/>
      <c r="Y85" s="79"/>
      <c r="Z85" s="61"/>
      <c r="AA85" s="61"/>
      <c r="AB85" s="77"/>
      <c r="AC85" s="67"/>
      <c r="AD85" s="61"/>
      <c r="AE85" s="80"/>
      <c r="AF85" s="77"/>
      <c r="AG85" s="67"/>
      <c r="AH85" s="80"/>
      <c r="AI85" s="77"/>
      <c r="AJ85" s="80"/>
      <c r="AK85" s="67"/>
      <c r="AL85" s="77"/>
      <c r="AM85" s="73"/>
      <c r="AN85" s="61"/>
      <c r="AO85" s="61"/>
      <c r="AP85" s="77"/>
      <c r="AQ85" s="67"/>
      <c r="AR85" s="61"/>
      <c r="AS85" s="77"/>
      <c r="AT85" s="61"/>
      <c r="AU85" s="67"/>
      <c r="AW85" s="77"/>
      <c r="AZ85" s="67"/>
      <c r="BA85" s="77"/>
      <c r="BE85" s="77"/>
      <c r="BH85" s="67"/>
      <c r="BI85" s="77"/>
      <c r="BL85" s="77"/>
      <c r="BN85" s="67"/>
      <c r="BP85" s="77"/>
      <c r="BS85" s="77"/>
      <c r="BT85" s="67"/>
      <c r="BW85" s="77"/>
      <c r="BX85" s="67"/>
      <c r="BZ85" s="77"/>
      <c r="CC85" s="77"/>
      <c r="CD85" s="67"/>
      <c r="CG85" s="67"/>
      <c r="CK85" s="67"/>
      <c r="CN85" s="67"/>
      <c r="CQ85" s="67"/>
      <c r="CU85" s="67"/>
      <c r="CX85" s="67"/>
    </row>
    <row r="86" spans="1:171" s="66" customFormat="1" x14ac:dyDescent="0.3">
      <c r="A86" s="61"/>
      <c r="B86" s="63">
        <v>1</v>
      </c>
      <c r="C86" s="67" t="s">
        <v>418</v>
      </c>
      <c r="D86" s="68">
        <v>260</v>
      </c>
      <c r="E86" s="67" t="s">
        <v>414</v>
      </c>
      <c r="F86" s="61"/>
      <c r="G86" s="61"/>
      <c r="H86" s="67"/>
      <c r="I86" s="67"/>
      <c r="J86" s="67"/>
      <c r="K86" s="67"/>
      <c r="L86" s="68"/>
      <c r="M86" s="68"/>
      <c r="N86" s="67"/>
      <c r="O86" s="67"/>
      <c r="P86" s="67"/>
      <c r="Q86" s="67"/>
      <c r="S86" s="79"/>
      <c r="T86" s="79"/>
      <c r="U86" s="67"/>
      <c r="V86" s="67"/>
      <c r="W86" s="67"/>
      <c r="X86" s="79"/>
      <c r="Y86" s="79"/>
      <c r="Z86" s="61"/>
      <c r="AA86" s="61"/>
      <c r="AB86" s="67"/>
      <c r="AC86" s="67"/>
      <c r="AD86" s="61"/>
      <c r="AE86" s="80"/>
      <c r="AF86" s="67"/>
      <c r="AG86" s="67"/>
      <c r="AH86" s="80"/>
      <c r="AI86" s="67"/>
      <c r="AJ86" s="80"/>
      <c r="AK86" s="67"/>
      <c r="AL86" s="67"/>
      <c r="AM86" s="73"/>
      <c r="AN86" s="61"/>
      <c r="AO86" s="61"/>
      <c r="AP86" s="67"/>
      <c r="AQ86" s="67"/>
      <c r="AR86" s="61"/>
      <c r="AS86" s="67"/>
      <c r="AT86" s="61"/>
      <c r="AU86" s="67"/>
      <c r="AW86" s="67"/>
      <c r="AZ86" s="67"/>
      <c r="BA86" s="67"/>
      <c r="BE86" s="67"/>
      <c r="BH86" s="67"/>
      <c r="BI86" s="67"/>
      <c r="BL86" s="67"/>
      <c r="BN86" s="67"/>
      <c r="BP86" s="67"/>
      <c r="BS86" s="67"/>
      <c r="BT86" s="67"/>
      <c r="BW86" s="67"/>
      <c r="BX86" s="67"/>
      <c r="BZ86" s="67"/>
      <c r="CC86" s="67"/>
      <c r="CD86" s="67"/>
      <c r="CG86" s="67"/>
      <c r="CK86" s="67"/>
      <c r="CN86" s="67"/>
      <c r="CQ86" s="67"/>
      <c r="CU86" s="67"/>
      <c r="CX86" s="67"/>
    </row>
    <row r="87" spans="1:171" s="66" customFormat="1" x14ac:dyDescent="0.3">
      <c r="A87" s="61"/>
      <c r="B87" s="63">
        <v>1</v>
      </c>
      <c r="C87" s="67" t="s">
        <v>418</v>
      </c>
      <c r="D87" s="68">
        <f>D84/D83</f>
        <v>1.1607142857142858</v>
      </c>
      <c r="E87" s="67" t="s">
        <v>419</v>
      </c>
      <c r="F87" s="61"/>
      <c r="G87" s="61"/>
      <c r="H87" s="67"/>
      <c r="I87" s="67"/>
      <c r="J87" s="67"/>
      <c r="K87" s="67"/>
      <c r="L87" s="68"/>
      <c r="M87" s="68"/>
      <c r="N87" s="67"/>
      <c r="O87" s="67"/>
      <c r="P87" s="67"/>
      <c r="Q87" s="67"/>
      <c r="S87" s="79"/>
      <c r="T87" s="79"/>
      <c r="U87" s="67"/>
      <c r="V87" s="67"/>
      <c r="W87" s="67"/>
      <c r="X87" s="79"/>
      <c r="Y87" s="79"/>
      <c r="Z87" s="61"/>
      <c r="AA87" s="61"/>
      <c r="AB87" s="67"/>
      <c r="AC87" s="67"/>
      <c r="AD87" s="61"/>
      <c r="AE87" s="80"/>
      <c r="AF87" s="67"/>
      <c r="AG87" s="67"/>
      <c r="AH87" s="80"/>
      <c r="AI87" s="67"/>
      <c r="AJ87" s="80"/>
      <c r="AK87" s="67"/>
      <c r="AL87" s="67"/>
      <c r="AM87" s="73"/>
      <c r="AN87" s="61"/>
      <c r="AO87" s="61"/>
      <c r="AP87" s="67"/>
      <c r="AQ87" s="67"/>
      <c r="AR87" s="61"/>
      <c r="AS87" s="67"/>
      <c r="AT87" s="61"/>
      <c r="AU87" s="67"/>
      <c r="AW87" s="67"/>
      <c r="AZ87" s="67"/>
      <c r="BA87" s="67"/>
      <c r="BE87" s="67"/>
      <c r="BH87" s="67"/>
      <c r="BI87" s="67"/>
      <c r="BL87" s="67"/>
      <c r="BN87" s="67"/>
      <c r="BP87" s="67"/>
      <c r="BS87" s="67"/>
      <c r="BT87" s="67"/>
      <c r="BW87" s="67"/>
      <c r="BX87" s="67"/>
      <c r="BZ87" s="67"/>
      <c r="CC87" s="67"/>
      <c r="CD87" s="67"/>
      <c r="CG87" s="67"/>
      <c r="CK87" s="67"/>
      <c r="CN87" s="67"/>
      <c r="CQ87" s="67"/>
      <c r="CU87" s="67"/>
      <c r="CX87" s="67"/>
    </row>
    <row r="88" spans="1:171" s="66" customFormat="1" x14ac:dyDescent="0.3">
      <c r="A88" s="61"/>
      <c r="B88" s="63">
        <v>1</v>
      </c>
      <c r="C88" s="67" t="s">
        <v>418</v>
      </c>
      <c r="D88" s="68">
        <f>D86/D83</f>
        <v>2.3214285714285716</v>
      </c>
      <c r="E88" s="67" t="s">
        <v>419</v>
      </c>
      <c r="F88" s="61"/>
      <c r="G88" s="61"/>
      <c r="H88" s="67"/>
      <c r="I88" s="67"/>
      <c r="J88" s="67"/>
      <c r="K88" s="67"/>
      <c r="L88" s="68"/>
      <c r="M88" s="68"/>
      <c r="N88" s="67"/>
      <c r="O88" s="67"/>
      <c r="P88" s="67"/>
      <c r="Q88" s="67"/>
      <c r="S88" s="79"/>
      <c r="T88" s="79"/>
      <c r="U88" s="67"/>
      <c r="V88" s="67"/>
      <c r="W88" s="67"/>
      <c r="X88" s="79"/>
      <c r="Y88" s="79"/>
      <c r="Z88" s="61"/>
      <c r="AA88" s="61"/>
      <c r="AB88" s="67"/>
      <c r="AC88" s="67"/>
      <c r="AD88" s="61"/>
      <c r="AE88" s="80"/>
      <c r="AF88" s="67"/>
      <c r="AG88" s="67"/>
      <c r="AH88" s="80"/>
      <c r="AI88" s="67"/>
      <c r="AJ88" s="80"/>
      <c r="AK88" s="67"/>
      <c r="AL88" s="67"/>
      <c r="AM88" s="73"/>
      <c r="AN88" s="61"/>
      <c r="AO88" s="61"/>
      <c r="AP88" s="67"/>
      <c r="AQ88" s="67"/>
      <c r="AR88" s="61"/>
      <c r="AS88" s="67"/>
      <c r="AT88" s="61"/>
      <c r="AU88" s="67"/>
      <c r="AW88" s="67"/>
      <c r="AZ88" s="67"/>
      <c r="BA88" s="67"/>
      <c r="BE88" s="67"/>
      <c r="BH88" s="67"/>
      <c r="BI88" s="67"/>
      <c r="BL88" s="67"/>
      <c r="BN88" s="67"/>
      <c r="BP88" s="67"/>
      <c r="BS88" s="67"/>
      <c r="BT88" s="67"/>
      <c r="BW88" s="67"/>
      <c r="BX88" s="67"/>
      <c r="BZ88" s="67"/>
      <c r="CC88" s="67"/>
      <c r="CD88" s="67"/>
      <c r="CG88" s="67"/>
      <c r="CK88" s="67"/>
      <c r="CN88" s="67"/>
      <c r="CQ88" s="67"/>
      <c r="CU88" s="67"/>
      <c r="CX88" s="67"/>
    </row>
    <row r="89" spans="1:171" s="66" customFormat="1" x14ac:dyDescent="0.3">
      <c r="A89" s="61"/>
      <c r="B89" s="91">
        <v>1</v>
      </c>
      <c r="C89" s="67" t="s">
        <v>53</v>
      </c>
      <c r="D89" s="68">
        <v>2.8325999999999998</v>
      </c>
      <c r="E89" s="67" t="s">
        <v>69</v>
      </c>
      <c r="F89" s="69">
        <f>D89/F75</f>
        <v>1.2645535714285714E-3</v>
      </c>
      <c r="G89" s="70" t="s">
        <v>44</v>
      </c>
      <c r="H89" s="67"/>
      <c r="I89" s="67"/>
      <c r="J89" s="67"/>
      <c r="K89" s="67"/>
      <c r="L89" s="68"/>
      <c r="M89" s="68"/>
      <c r="N89" s="67"/>
      <c r="O89" s="67"/>
      <c r="P89" s="67"/>
      <c r="Q89" s="67"/>
      <c r="S89" s="79"/>
      <c r="T89" s="79"/>
      <c r="U89" s="67"/>
      <c r="V89" s="67"/>
      <c r="W89" s="67"/>
      <c r="X89" s="79"/>
      <c r="Y89" s="79"/>
      <c r="Z89" s="61"/>
      <c r="AA89" s="61"/>
      <c r="AB89" s="67"/>
      <c r="AC89" s="67"/>
      <c r="AD89" s="61"/>
      <c r="AE89" s="80"/>
      <c r="AF89" s="67"/>
      <c r="AG89" s="67"/>
      <c r="AH89" s="80"/>
      <c r="AI89" s="67"/>
      <c r="AJ89" s="80"/>
      <c r="AK89" s="67"/>
      <c r="AL89" s="67"/>
      <c r="AM89" s="73"/>
      <c r="AN89" s="61"/>
      <c r="AO89" s="61"/>
      <c r="AP89" s="67"/>
      <c r="AQ89" s="67"/>
      <c r="AR89" s="61"/>
      <c r="AS89" s="67"/>
      <c r="AT89" s="61"/>
      <c r="AU89" s="67"/>
      <c r="AW89" s="67"/>
      <c r="AZ89" s="67"/>
      <c r="BA89" s="67"/>
      <c r="BE89" s="67"/>
      <c r="BH89" s="67"/>
      <c r="BI89" s="67"/>
      <c r="BL89" s="67"/>
      <c r="BN89" s="67"/>
      <c r="BP89" s="67"/>
      <c r="BS89" s="67"/>
      <c r="BT89" s="67"/>
      <c r="BW89" s="67"/>
      <c r="BX89" s="67"/>
      <c r="BZ89" s="67"/>
      <c r="CC89" s="67"/>
      <c r="CD89" s="67"/>
      <c r="CG89" s="67"/>
      <c r="CK89" s="67"/>
      <c r="CN89" s="67"/>
      <c r="CQ89" s="67"/>
      <c r="CU89" s="67"/>
      <c r="CX89" s="67"/>
    </row>
    <row r="90" spans="1:171" s="66" customFormat="1" x14ac:dyDescent="0.3">
      <c r="A90" s="61"/>
      <c r="B90" s="91">
        <v>1</v>
      </c>
      <c r="C90" s="67" t="s">
        <v>519</v>
      </c>
      <c r="D90" s="68">
        <v>0.25</v>
      </c>
      <c r="E90" s="67" t="s">
        <v>44</v>
      </c>
      <c r="F90" s="69">
        <f>D90*D75</f>
        <v>5</v>
      </c>
      <c r="G90" s="70" t="s">
        <v>55</v>
      </c>
      <c r="H90" s="95">
        <f>D90*F75</f>
        <v>560</v>
      </c>
      <c r="I90" s="67" t="s">
        <v>414</v>
      </c>
      <c r="J90" s="67"/>
      <c r="K90" s="67"/>
      <c r="L90" s="68"/>
      <c r="M90" s="68"/>
      <c r="N90" s="67"/>
      <c r="O90" s="67"/>
      <c r="P90" s="67"/>
      <c r="Q90" s="67"/>
      <c r="S90" s="79"/>
      <c r="T90" s="79"/>
      <c r="U90" s="67"/>
      <c r="V90" s="67"/>
      <c r="W90" s="67"/>
      <c r="X90" s="79"/>
      <c r="Y90" s="79"/>
      <c r="Z90" s="61"/>
      <c r="AA90" s="61"/>
      <c r="AB90" s="67"/>
      <c r="AC90" s="67"/>
      <c r="AD90" s="61"/>
      <c r="AE90" s="80"/>
      <c r="AF90" s="67"/>
      <c r="AG90" s="67"/>
      <c r="AH90" s="80"/>
      <c r="AI90" s="67"/>
      <c r="AJ90" s="80"/>
      <c r="AK90" s="67"/>
      <c r="AL90" s="67"/>
      <c r="AM90" s="73"/>
      <c r="AN90" s="61"/>
      <c r="AO90" s="61"/>
      <c r="AP90" s="67"/>
      <c r="AQ90" s="67"/>
      <c r="AR90" s="61"/>
      <c r="AS90" s="67"/>
      <c r="AT90" s="61"/>
      <c r="AU90" s="67"/>
      <c r="AW90" s="67"/>
      <c r="AZ90" s="67"/>
      <c r="BA90" s="67"/>
      <c r="BE90" s="67"/>
      <c r="BH90" s="67"/>
      <c r="BI90" s="67"/>
      <c r="BL90" s="67"/>
      <c r="BN90" s="67"/>
      <c r="BP90" s="67"/>
      <c r="BS90" s="67"/>
      <c r="BT90" s="67"/>
      <c r="BW90" s="67"/>
      <c r="BX90" s="67"/>
      <c r="BZ90" s="67"/>
      <c r="CC90" s="67"/>
      <c r="CD90" s="67"/>
      <c r="CG90" s="67"/>
      <c r="CK90" s="67"/>
      <c r="CN90" s="67"/>
      <c r="CQ90" s="67"/>
      <c r="CU90" s="67"/>
      <c r="CX90" s="67"/>
    </row>
    <row r="91" spans="1:171" s="66" customFormat="1" x14ac:dyDescent="0.3">
      <c r="A91" s="61"/>
      <c r="B91" s="91">
        <v>1</v>
      </c>
      <c r="C91" s="67" t="s">
        <v>211</v>
      </c>
      <c r="D91" s="68">
        <v>55</v>
      </c>
      <c r="E91" s="67" t="s">
        <v>414</v>
      </c>
      <c r="F91" s="69">
        <f>D91/D83</f>
        <v>0.49107142857142855</v>
      </c>
      <c r="G91" s="70" t="s">
        <v>55</v>
      </c>
      <c r="H91" s="95"/>
      <c r="I91" s="67"/>
      <c r="J91" s="67"/>
      <c r="K91" s="67"/>
      <c r="L91" s="68"/>
      <c r="M91" s="68"/>
      <c r="N91" s="67"/>
      <c r="O91" s="67"/>
      <c r="P91" s="67"/>
      <c r="Q91" s="67"/>
      <c r="S91" s="79"/>
      <c r="T91" s="79"/>
      <c r="U91" s="67"/>
      <c r="V91" s="67"/>
      <c r="W91" s="67"/>
      <c r="X91" s="79"/>
      <c r="Y91" s="79"/>
      <c r="Z91" s="61"/>
      <c r="AA91" s="61"/>
      <c r="AB91" s="67"/>
      <c r="AC91" s="67"/>
      <c r="AD91" s="61"/>
      <c r="AE91" s="80"/>
      <c r="AF91" s="67"/>
      <c r="AG91" s="67"/>
      <c r="AH91" s="80"/>
      <c r="AI91" s="67"/>
      <c r="AJ91" s="80"/>
      <c r="AK91" s="67"/>
      <c r="AL91" s="67"/>
      <c r="AM91" s="73"/>
      <c r="AN91" s="61"/>
      <c r="AO91" s="61"/>
      <c r="AP91" s="67"/>
      <c r="AQ91" s="67"/>
      <c r="AR91" s="61"/>
      <c r="AS91" s="67"/>
      <c r="AT91" s="61"/>
      <c r="AU91" s="67"/>
      <c r="AW91" s="67"/>
      <c r="AZ91" s="67"/>
      <c r="BA91" s="67"/>
      <c r="BE91" s="67"/>
      <c r="BH91" s="67"/>
      <c r="BI91" s="67"/>
      <c r="BL91" s="67"/>
      <c r="BN91" s="67"/>
      <c r="BP91" s="67"/>
      <c r="BS91" s="67"/>
      <c r="BT91" s="67"/>
      <c r="BW91" s="67"/>
      <c r="BX91" s="67"/>
      <c r="BZ91" s="67"/>
      <c r="CC91" s="67"/>
      <c r="CD91" s="67"/>
      <c r="CG91" s="67"/>
      <c r="CK91" s="67"/>
      <c r="CN91" s="67"/>
      <c r="CQ91" s="67"/>
      <c r="CU91" s="67"/>
      <c r="CX91" s="67"/>
    </row>
    <row r="92" spans="1:171" x14ac:dyDescent="0.3">
      <c r="A92" s="19"/>
      <c r="B92" s="19"/>
      <c r="C92" s="19"/>
      <c r="D92"/>
      <c r="F92" s="102"/>
      <c r="CB92" s="97"/>
      <c r="CC92"/>
      <c r="CG92" s="97"/>
      <c r="CH92"/>
      <c r="CL92" s="97"/>
      <c r="CM92"/>
      <c r="CQ92" s="97"/>
      <c r="CR92"/>
      <c r="CV92" s="97"/>
      <c r="CW92"/>
      <c r="DA92" s="97"/>
      <c r="DB92"/>
      <c r="DF92" s="97"/>
      <c r="DG92"/>
      <c r="DK92" s="97"/>
      <c r="DL92"/>
      <c r="DP92" s="97"/>
      <c r="DQ92"/>
      <c r="DU92" s="97"/>
      <c r="DV92"/>
      <c r="DZ92" s="97"/>
      <c r="EA92"/>
      <c r="EE92" s="97"/>
      <c r="EF92"/>
      <c r="EJ92" s="97"/>
      <c r="EK92"/>
      <c r="EO92" s="97"/>
      <c r="EP92"/>
      <c r="ET92" s="97"/>
      <c r="EU92"/>
      <c r="EY92" s="97"/>
      <c r="EZ92"/>
      <c r="FD92" s="97"/>
      <c r="FE92"/>
      <c r="FI92" s="97"/>
      <c r="FJ92"/>
      <c r="FN92" s="97"/>
      <c r="FO92"/>
    </row>
    <row r="93" spans="1:171" x14ac:dyDescent="0.3">
      <c r="A93" s="62" t="s">
        <v>194</v>
      </c>
      <c r="B93" s="61">
        <v>1</v>
      </c>
      <c r="C93" s="70" t="s">
        <v>233</v>
      </c>
      <c r="D93" s="69">
        <v>336</v>
      </c>
      <c r="E93" s="67" t="s">
        <v>414</v>
      </c>
      <c r="F93" s="68">
        <f>D93/D68</f>
        <v>3</v>
      </c>
      <c r="G93" s="67" t="s">
        <v>419</v>
      </c>
      <c r="H93" s="68">
        <f>F93/D75</f>
        <v>0.15</v>
      </c>
      <c r="I93" s="67" t="s">
        <v>44</v>
      </c>
      <c r="CB93" s="97"/>
      <c r="CC93"/>
      <c r="CG93" s="97"/>
      <c r="CH93"/>
      <c r="CL93" s="97"/>
      <c r="CM93"/>
      <c r="CQ93" s="97"/>
      <c r="CR93"/>
      <c r="CV93" s="97"/>
      <c r="CW93"/>
      <c r="DA93" s="97"/>
      <c r="DB93"/>
      <c r="DF93" s="97"/>
      <c r="DG93"/>
      <c r="DK93" s="97"/>
      <c r="DL93"/>
      <c r="DP93" s="97"/>
      <c r="DQ93"/>
      <c r="DU93" s="97"/>
      <c r="DV93"/>
      <c r="DZ93" s="97"/>
      <c r="EA93"/>
      <c r="EE93" s="97"/>
      <c r="EF93"/>
      <c r="EJ93" s="97"/>
      <c r="EK93"/>
      <c r="EO93" s="97"/>
      <c r="EP93"/>
      <c r="ET93" s="97"/>
      <c r="EU93"/>
      <c r="EY93" s="97"/>
      <c r="EZ93"/>
      <c r="FD93" s="97"/>
      <c r="FE93"/>
      <c r="FI93" s="97"/>
      <c r="FJ93"/>
      <c r="FN93" s="97"/>
      <c r="FO93"/>
    </row>
    <row r="94" spans="1:171" x14ac:dyDescent="0.3">
      <c r="A94" s="19"/>
      <c r="B94" s="19"/>
      <c r="C94" s="19"/>
      <c r="D94" s="19"/>
    </row>
    <row r="95" spans="1:171" x14ac:dyDescent="0.3">
      <c r="A95" s="19"/>
      <c r="B95" s="19"/>
      <c r="C95" s="19"/>
      <c r="D95" s="19"/>
    </row>
    <row r="96" spans="1:171" x14ac:dyDescent="0.3">
      <c r="A96" s="19"/>
      <c r="B96" s="19"/>
      <c r="C96" s="19"/>
      <c r="D96" s="19"/>
    </row>
    <row r="97" spans="1:4" x14ac:dyDescent="0.3">
      <c r="A97" s="19"/>
      <c r="B97" s="19"/>
      <c r="C97" s="19"/>
      <c r="D97" s="19"/>
    </row>
    <row r="98" spans="1:4" x14ac:dyDescent="0.3">
      <c r="A98" s="19"/>
      <c r="B98" s="19"/>
      <c r="C98" s="19"/>
      <c r="D98" s="19"/>
    </row>
    <row r="99" spans="1:4" x14ac:dyDescent="0.3">
      <c r="A99" s="19"/>
      <c r="B99" s="19"/>
      <c r="C99" s="19"/>
      <c r="D99" s="19"/>
    </row>
    <row r="100" spans="1:4" x14ac:dyDescent="0.3">
      <c r="A100" s="19"/>
      <c r="B100" s="19"/>
      <c r="C100" s="19"/>
      <c r="D100" s="19"/>
    </row>
    <row r="101" spans="1:4" x14ac:dyDescent="0.3">
      <c r="A101" s="19"/>
      <c r="B101" s="19"/>
      <c r="C101" s="19"/>
      <c r="D101" s="19"/>
    </row>
    <row r="102" spans="1:4" x14ac:dyDescent="0.3">
      <c r="A102" s="19"/>
      <c r="B102" s="19"/>
      <c r="C102" s="19"/>
      <c r="D102" s="19"/>
    </row>
    <row r="103" spans="1:4" x14ac:dyDescent="0.3">
      <c r="A103" s="19"/>
      <c r="B103" s="19"/>
      <c r="C103" s="19"/>
      <c r="D103" s="19"/>
    </row>
    <row r="104" spans="1:4" x14ac:dyDescent="0.3">
      <c r="A104" s="19"/>
      <c r="B104" s="19"/>
      <c r="C104" s="19"/>
      <c r="D104" s="19"/>
    </row>
    <row r="105" spans="1:4" x14ac:dyDescent="0.3">
      <c r="A105" s="19"/>
      <c r="B105" s="19"/>
      <c r="C105" s="19"/>
      <c r="D105" s="19"/>
    </row>
    <row r="106" spans="1:4" x14ac:dyDescent="0.3">
      <c r="A106" s="19"/>
      <c r="B106" s="19"/>
      <c r="C106" s="19"/>
      <c r="D106" s="19"/>
    </row>
    <row r="107" spans="1:4" x14ac:dyDescent="0.3">
      <c r="A107" s="19"/>
      <c r="B107" s="19"/>
      <c r="C107" s="19"/>
      <c r="D107" s="19"/>
    </row>
    <row r="108" spans="1:4" x14ac:dyDescent="0.3">
      <c r="A108" s="19"/>
      <c r="B108" s="19"/>
      <c r="C108" s="19"/>
      <c r="D108" s="19"/>
    </row>
    <row r="109" spans="1:4" x14ac:dyDescent="0.3">
      <c r="A109" s="19"/>
      <c r="B109" s="19"/>
      <c r="C109" s="19"/>
      <c r="D109" s="19"/>
    </row>
    <row r="110" spans="1:4" x14ac:dyDescent="0.3">
      <c r="A110" s="19"/>
      <c r="B110" s="19"/>
      <c r="C110" s="19"/>
      <c r="D110" s="19"/>
    </row>
    <row r="111" spans="1:4" x14ac:dyDescent="0.3">
      <c r="A111" s="19"/>
      <c r="B111" s="19"/>
      <c r="C111" s="19"/>
      <c r="D111" s="19"/>
    </row>
    <row r="112" spans="1:4" x14ac:dyDescent="0.3">
      <c r="A112" s="19"/>
      <c r="B112" s="19"/>
      <c r="C112" s="19"/>
      <c r="D112" s="19"/>
    </row>
    <row r="113" spans="1:4" x14ac:dyDescent="0.3">
      <c r="A113" s="19"/>
      <c r="B113" s="19"/>
      <c r="C113" s="19"/>
      <c r="D113" s="19"/>
    </row>
    <row r="114" spans="1:4" x14ac:dyDescent="0.3">
      <c r="A114" s="19"/>
      <c r="B114" s="19"/>
      <c r="C114" s="19"/>
      <c r="D114" s="19"/>
    </row>
    <row r="115" spans="1:4" x14ac:dyDescent="0.3">
      <c r="A115" s="19"/>
      <c r="B115" s="19"/>
      <c r="C115" s="19"/>
      <c r="D115" s="19"/>
    </row>
    <row r="116" spans="1:4" x14ac:dyDescent="0.3">
      <c r="A116" s="19"/>
      <c r="B116" s="19"/>
      <c r="C116" s="19"/>
      <c r="D116" s="19"/>
    </row>
    <row r="117" spans="1:4" x14ac:dyDescent="0.3">
      <c r="A117" s="19"/>
      <c r="B117" s="19"/>
      <c r="C117" s="19"/>
      <c r="D117" s="19"/>
    </row>
    <row r="118" spans="1:4" x14ac:dyDescent="0.3">
      <c r="A118" s="19"/>
      <c r="B118" s="19"/>
      <c r="C118" s="19"/>
      <c r="D118" s="19"/>
    </row>
    <row r="119" spans="1:4" x14ac:dyDescent="0.3">
      <c r="A119" s="19"/>
      <c r="B119" s="19"/>
      <c r="C119" s="19"/>
      <c r="D119" s="19"/>
    </row>
    <row r="120" spans="1:4" x14ac:dyDescent="0.3">
      <c r="A120" s="19"/>
      <c r="B120" s="19"/>
      <c r="C120" s="19"/>
      <c r="D120" s="19"/>
    </row>
    <row r="121" spans="1:4" x14ac:dyDescent="0.3">
      <c r="A121" s="19"/>
      <c r="B121" s="19"/>
      <c r="C121" s="19"/>
      <c r="D121" s="19"/>
    </row>
    <row r="122" spans="1:4" x14ac:dyDescent="0.3">
      <c r="A122" s="19"/>
      <c r="B122" s="19"/>
      <c r="C122" s="19"/>
      <c r="D122" s="19"/>
    </row>
    <row r="123" spans="1:4" x14ac:dyDescent="0.3">
      <c r="A123" s="19"/>
      <c r="B123" s="19"/>
      <c r="C123" s="19"/>
      <c r="D123" s="19"/>
    </row>
    <row r="124" spans="1:4" x14ac:dyDescent="0.3">
      <c r="A124" s="19"/>
      <c r="B124" s="19"/>
      <c r="C124" s="19"/>
      <c r="D124" s="19"/>
    </row>
    <row r="125" spans="1:4" x14ac:dyDescent="0.3">
      <c r="A125" s="19"/>
      <c r="B125" s="19"/>
      <c r="C125" s="19"/>
      <c r="D125" s="19"/>
    </row>
    <row r="126" spans="1:4" x14ac:dyDescent="0.3">
      <c r="A126" s="19"/>
      <c r="B126" s="19"/>
      <c r="C126" s="19"/>
      <c r="D126" s="19"/>
    </row>
    <row r="127" spans="1:4" x14ac:dyDescent="0.3">
      <c r="A127" s="19"/>
      <c r="B127" s="19"/>
      <c r="C127" s="19"/>
      <c r="D127" s="19"/>
    </row>
    <row r="128" spans="1:4" x14ac:dyDescent="0.3">
      <c r="A128" s="19"/>
      <c r="B128" s="19"/>
      <c r="C128" s="19"/>
      <c r="D128" s="19"/>
    </row>
    <row r="129" spans="1:4" x14ac:dyDescent="0.3">
      <c r="A129" s="19"/>
      <c r="B129" s="19"/>
      <c r="C129" s="19"/>
      <c r="D129" s="19"/>
    </row>
    <row r="130" spans="1:4" x14ac:dyDescent="0.3">
      <c r="A130" s="19"/>
      <c r="B130" s="19"/>
      <c r="C130" s="19"/>
      <c r="D130" s="19"/>
    </row>
    <row r="131" spans="1:4" x14ac:dyDescent="0.3">
      <c r="A131" s="19"/>
      <c r="B131" s="19"/>
      <c r="C131" s="19"/>
      <c r="D131" s="19"/>
    </row>
    <row r="132" spans="1:4" x14ac:dyDescent="0.3">
      <c r="A132" s="19"/>
      <c r="B132" s="19"/>
      <c r="C132" s="19"/>
      <c r="D132" s="19"/>
    </row>
    <row r="133" spans="1:4" x14ac:dyDescent="0.3">
      <c r="A133" s="19"/>
      <c r="B133" s="19"/>
      <c r="C133" s="19"/>
      <c r="D133" s="19"/>
    </row>
    <row r="134" spans="1:4" x14ac:dyDescent="0.3">
      <c r="A134" s="19"/>
      <c r="B134" s="19"/>
      <c r="C134" s="19"/>
      <c r="D134" s="19"/>
    </row>
    <row r="135" spans="1:4" x14ac:dyDescent="0.3">
      <c r="A135" s="19"/>
      <c r="B135" s="19"/>
      <c r="C135" s="19"/>
      <c r="D135" s="19"/>
    </row>
    <row r="136" spans="1:4" x14ac:dyDescent="0.3">
      <c r="A136" s="19"/>
      <c r="B136" s="19"/>
      <c r="C136" s="19"/>
      <c r="D136" s="19"/>
    </row>
    <row r="137" spans="1:4" x14ac:dyDescent="0.3">
      <c r="A137" s="19"/>
      <c r="B137" s="19"/>
      <c r="C137" s="19"/>
      <c r="D137" s="19"/>
    </row>
    <row r="138" spans="1:4" x14ac:dyDescent="0.3">
      <c r="A138" s="19"/>
      <c r="B138" s="19"/>
      <c r="C138" s="19"/>
      <c r="D138" s="19"/>
    </row>
    <row r="139" spans="1:4" x14ac:dyDescent="0.3">
      <c r="A139" s="19"/>
      <c r="B139" s="19"/>
      <c r="C139" s="19"/>
      <c r="D139" s="19"/>
    </row>
    <row r="140" spans="1:4" x14ac:dyDescent="0.3">
      <c r="A140" s="19"/>
      <c r="B140" s="19"/>
      <c r="C140" s="19"/>
      <c r="D140" s="19"/>
    </row>
    <row r="141" spans="1:4" x14ac:dyDescent="0.3">
      <c r="A141" s="19"/>
      <c r="B141" s="19"/>
      <c r="C141" s="19"/>
      <c r="D141" s="19"/>
    </row>
    <row r="142" spans="1:4" x14ac:dyDescent="0.3">
      <c r="A142" s="19"/>
      <c r="B142" s="19"/>
      <c r="C142" s="19"/>
      <c r="D142" s="19"/>
    </row>
    <row r="143" spans="1:4" x14ac:dyDescent="0.3">
      <c r="A143" s="19"/>
      <c r="B143" s="19"/>
      <c r="C143" s="19"/>
      <c r="D143" s="19"/>
    </row>
    <row r="144" spans="1:4" x14ac:dyDescent="0.3">
      <c r="A144" s="19"/>
      <c r="B144" s="19"/>
      <c r="C144" s="19"/>
      <c r="D144" s="19"/>
    </row>
    <row r="145" spans="1:4" x14ac:dyDescent="0.3">
      <c r="A145" s="19"/>
      <c r="B145" s="19"/>
      <c r="C145" s="19"/>
      <c r="D145" s="19"/>
    </row>
    <row r="146" spans="1:4" x14ac:dyDescent="0.3">
      <c r="A146" s="19"/>
      <c r="B146" s="19"/>
      <c r="C146" s="19"/>
      <c r="D146" s="19"/>
    </row>
    <row r="147" spans="1:4" x14ac:dyDescent="0.3">
      <c r="A147" s="19"/>
      <c r="B147" s="19"/>
      <c r="C147" s="19"/>
      <c r="D147" s="19"/>
    </row>
    <row r="148" spans="1:4" x14ac:dyDescent="0.3">
      <c r="A148" s="19"/>
      <c r="B148" s="19"/>
      <c r="C148" s="19"/>
      <c r="D148" s="19"/>
    </row>
    <row r="149" spans="1:4" x14ac:dyDescent="0.3">
      <c r="A149" s="19"/>
      <c r="B149" s="19"/>
      <c r="C149" s="19"/>
      <c r="D149" s="19"/>
    </row>
    <row r="150" spans="1:4" x14ac:dyDescent="0.3">
      <c r="A150" s="19"/>
      <c r="B150" s="19"/>
      <c r="C150" s="19"/>
      <c r="D150" s="19"/>
    </row>
    <row r="151" spans="1:4" x14ac:dyDescent="0.3">
      <c r="A151" s="19"/>
      <c r="B151" s="19"/>
      <c r="C151" s="19"/>
      <c r="D151" s="19"/>
    </row>
    <row r="152" spans="1:4" x14ac:dyDescent="0.3">
      <c r="A152" s="19"/>
      <c r="B152" s="19"/>
      <c r="C152" s="19"/>
      <c r="D152" s="19"/>
    </row>
    <row r="153" spans="1:4" x14ac:dyDescent="0.3">
      <c r="A153" s="19"/>
      <c r="B153" s="19"/>
      <c r="C153" s="19"/>
      <c r="D153" s="19"/>
    </row>
    <row r="154" spans="1:4" x14ac:dyDescent="0.3">
      <c r="A154" s="19"/>
      <c r="B154" s="19"/>
      <c r="C154" s="19"/>
      <c r="D154" s="19"/>
    </row>
    <row r="155" spans="1:4" x14ac:dyDescent="0.3">
      <c r="A155" s="19"/>
      <c r="B155" s="19"/>
      <c r="C155" s="19"/>
      <c r="D155" s="19"/>
    </row>
    <row r="156" spans="1:4" x14ac:dyDescent="0.3">
      <c r="A156" s="19"/>
      <c r="B156" s="19"/>
      <c r="C156" s="19"/>
      <c r="D156" s="19"/>
    </row>
    <row r="157" spans="1:4" x14ac:dyDescent="0.3">
      <c r="A157" s="19"/>
      <c r="B157" s="19"/>
      <c r="C157" s="19"/>
      <c r="D157" s="19"/>
    </row>
    <row r="158" spans="1:4" x14ac:dyDescent="0.3">
      <c r="A158" s="19"/>
      <c r="B158" s="19"/>
      <c r="C158" s="19"/>
      <c r="D158" s="19"/>
    </row>
    <row r="159" spans="1:4" x14ac:dyDescent="0.3">
      <c r="A159" s="19"/>
      <c r="B159" s="19"/>
      <c r="C159" s="19"/>
      <c r="D159" s="19"/>
    </row>
    <row r="160" spans="1:4" x14ac:dyDescent="0.3">
      <c r="A160" s="19"/>
      <c r="B160" s="19"/>
      <c r="C160" s="19"/>
      <c r="D160" s="19"/>
    </row>
    <row r="161" spans="1:4" x14ac:dyDescent="0.3">
      <c r="A161" s="19"/>
      <c r="B161" s="19"/>
      <c r="C161" s="19"/>
      <c r="D161" s="19"/>
    </row>
    <row r="162" spans="1:4" x14ac:dyDescent="0.3">
      <c r="A162" s="19"/>
      <c r="B162" s="19"/>
      <c r="C162" s="19"/>
      <c r="D162" s="19"/>
    </row>
    <row r="163" spans="1:4" x14ac:dyDescent="0.3">
      <c r="A163" s="19"/>
      <c r="B163" s="19"/>
      <c r="C163" s="19"/>
      <c r="D163" s="19"/>
    </row>
    <row r="164" spans="1:4" x14ac:dyDescent="0.3">
      <c r="A164" s="19"/>
      <c r="B164" s="19"/>
      <c r="C164" s="19"/>
      <c r="D164" s="19"/>
    </row>
    <row r="165" spans="1:4" x14ac:dyDescent="0.3">
      <c r="A165" s="19"/>
      <c r="B165" s="19"/>
      <c r="C165" s="19"/>
      <c r="D165" s="19"/>
    </row>
    <row r="166" spans="1:4" x14ac:dyDescent="0.3">
      <c r="A166" s="19"/>
      <c r="B166" s="19"/>
      <c r="C166" s="19"/>
      <c r="D166" s="19"/>
    </row>
    <row r="167" spans="1:4" x14ac:dyDescent="0.3">
      <c r="A167" s="19"/>
      <c r="B167" s="19"/>
      <c r="C167" s="19"/>
      <c r="D167" s="19"/>
    </row>
    <row r="168" spans="1:4" x14ac:dyDescent="0.3">
      <c r="A168" s="19"/>
      <c r="B168" s="19"/>
      <c r="C168" s="19"/>
      <c r="D168" s="19"/>
    </row>
    <row r="169" spans="1:4" x14ac:dyDescent="0.3">
      <c r="A169" s="19"/>
      <c r="B169" s="19"/>
      <c r="C169" s="19"/>
      <c r="D169" s="19"/>
    </row>
    <row r="170" spans="1:4" x14ac:dyDescent="0.3">
      <c r="A170" s="19"/>
      <c r="B170" s="19"/>
      <c r="C170" s="19"/>
      <c r="D170" s="19"/>
    </row>
    <row r="171" spans="1:4" x14ac:dyDescent="0.3">
      <c r="A171" s="19"/>
      <c r="B171" s="19"/>
      <c r="C171" s="19"/>
      <c r="D171" s="19"/>
    </row>
    <row r="172" spans="1:4" x14ac:dyDescent="0.3">
      <c r="A172" s="19"/>
      <c r="B172" s="19"/>
      <c r="C172" s="19"/>
      <c r="D172" s="19"/>
    </row>
    <row r="173" spans="1:4" x14ac:dyDescent="0.3">
      <c r="A173" s="19"/>
      <c r="B173" s="19"/>
      <c r="C173" s="19"/>
      <c r="D173" s="19"/>
    </row>
    <row r="174" spans="1:4" x14ac:dyDescent="0.3">
      <c r="A174" s="19"/>
      <c r="B174" s="19"/>
      <c r="C174" s="19"/>
      <c r="D174" s="19"/>
    </row>
    <row r="175" spans="1:4" x14ac:dyDescent="0.3">
      <c r="A175" s="19"/>
      <c r="B175" s="19"/>
      <c r="C175" s="19"/>
      <c r="D175" s="19"/>
    </row>
    <row r="176" spans="1:4" x14ac:dyDescent="0.3">
      <c r="A176" s="19"/>
      <c r="B176" s="19"/>
      <c r="C176" s="19"/>
      <c r="D176" s="19"/>
    </row>
    <row r="177" spans="1:4" x14ac:dyDescent="0.3">
      <c r="A177" s="19"/>
      <c r="B177" s="19"/>
      <c r="C177" s="19"/>
      <c r="D177" s="19"/>
    </row>
    <row r="178" spans="1:4" x14ac:dyDescent="0.3">
      <c r="A178" s="19"/>
      <c r="B178" s="19"/>
      <c r="C178" s="19"/>
      <c r="D178" s="19"/>
    </row>
    <row r="179" spans="1:4" x14ac:dyDescent="0.3">
      <c r="A179" s="19"/>
      <c r="B179" s="19"/>
      <c r="C179" s="19"/>
      <c r="D179" s="19"/>
    </row>
    <row r="180" spans="1:4" x14ac:dyDescent="0.3">
      <c r="A180" s="19"/>
      <c r="B180" s="19"/>
      <c r="C180" s="19"/>
      <c r="D180" s="19"/>
    </row>
    <row r="181" spans="1:4" x14ac:dyDescent="0.3">
      <c r="A181" s="19"/>
      <c r="B181" s="19"/>
      <c r="C181" s="19"/>
      <c r="D181" s="19"/>
    </row>
    <row r="182" spans="1:4" x14ac:dyDescent="0.3">
      <c r="A182" s="19"/>
      <c r="B182" s="19"/>
      <c r="C182" s="19"/>
      <c r="D182" s="19"/>
    </row>
    <row r="183" spans="1:4" x14ac:dyDescent="0.3">
      <c r="A183" s="19"/>
      <c r="B183" s="19"/>
      <c r="C183" s="19"/>
      <c r="D183" s="19"/>
    </row>
    <row r="184" spans="1:4" x14ac:dyDescent="0.3">
      <c r="A184" s="19"/>
      <c r="B184" s="19"/>
      <c r="C184" s="19"/>
      <c r="D184" s="19"/>
    </row>
    <row r="185" spans="1:4" x14ac:dyDescent="0.3">
      <c r="A185" s="19"/>
      <c r="B185" s="19"/>
      <c r="C185" s="19"/>
      <c r="D185" s="19"/>
    </row>
    <row r="186" spans="1:4" x14ac:dyDescent="0.3">
      <c r="A186" s="19"/>
      <c r="B186" s="19"/>
      <c r="C186" s="19"/>
      <c r="D186" s="19"/>
    </row>
    <row r="187" spans="1:4" x14ac:dyDescent="0.3">
      <c r="A187" s="19"/>
      <c r="B187" s="19"/>
      <c r="C187" s="19"/>
      <c r="D187" s="19"/>
    </row>
    <row r="188" spans="1:4" x14ac:dyDescent="0.3">
      <c r="A188" s="19"/>
      <c r="B188" s="19"/>
      <c r="C188" s="19"/>
      <c r="D188" s="19"/>
    </row>
    <row r="189" spans="1:4" x14ac:dyDescent="0.3">
      <c r="A189" s="19"/>
      <c r="B189" s="19"/>
      <c r="C189" s="19"/>
      <c r="D189" s="19"/>
    </row>
    <row r="190" spans="1:4" x14ac:dyDescent="0.3">
      <c r="A190" s="19"/>
      <c r="B190" s="19"/>
      <c r="C190" s="19"/>
      <c r="D190" s="19"/>
    </row>
    <row r="191" spans="1:4" x14ac:dyDescent="0.3">
      <c r="A191" s="19"/>
      <c r="B191" s="19"/>
      <c r="C191" s="19"/>
      <c r="D191" s="19"/>
    </row>
    <row r="192" spans="1:4" x14ac:dyDescent="0.3">
      <c r="A192" s="19"/>
      <c r="B192" s="19"/>
      <c r="C192" s="19"/>
      <c r="D192" s="19"/>
    </row>
    <row r="193" spans="1:4" x14ac:dyDescent="0.3">
      <c r="A193" s="19"/>
      <c r="B193" s="19"/>
      <c r="C193" s="19"/>
      <c r="D193" s="19"/>
    </row>
    <row r="194" spans="1:4" x14ac:dyDescent="0.3">
      <c r="A194" s="19"/>
      <c r="B194" s="19"/>
      <c r="C194" s="19"/>
      <c r="D194" s="19"/>
    </row>
    <row r="195" spans="1:4" x14ac:dyDescent="0.3">
      <c r="A195" s="19"/>
      <c r="B195" s="19"/>
      <c r="C195" s="19"/>
      <c r="D195" s="19"/>
    </row>
    <row r="196" spans="1:4" x14ac:dyDescent="0.3">
      <c r="A196" s="19"/>
      <c r="B196" s="19"/>
      <c r="C196" s="19"/>
      <c r="D196" s="19"/>
    </row>
    <row r="197" spans="1:4" x14ac:dyDescent="0.3">
      <c r="A197" s="19"/>
      <c r="B197" s="19"/>
      <c r="C197" s="19"/>
      <c r="D197" s="19"/>
    </row>
  </sheetData>
  <mergeCells count="66">
    <mergeCell ref="CD1:CH1"/>
    <mergeCell ref="E1:K1"/>
    <mergeCell ref="L1:T1"/>
    <mergeCell ref="U1:AC1"/>
    <mergeCell ref="AD1:AL1"/>
    <mergeCell ref="AM1:AU1"/>
    <mergeCell ref="AV1:BD1"/>
    <mergeCell ref="BE1:BI1"/>
    <mergeCell ref="BJ1:BN1"/>
    <mergeCell ref="BO1:BS1"/>
    <mergeCell ref="BT1:BX1"/>
    <mergeCell ref="BY1:CC1"/>
    <mergeCell ref="EL1:EP1"/>
    <mergeCell ref="CI1:CM1"/>
    <mergeCell ref="CN1:CR1"/>
    <mergeCell ref="CS1:CW1"/>
    <mergeCell ref="CX1:DB1"/>
    <mergeCell ref="DC1:DG1"/>
    <mergeCell ref="DH1:DL1"/>
    <mergeCell ref="DM1:DQ1"/>
    <mergeCell ref="DR1:DV1"/>
    <mergeCell ref="DW1:EA1"/>
    <mergeCell ref="EB1:EF1"/>
    <mergeCell ref="EG1:EK1"/>
    <mergeCell ref="E2:K2"/>
    <mergeCell ref="L2:T2"/>
    <mergeCell ref="U2:AC2"/>
    <mergeCell ref="AD2:AL2"/>
    <mergeCell ref="AM2:AU2"/>
    <mergeCell ref="EQ1:EU1"/>
    <mergeCell ref="EV1:EZ1"/>
    <mergeCell ref="FA1:FE1"/>
    <mergeCell ref="FF1:FJ1"/>
    <mergeCell ref="FK1:FO1"/>
    <mergeCell ref="DC2:DG2"/>
    <mergeCell ref="AV2:BD2"/>
    <mergeCell ref="BE2:BI2"/>
    <mergeCell ref="BJ2:BN2"/>
    <mergeCell ref="BO2:BS2"/>
    <mergeCell ref="BT2:BX2"/>
    <mergeCell ref="BY2:CC2"/>
    <mergeCell ref="CD2:CH2"/>
    <mergeCell ref="CI2:CM2"/>
    <mergeCell ref="CN2:CR2"/>
    <mergeCell ref="CS2:CW2"/>
    <mergeCell ref="CX2:DB2"/>
    <mergeCell ref="FK2:FO2"/>
    <mergeCell ref="DH2:DL2"/>
    <mergeCell ref="DM2:DQ2"/>
    <mergeCell ref="DR2:DV2"/>
    <mergeCell ref="DW2:EA2"/>
    <mergeCell ref="EB2:EF2"/>
    <mergeCell ref="EG2:EK2"/>
    <mergeCell ref="EL2:EP2"/>
    <mergeCell ref="EQ2:EU2"/>
    <mergeCell ref="EV2:EZ2"/>
    <mergeCell ref="FA2:FE2"/>
    <mergeCell ref="FF2:FJ2"/>
    <mergeCell ref="B70:B71"/>
    <mergeCell ref="C70:C71"/>
    <mergeCell ref="D70:D71"/>
    <mergeCell ref="E70:E71"/>
    <mergeCell ref="B84:B85"/>
    <mergeCell ref="C84:C85"/>
    <mergeCell ref="D84:D85"/>
    <mergeCell ref="E84:E85"/>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zoomScale="120" zoomScaleNormal="120" workbookViewId="0">
      <selection activeCell="H21" sqref="H21"/>
    </sheetView>
  </sheetViews>
  <sheetFormatPr defaultRowHeight="14.4" x14ac:dyDescent="0.3"/>
  <sheetData>
    <row r="2" spans="1:2" x14ac:dyDescent="0.3">
      <c r="A2" s="5"/>
      <c r="B2" s="94" t="s">
        <v>677</v>
      </c>
    </row>
    <row r="4" spans="1:2" x14ac:dyDescent="0.3">
      <c r="A4" s="6"/>
      <c r="B4" s="94" t="s">
        <v>676</v>
      </c>
    </row>
    <row r="6" spans="1:2" x14ac:dyDescent="0.3">
      <c r="A6" s="9"/>
      <c r="B6" s="94" t="s">
        <v>675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I36"/>
  <sheetViews>
    <sheetView zoomScale="80" zoomScaleNormal="80" workbookViewId="0">
      <pane xSplit="2" ySplit="8" topLeftCell="AL9" activePane="bottomRight" state="frozenSplit"/>
      <selection activeCell="H14" sqref="H14"/>
      <selection pane="topRight" activeCell="H14" sqref="H14"/>
      <selection pane="bottomLeft" activeCell="H14" sqref="H14"/>
      <selection pane="bottomRight" activeCell="AZ13" sqref="AZ13"/>
    </sheetView>
  </sheetViews>
  <sheetFormatPr defaultColWidth="9.6640625" defaultRowHeight="12" x14ac:dyDescent="0.2"/>
  <cols>
    <col min="1" max="1" width="10.33203125" style="107" customWidth="1"/>
    <col min="2" max="2" width="13.88671875" style="32" customWidth="1"/>
    <col min="3" max="3" width="17.6640625" style="32" bestFit="1" customWidth="1"/>
    <col min="4" max="4" width="15.109375" style="32" bestFit="1" customWidth="1"/>
    <col min="5" max="5" width="13.33203125" style="32" bestFit="1" customWidth="1"/>
    <col min="6" max="7" width="8.88671875" style="32" customWidth="1"/>
    <col min="8" max="8" width="10.109375" style="32" bestFit="1" customWidth="1"/>
    <col min="9" max="9" width="11.6640625" style="32" bestFit="1" customWidth="1"/>
    <col min="10" max="10" width="12.6640625" style="32" bestFit="1" customWidth="1"/>
    <col min="11" max="11" width="8.88671875" style="32" customWidth="1"/>
    <col min="12" max="13" width="10.109375" style="32" bestFit="1" customWidth="1"/>
    <col min="14" max="19" width="8.88671875" style="32" customWidth="1"/>
    <col min="20" max="20" width="10.109375" style="32" bestFit="1" customWidth="1"/>
    <col min="21" max="28" width="8.88671875" style="32" customWidth="1"/>
    <col min="29" max="29" width="11.6640625" style="32" customWidth="1"/>
    <col min="30" max="30" width="8.88671875" style="32" customWidth="1"/>
    <col min="31" max="31" width="12.88671875" style="32" bestFit="1" customWidth="1"/>
    <col min="32" max="33" width="8.88671875" style="32" customWidth="1"/>
    <col min="34" max="34" width="14.109375" style="32" bestFit="1" customWidth="1"/>
    <col min="35" max="36" width="8.88671875" style="32" customWidth="1"/>
    <col min="37" max="38" width="13.88671875" style="32" bestFit="1" customWidth="1"/>
    <col min="39" max="39" width="11.21875" style="32" bestFit="1" customWidth="1"/>
    <col min="40" max="40" width="14.5546875" style="32" bestFit="1" customWidth="1"/>
    <col min="41" max="43" width="8.88671875" style="32" customWidth="1"/>
    <col min="44" max="44" width="12.77734375" style="32" bestFit="1" customWidth="1"/>
    <col min="45" max="45" width="13.21875" style="32" bestFit="1" customWidth="1"/>
    <col min="46" max="46" width="10.44140625" style="32" customWidth="1"/>
    <col min="47" max="47" width="8.88671875" style="32" customWidth="1"/>
    <col min="48" max="49" width="10.21875" style="32" bestFit="1" customWidth="1"/>
    <col min="50" max="52" width="10.5546875" style="32" bestFit="1" customWidth="1"/>
    <col min="53" max="53" width="12.6640625" style="32" bestFit="1" customWidth="1"/>
    <col min="54" max="54" width="8.88671875" style="32" customWidth="1"/>
    <col min="55" max="56" width="11.5546875" style="32" bestFit="1" customWidth="1"/>
    <col min="57" max="59" width="8.88671875" style="32" customWidth="1"/>
    <col min="60" max="60" width="11.21875" style="32" bestFit="1" customWidth="1"/>
    <col min="61" max="61" width="8.88671875" style="32" customWidth="1"/>
    <col min="62" max="62" width="10.109375" style="32" bestFit="1" customWidth="1"/>
    <col min="63" max="63" width="15.44140625" style="32" bestFit="1" customWidth="1"/>
    <col min="64" max="64" width="8.88671875" style="32" customWidth="1"/>
    <col min="65" max="66" width="10.21875" style="32" bestFit="1" customWidth="1"/>
    <col min="67" max="67" width="11" style="32" bestFit="1" customWidth="1"/>
    <col min="68" max="69" width="8.88671875" style="32" customWidth="1"/>
    <col min="70" max="70" width="12.77734375" style="32" bestFit="1" customWidth="1"/>
    <col min="71" max="75" width="8.88671875" style="32" customWidth="1"/>
    <col min="76" max="76" width="11.5546875" style="32" bestFit="1" customWidth="1"/>
    <col min="77" max="78" width="8.88671875" style="32" customWidth="1"/>
    <col min="79" max="79" width="13.21875" style="32" bestFit="1" customWidth="1"/>
    <col min="80" max="81" width="8.88671875" style="32" customWidth="1"/>
    <col min="82" max="82" width="10.109375" style="32" bestFit="1" customWidth="1"/>
    <col min="83" max="83" width="8.88671875" style="32" customWidth="1"/>
    <col min="84" max="84" width="16.6640625" style="32" bestFit="1" customWidth="1"/>
    <col min="85" max="94" width="8.88671875" style="32" customWidth="1"/>
    <col min="95" max="96" width="12.77734375" style="32" bestFit="1" customWidth="1"/>
    <col min="97" max="97" width="8.88671875" style="32" customWidth="1"/>
    <col min="98" max="98" width="10.21875" style="32" bestFit="1" customWidth="1"/>
    <col min="99" max="99" width="11.77734375" style="32" bestFit="1" customWidth="1"/>
    <col min="100" max="101" width="8.88671875" style="32" customWidth="1"/>
    <col min="102" max="102" width="11.33203125" style="32" bestFit="1" customWidth="1"/>
    <col min="103" max="103" width="13.33203125" style="32" bestFit="1" customWidth="1"/>
    <col min="104" max="104" width="10.77734375" style="32" bestFit="1" customWidth="1"/>
    <col min="105" max="105" width="14.44140625" style="32" bestFit="1" customWidth="1"/>
    <col min="106" max="106" width="8.88671875" style="32" customWidth="1"/>
    <col min="107" max="107" width="10.21875" style="32" bestFit="1" customWidth="1"/>
    <col min="108" max="110" width="9" style="32" customWidth="1"/>
    <col min="111" max="111" width="10.6640625" style="32" bestFit="1" customWidth="1"/>
    <col min="112" max="112" width="9" style="32" customWidth="1"/>
    <col min="113" max="113" width="10" style="32" bestFit="1" customWidth="1"/>
    <col min="114" max="114" width="9" style="32" customWidth="1"/>
    <col min="115" max="115" width="11.44140625" style="32" customWidth="1"/>
    <col min="116" max="116" width="10.88671875" style="32" customWidth="1"/>
    <col min="117" max="122" width="9" style="32" customWidth="1"/>
    <col min="123" max="123" width="12.109375" style="32" bestFit="1" customWidth="1"/>
    <col min="124" max="126" width="9" style="32" customWidth="1"/>
    <col min="127" max="127" width="11.21875" style="32" bestFit="1" customWidth="1"/>
    <col min="128" max="128" width="9" style="32" customWidth="1"/>
    <col min="129" max="129" width="11.88671875" style="32" bestFit="1" customWidth="1"/>
    <col min="130" max="131" width="9" style="32" customWidth="1"/>
    <col min="132" max="132" width="12.77734375" style="32" bestFit="1" customWidth="1"/>
    <col min="133" max="135" width="9" style="32" customWidth="1"/>
    <col min="136" max="136" width="15" style="32" bestFit="1" customWidth="1"/>
    <col min="137" max="141" width="9" style="32" customWidth="1"/>
    <col min="142" max="142" width="11.109375" style="32" bestFit="1" customWidth="1"/>
    <col min="143" max="143" width="9" style="32" customWidth="1"/>
    <col min="144" max="144" width="11.6640625" style="32" bestFit="1" customWidth="1"/>
    <col min="145" max="149" width="9.6640625" style="32"/>
    <col min="150" max="150" width="11.109375" style="32" bestFit="1" customWidth="1"/>
    <col min="151" max="151" width="9.6640625" style="32"/>
    <col min="152" max="152" width="12.44140625" style="32" bestFit="1" customWidth="1"/>
    <col min="153" max="158" width="9.6640625" style="32"/>
    <col min="159" max="159" width="12.109375" style="32" bestFit="1" customWidth="1"/>
    <col min="160" max="162" width="9.6640625" style="32"/>
    <col min="163" max="163" width="12.33203125" style="32" bestFit="1" customWidth="1"/>
    <col min="164" max="232" width="9.6640625" style="32"/>
    <col min="233" max="233" width="6.44140625" style="32" customWidth="1"/>
    <col min="234" max="234" width="13.88671875" style="32" customWidth="1"/>
    <col min="235" max="235" width="14.33203125" style="32" customWidth="1"/>
    <col min="236" max="252" width="9.6640625" style="32"/>
    <col min="253" max="253" width="12" style="32" customWidth="1"/>
    <col min="254" max="254" width="12.77734375" style="32" customWidth="1"/>
    <col min="255" max="255" width="11.109375" style="32" customWidth="1"/>
    <col min="256" max="256" width="12" style="32" customWidth="1"/>
    <col min="257" max="257" width="9.6640625" style="32"/>
    <col min="258" max="258" width="15.33203125" style="32" customWidth="1"/>
    <col min="259" max="259" width="15.21875" style="32" customWidth="1"/>
    <col min="260" max="260" width="21.44140625" style="32" customWidth="1"/>
    <col min="261" max="276" width="9.6640625" style="32"/>
    <col min="277" max="278" width="13.44140625" style="32" customWidth="1"/>
    <col min="279" max="279" width="9.6640625" style="32"/>
    <col min="280" max="280" width="13.88671875" style="32" customWidth="1"/>
    <col min="281" max="281" width="10.6640625" style="32" customWidth="1"/>
    <col min="282" max="282" width="17.33203125" style="32" customWidth="1"/>
    <col min="283" max="284" width="12.6640625" style="32" customWidth="1"/>
    <col min="285" max="285" width="11.21875" style="32" customWidth="1"/>
    <col min="286" max="286" width="18.33203125" style="32" customWidth="1"/>
    <col min="287" max="287" width="12.88671875" style="32" customWidth="1"/>
    <col min="288" max="289" width="13.21875" style="32" customWidth="1"/>
    <col min="290" max="290" width="10.88671875" style="32" customWidth="1"/>
    <col min="291" max="291" width="11.109375" style="32" customWidth="1"/>
    <col min="292" max="292" width="15.21875" style="32" customWidth="1"/>
    <col min="293" max="293" width="9.6640625" style="32"/>
    <col min="294" max="294" width="11" style="32" customWidth="1"/>
    <col min="295" max="295" width="10.77734375" style="32" customWidth="1"/>
    <col min="296" max="296" width="11.44140625" style="32" customWidth="1"/>
    <col min="297" max="297" width="4" style="32" customWidth="1"/>
    <col min="298" max="488" width="9.6640625" style="32"/>
    <col min="489" max="489" width="6.44140625" style="32" customWidth="1"/>
    <col min="490" max="490" width="13.88671875" style="32" customWidth="1"/>
    <col min="491" max="491" width="14.33203125" style="32" customWidth="1"/>
    <col min="492" max="508" width="9.6640625" style="32"/>
    <col min="509" max="509" width="12" style="32" customWidth="1"/>
    <col min="510" max="510" width="12.77734375" style="32" customWidth="1"/>
    <col min="511" max="511" width="11.109375" style="32" customWidth="1"/>
    <col min="512" max="512" width="12" style="32" customWidth="1"/>
    <col min="513" max="513" width="9.6640625" style="32"/>
    <col min="514" max="514" width="15.33203125" style="32" customWidth="1"/>
    <col min="515" max="515" width="15.21875" style="32" customWidth="1"/>
    <col min="516" max="516" width="21.44140625" style="32" customWidth="1"/>
    <col min="517" max="532" width="9.6640625" style="32"/>
    <col min="533" max="534" width="13.44140625" style="32" customWidth="1"/>
    <col min="535" max="535" width="9.6640625" style="32"/>
    <col min="536" max="536" width="13.88671875" style="32" customWidth="1"/>
    <col min="537" max="537" width="10.6640625" style="32" customWidth="1"/>
    <col min="538" max="538" width="17.33203125" style="32" customWidth="1"/>
    <col min="539" max="540" width="12.6640625" style="32" customWidth="1"/>
    <col min="541" max="541" width="11.21875" style="32" customWidth="1"/>
    <col min="542" max="542" width="18.33203125" style="32" customWidth="1"/>
    <col min="543" max="543" width="12.88671875" style="32" customWidth="1"/>
    <col min="544" max="545" width="13.21875" style="32" customWidth="1"/>
    <col min="546" max="546" width="10.88671875" style="32" customWidth="1"/>
    <col min="547" max="547" width="11.109375" style="32" customWidth="1"/>
    <col min="548" max="548" width="15.21875" style="32" customWidth="1"/>
    <col min="549" max="549" width="9.6640625" style="32"/>
    <col min="550" max="550" width="11" style="32" customWidth="1"/>
    <col min="551" max="551" width="10.77734375" style="32" customWidth="1"/>
    <col min="552" max="552" width="11.44140625" style="32" customWidth="1"/>
    <col min="553" max="553" width="4" style="32" customWidth="1"/>
    <col min="554" max="744" width="9.6640625" style="32"/>
    <col min="745" max="745" width="6.44140625" style="32" customWidth="1"/>
    <col min="746" max="746" width="13.88671875" style="32" customWidth="1"/>
    <col min="747" max="747" width="14.33203125" style="32" customWidth="1"/>
    <col min="748" max="764" width="9.6640625" style="32"/>
    <col min="765" max="765" width="12" style="32" customWidth="1"/>
    <col min="766" max="766" width="12.77734375" style="32" customWidth="1"/>
    <col min="767" max="767" width="11.109375" style="32" customWidth="1"/>
    <col min="768" max="768" width="12" style="32" customWidth="1"/>
    <col min="769" max="769" width="9.6640625" style="32"/>
    <col min="770" max="770" width="15.33203125" style="32" customWidth="1"/>
    <col min="771" max="771" width="15.21875" style="32" customWidth="1"/>
    <col min="772" max="772" width="21.44140625" style="32" customWidth="1"/>
    <col min="773" max="788" width="9.6640625" style="32"/>
    <col min="789" max="790" width="13.44140625" style="32" customWidth="1"/>
    <col min="791" max="791" width="9.6640625" style="32"/>
    <col min="792" max="792" width="13.88671875" style="32" customWidth="1"/>
    <col min="793" max="793" width="10.6640625" style="32" customWidth="1"/>
    <col min="794" max="794" width="17.33203125" style="32" customWidth="1"/>
    <col min="795" max="796" width="12.6640625" style="32" customWidth="1"/>
    <col min="797" max="797" width="11.21875" style="32" customWidth="1"/>
    <col min="798" max="798" width="18.33203125" style="32" customWidth="1"/>
    <col min="799" max="799" width="12.88671875" style="32" customWidth="1"/>
    <col min="800" max="801" width="13.21875" style="32" customWidth="1"/>
    <col min="802" max="802" width="10.88671875" style="32" customWidth="1"/>
    <col min="803" max="803" width="11.109375" style="32" customWidth="1"/>
    <col min="804" max="804" width="15.21875" style="32" customWidth="1"/>
    <col min="805" max="805" width="9.6640625" style="32"/>
    <col min="806" max="806" width="11" style="32" customWidth="1"/>
    <col min="807" max="807" width="10.77734375" style="32" customWidth="1"/>
    <col min="808" max="808" width="11.44140625" style="32" customWidth="1"/>
    <col min="809" max="809" width="4" style="32" customWidth="1"/>
    <col min="810" max="1000" width="9.6640625" style="32"/>
    <col min="1001" max="1001" width="6.44140625" style="32" customWidth="1"/>
    <col min="1002" max="1002" width="13.88671875" style="32" customWidth="1"/>
    <col min="1003" max="1003" width="14.33203125" style="32" customWidth="1"/>
    <col min="1004" max="1020" width="9.6640625" style="32"/>
    <col min="1021" max="1021" width="12" style="32" customWidth="1"/>
    <col min="1022" max="1022" width="12.77734375" style="32" customWidth="1"/>
    <col min="1023" max="1023" width="11.109375" style="32" customWidth="1"/>
    <col min="1024" max="1024" width="12" style="32" customWidth="1"/>
    <col min="1025" max="1025" width="9.6640625" style="32"/>
    <col min="1026" max="1026" width="15.33203125" style="32" customWidth="1"/>
    <col min="1027" max="1027" width="15.21875" style="32" customWidth="1"/>
    <col min="1028" max="1028" width="21.44140625" style="32" customWidth="1"/>
    <col min="1029" max="1044" width="9.6640625" style="32"/>
    <col min="1045" max="1046" width="13.44140625" style="32" customWidth="1"/>
    <col min="1047" max="1047" width="9.6640625" style="32"/>
    <col min="1048" max="1048" width="13.88671875" style="32" customWidth="1"/>
    <col min="1049" max="1049" width="10.6640625" style="32" customWidth="1"/>
    <col min="1050" max="1050" width="17.33203125" style="32" customWidth="1"/>
    <col min="1051" max="1052" width="12.6640625" style="32" customWidth="1"/>
    <col min="1053" max="1053" width="11.21875" style="32" customWidth="1"/>
    <col min="1054" max="1054" width="18.33203125" style="32" customWidth="1"/>
    <col min="1055" max="1055" width="12.88671875" style="32" customWidth="1"/>
    <col min="1056" max="1057" width="13.21875" style="32" customWidth="1"/>
    <col min="1058" max="1058" width="10.88671875" style="32" customWidth="1"/>
    <col min="1059" max="1059" width="11.109375" style="32" customWidth="1"/>
    <col min="1060" max="1060" width="15.21875" style="32" customWidth="1"/>
    <col min="1061" max="1061" width="9.6640625" style="32"/>
    <col min="1062" max="1062" width="11" style="32" customWidth="1"/>
    <col min="1063" max="1063" width="10.77734375" style="32" customWidth="1"/>
    <col min="1064" max="1064" width="11.44140625" style="32" customWidth="1"/>
    <col min="1065" max="1065" width="4" style="32" customWidth="1"/>
    <col min="1066" max="1256" width="9.6640625" style="32"/>
    <col min="1257" max="1257" width="6.44140625" style="32" customWidth="1"/>
    <col min="1258" max="1258" width="13.88671875" style="32" customWidth="1"/>
    <col min="1259" max="1259" width="14.33203125" style="32" customWidth="1"/>
    <col min="1260" max="1276" width="9.6640625" style="32"/>
    <col min="1277" max="1277" width="12" style="32" customWidth="1"/>
    <col min="1278" max="1278" width="12.77734375" style="32" customWidth="1"/>
    <col min="1279" max="1279" width="11.109375" style="32" customWidth="1"/>
    <col min="1280" max="1280" width="12" style="32" customWidth="1"/>
    <col min="1281" max="1281" width="9.6640625" style="32"/>
    <col min="1282" max="1282" width="15.33203125" style="32" customWidth="1"/>
    <col min="1283" max="1283" width="15.21875" style="32" customWidth="1"/>
    <col min="1284" max="1284" width="21.44140625" style="32" customWidth="1"/>
    <col min="1285" max="1300" width="9.6640625" style="32"/>
    <col min="1301" max="1302" width="13.44140625" style="32" customWidth="1"/>
    <col min="1303" max="1303" width="9.6640625" style="32"/>
    <col min="1304" max="1304" width="13.88671875" style="32" customWidth="1"/>
    <col min="1305" max="1305" width="10.6640625" style="32" customWidth="1"/>
    <col min="1306" max="1306" width="17.33203125" style="32" customWidth="1"/>
    <col min="1307" max="1308" width="12.6640625" style="32" customWidth="1"/>
    <col min="1309" max="1309" width="11.21875" style="32" customWidth="1"/>
    <col min="1310" max="1310" width="18.33203125" style="32" customWidth="1"/>
    <col min="1311" max="1311" width="12.88671875" style="32" customWidth="1"/>
    <col min="1312" max="1313" width="13.21875" style="32" customWidth="1"/>
    <col min="1314" max="1314" width="10.88671875" style="32" customWidth="1"/>
    <col min="1315" max="1315" width="11.109375" style="32" customWidth="1"/>
    <col min="1316" max="1316" width="15.21875" style="32" customWidth="1"/>
    <col min="1317" max="1317" width="9.6640625" style="32"/>
    <col min="1318" max="1318" width="11" style="32" customWidth="1"/>
    <col min="1319" max="1319" width="10.77734375" style="32" customWidth="1"/>
    <col min="1320" max="1320" width="11.44140625" style="32" customWidth="1"/>
    <col min="1321" max="1321" width="4" style="32" customWidth="1"/>
    <col min="1322" max="1512" width="9.6640625" style="32"/>
    <col min="1513" max="1513" width="6.44140625" style="32" customWidth="1"/>
    <col min="1514" max="1514" width="13.88671875" style="32" customWidth="1"/>
    <col min="1515" max="1515" width="14.33203125" style="32" customWidth="1"/>
    <col min="1516" max="1532" width="9.6640625" style="32"/>
    <col min="1533" max="1533" width="12" style="32" customWidth="1"/>
    <col min="1534" max="1534" width="12.77734375" style="32" customWidth="1"/>
    <col min="1535" max="1535" width="11.109375" style="32" customWidth="1"/>
    <col min="1536" max="1536" width="12" style="32" customWidth="1"/>
    <col min="1537" max="1537" width="9.6640625" style="32"/>
    <col min="1538" max="1538" width="15.33203125" style="32" customWidth="1"/>
    <col min="1539" max="1539" width="15.21875" style="32" customWidth="1"/>
    <col min="1540" max="1540" width="21.44140625" style="32" customWidth="1"/>
    <col min="1541" max="1556" width="9.6640625" style="32"/>
    <col min="1557" max="1558" width="13.44140625" style="32" customWidth="1"/>
    <col min="1559" max="1559" width="9.6640625" style="32"/>
    <col min="1560" max="1560" width="13.88671875" style="32" customWidth="1"/>
    <col min="1561" max="1561" width="10.6640625" style="32" customWidth="1"/>
    <col min="1562" max="1562" width="17.33203125" style="32" customWidth="1"/>
    <col min="1563" max="1564" width="12.6640625" style="32" customWidth="1"/>
    <col min="1565" max="1565" width="11.21875" style="32" customWidth="1"/>
    <col min="1566" max="1566" width="18.33203125" style="32" customWidth="1"/>
    <col min="1567" max="1567" width="12.88671875" style="32" customWidth="1"/>
    <col min="1568" max="1569" width="13.21875" style="32" customWidth="1"/>
    <col min="1570" max="1570" width="10.88671875" style="32" customWidth="1"/>
    <col min="1571" max="1571" width="11.109375" style="32" customWidth="1"/>
    <col min="1572" max="1572" width="15.21875" style="32" customWidth="1"/>
    <col min="1573" max="1573" width="9.6640625" style="32"/>
    <col min="1574" max="1574" width="11" style="32" customWidth="1"/>
    <col min="1575" max="1575" width="10.77734375" style="32" customWidth="1"/>
    <col min="1576" max="1576" width="11.44140625" style="32" customWidth="1"/>
    <col min="1577" max="1577" width="4" style="32" customWidth="1"/>
    <col min="1578" max="1768" width="9.6640625" style="32"/>
    <col min="1769" max="1769" width="6.44140625" style="32" customWidth="1"/>
    <col min="1770" max="1770" width="13.88671875" style="32" customWidth="1"/>
    <col min="1771" max="1771" width="14.33203125" style="32" customWidth="1"/>
    <col min="1772" max="1788" width="9.6640625" style="32"/>
    <col min="1789" max="1789" width="12" style="32" customWidth="1"/>
    <col min="1790" max="1790" width="12.77734375" style="32" customWidth="1"/>
    <col min="1791" max="1791" width="11.109375" style="32" customWidth="1"/>
    <col min="1792" max="1792" width="12" style="32" customWidth="1"/>
    <col min="1793" max="1793" width="9.6640625" style="32"/>
    <col min="1794" max="1794" width="15.33203125" style="32" customWidth="1"/>
    <col min="1795" max="1795" width="15.21875" style="32" customWidth="1"/>
    <col min="1796" max="1796" width="21.44140625" style="32" customWidth="1"/>
    <col min="1797" max="1812" width="9.6640625" style="32"/>
    <col min="1813" max="1814" width="13.44140625" style="32" customWidth="1"/>
    <col min="1815" max="1815" width="9.6640625" style="32"/>
    <col min="1816" max="1816" width="13.88671875" style="32" customWidth="1"/>
    <col min="1817" max="1817" width="10.6640625" style="32" customWidth="1"/>
    <col min="1818" max="1818" width="17.33203125" style="32" customWidth="1"/>
    <col min="1819" max="1820" width="12.6640625" style="32" customWidth="1"/>
    <col min="1821" max="1821" width="11.21875" style="32" customWidth="1"/>
    <col min="1822" max="1822" width="18.33203125" style="32" customWidth="1"/>
    <col min="1823" max="1823" width="12.88671875" style="32" customWidth="1"/>
    <col min="1824" max="1825" width="13.21875" style="32" customWidth="1"/>
    <col min="1826" max="1826" width="10.88671875" style="32" customWidth="1"/>
    <col min="1827" max="1827" width="11.109375" style="32" customWidth="1"/>
    <col min="1828" max="1828" width="15.21875" style="32" customWidth="1"/>
    <col min="1829" max="1829" width="9.6640625" style="32"/>
    <col min="1830" max="1830" width="11" style="32" customWidth="1"/>
    <col min="1831" max="1831" width="10.77734375" style="32" customWidth="1"/>
    <col min="1832" max="1832" width="11.44140625" style="32" customWidth="1"/>
    <col min="1833" max="1833" width="4" style="32" customWidth="1"/>
    <col min="1834" max="2024" width="9.6640625" style="32"/>
    <col min="2025" max="2025" width="6.44140625" style="32" customWidth="1"/>
    <col min="2026" max="2026" width="13.88671875" style="32" customWidth="1"/>
    <col min="2027" max="2027" width="14.33203125" style="32" customWidth="1"/>
    <col min="2028" max="2044" width="9.6640625" style="32"/>
    <col min="2045" max="2045" width="12" style="32" customWidth="1"/>
    <col min="2046" max="2046" width="12.77734375" style="32" customWidth="1"/>
    <col min="2047" max="2047" width="11.109375" style="32" customWidth="1"/>
    <col min="2048" max="2048" width="12" style="32" customWidth="1"/>
    <col min="2049" max="2049" width="9.6640625" style="32"/>
    <col min="2050" max="2050" width="15.33203125" style="32" customWidth="1"/>
    <col min="2051" max="2051" width="15.21875" style="32" customWidth="1"/>
    <col min="2052" max="2052" width="21.44140625" style="32" customWidth="1"/>
    <col min="2053" max="2068" width="9.6640625" style="32"/>
    <col min="2069" max="2070" width="13.44140625" style="32" customWidth="1"/>
    <col min="2071" max="2071" width="9.6640625" style="32"/>
    <col min="2072" max="2072" width="13.88671875" style="32" customWidth="1"/>
    <col min="2073" max="2073" width="10.6640625" style="32" customWidth="1"/>
    <col min="2074" max="2074" width="17.33203125" style="32" customWidth="1"/>
    <col min="2075" max="2076" width="12.6640625" style="32" customWidth="1"/>
    <col min="2077" max="2077" width="11.21875" style="32" customWidth="1"/>
    <col min="2078" max="2078" width="18.33203125" style="32" customWidth="1"/>
    <col min="2079" max="2079" width="12.88671875" style="32" customWidth="1"/>
    <col min="2080" max="2081" width="13.21875" style="32" customWidth="1"/>
    <col min="2082" max="2082" width="10.88671875" style="32" customWidth="1"/>
    <col min="2083" max="2083" width="11.109375" style="32" customWidth="1"/>
    <col min="2084" max="2084" width="15.21875" style="32" customWidth="1"/>
    <col min="2085" max="2085" width="9.6640625" style="32"/>
    <col min="2086" max="2086" width="11" style="32" customWidth="1"/>
    <col min="2087" max="2087" width="10.77734375" style="32" customWidth="1"/>
    <col min="2088" max="2088" width="11.44140625" style="32" customWidth="1"/>
    <col min="2089" max="2089" width="4" style="32" customWidth="1"/>
    <col min="2090" max="2280" width="9.6640625" style="32"/>
    <col min="2281" max="2281" width="6.44140625" style="32" customWidth="1"/>
    <col min="2282" max="2282" width="13.88671875" style="32" customWidth="1"/>
    <col min="2283" max="2283" width="14.33203125" style="32" customWidth="1"/>
    <col min="2284" max="2300" width="9.6640625" style="32"/>
    <col min="2301" max="2301" width="12" style="32" customWidth="1"/>
    <col min="2302" max="2302" width="12.77734375" style="32" customWidth="1"/>
    <col min="2303" max="2303" width="11.109375" style="32" customWidth="1"/>
    <col min="2304" max="2304" width="12" style="32" customWidth="1"/>
    <col min="2305" max="2305" width="9.6640625" style="32"/>
    <col min="2306" max="2306" width="15.33203125" style="32" customWidth="1"/>
    <col min="2307" max="2307" width="15.21875" style="32" customWidth="1"/>
    <col min="2308" max="2308" width="21.44140625" style="32" customWidth="1"/>
    <col min="2309" max="2324" width="9.6640625" style="32"/>
    <col min="2325" max="2326" width="13.44140625" style="32" customWidth="1"/>
    <col min="2327" max="2327" width="9.6640625" style="32"/>
    <col min="2328" max="2328" width="13.88671875" style="32" customWidth="1"/>
    <col min="2329" max="2329" width="10.6640625" style="32" customWidth="1"/>
    <col min="2330" max="2330" width="17.33203125" style="32" customWidth="1"/>
    <col min="2331" max="2332" width="12.6640625" style="32" customWidth="1"/>
    <col min="2333" max="2333" width="11.21875" style="32" customWidth="1"/>
    <col min="2334" max="2334" width="18.33203125" style="32" customWidth="1"/>
    <col min="2335" max="2335" width="12.88671875" style="32" customWidth="1"/>
    <col min="2336" max="2337" width="13.21875" style="32" customWidth="1"/>
    <col min="2338" max="2338" width="10.88671875" style="32" customWidth="1"/>
    <col min="2339" max="2339" width="11.109375" style="32" customWidth="1"/>
    <col min="2340" max="2340" width="15.21875" style="32" customWidth="1"/>
    <col min="2341" max="2341" width="9.6640625" style="32"/>
    <col min="2342" max="2342" width="11" style="32" customWidth="1"/>
    <col min="2343" max="2343" width="10.77734375" style="32" customWidth="1"/>
    <col min="2344" max="2344" width="11.44140625" style="32" customWidth="1"/>
    <col min="2345" max="2345" width="4" style="32" customWidth="1"/>
    <col min="2346" max="2536" width="9.6640625" style="32"/>
    <col min="2537" max="2537" width="6.44140625" style="32" customWidth="1"/>
    <col min="2538" max="2538" width="13.88671875" style="32" customWidth="1"/>
    <col min="2539" max="2539" width="14.33203125" style="32" customWidth="1"/>
    <col min="2540" max="2556" width="9.6640625" style="32"/>
    <col min="2557" max="2557" width="12" style="32" customWidth="1"/>
    <col min="2558" max="2558" width="12.77734375" style="32" customWidth="1"/>
    <col min="2559" max="2559" width="11.109375" style="32" customWidth="1"/>
    <col min="2560" max="2560" width="12" style="32" customWidth="1"/>
    <col min="2561" max="2561" width="9.6640625" style="32"/>
    <col min="2562" max="2562" width="15.33203125" style="32" customWidth="1"/>
    <col min="2563" max="2563" width="15.21875" style="32" customWidth="1"/>
    <col min="2564" max="2564" width="21.44140625" style="32" customWidth="1"/>
    <col min="2565" max="2580" width="9.6640625" style="32"/>
    <col min="2581" max="2582" width="13.44140625" style="32" customWidth="1"/>
    <col min="2583" max="2583" width="9.6640625" style="32"/>
    <col min="2584" max="2584" width="13.88671875" style="32" customWidth="1"/>
    <col min="2585" max="2585" width="10.6640625" style="32" customWidth="1"/>
    <col min="2586" max="2586" width="17.33203125" style="32" customWidth="1"/>
    <col min="2587" max="2588" width="12.6640625" style="32" customWidth="1"/>
    <col min="2589" max="2589" width="11.21875" style="32" customWidth="1"/>
    <col min="2590" max="2590" width="18.33203125" style="32" customWidth="1"/>
    <col min="2591" max="2591" width="12.88671875" style="32" customWidth="1"/>
    <col min="2592" max="2593" width="13.21875" style="32" customWidth="1"/>
    <col min="2594" max="2594" width="10.88671875" style="32" customWidth="1"/>
    <col min="2595" max="2595" width="11.109375" style="32" customWidth="1"/>
    <col min="2596" max="2596" width="15.21875" style="32" customWidth="1"/>
    <col min="2597" max="2597" width="9.6640625" style="32"/>
    <col min="2598" max="2598" width="11" style="32" customWidth="1"/>
    <col min="2599" max="2599" width="10.77734375" style="32" customWidth="1"/>
    <col min="2600" max="2600" width="11.44140625" style="32" customWidth="1"/>
    <col min="2601" max="2601" width="4" style="32" customWidth="1"/>
    <col min="2602" max="2792" width="9.6640625" style="32"/>
    <col min="2793" max="2793" width="6.44140625" style="32" customWidth="1"/>
    <col min="2794" max="2794" width="13.88671875" style="32" customWidth="1"/>
    <col min="2795" max="2795" width="14.33203125" style="32" customWidth="1"/>
    <col min="2796" max="2812" width="9.6640625" style="32"/>
    <col min="2813" max="2813" width="12" style="32" customWidth="1"/>
    <col min="2814" max="2814" width="12.77734375" style="32" customWidth="1"/>
    <col min="2815" max="2815" width="11.109375" style="32" customWidth="1"/>
    <col min="2816" max="2816" width="12" style="32" customWidth="1"/>
    <col min="2817" max="2817" width="9.6640625" style="32"/>
    <col min="2818" max="2818" width="15.33203125" style="32" customWidth="1"/>
    <col min="2819" max="2819" width="15.21875" style="32" customWidth="1"/>
    <col min="2820" max="2820" width="21.44140625" style="32" customWidth="1"/>
    <col min="2821" max="2836" width="9.6640625" style="32"/>
    <col min="2837" max="2838" width="13.44140625" style="32" customWidth="1"/>
    <col min="2839" max="2839" width="9.6640625" style="32"/>
    <col min="2840" max="2840" width="13.88671875" style="32" customWidth="1"/>
    <col min="2841" max="2841" width="10.6640625" style="32" customWidth="1"/>
    <col min="2842" max="2842" width="17.33203125" style="32" customWidth="1"/>
    <col min="2843" max="2844" width="12.6640625" style="32" customWidth="1"/>
    <col min="2845" max="2845" width="11.21875" style="32" customWidth="1"/>
    <col min="2846" max="2846" width="18.33203125" style="32" customWidth="1"/>
    <col min="2847" max="2847" width="12.88671875" style="32" customWidth="1"/>
    <col min="2848" max="2849" width="13.21875" style="32" customWidth="1"/>
    <col min="2850" max="2850" width="10.88671875" style="32" customWidth="1"/>
    <col min="2851" max="2851" width="11.109375" style="32" customWidth="1"/>
    <col min="2852" max="2852" width="15.21875" style="32" customWidth="1"/>
    <col min="2853" max="2853" width="9.6640625" style="32"/>
    <col min="2854" max="2854" width="11" style="32" customWidth="1"/>
    <col min="2855" max="2855" width="10.77734375" style="32" customWidth="1"/>
    <col min="2856" max="2856" width="11.44140625" style="32" customWidth="1"/>
    <col min="2857" max="2857" width="4" style="32" customWidth="1"/>
    <col min="2858" max="3048" width="9.6640625" style="32"/>
    <col min="3049" max="3049" width="6.44140625" style="32" customWidth="1"/>
    <col min="3050" max="3050" width="13.88671875" style="32" customWidth="1"/>
    <col min="3051" max="3051" width="14.33203125" style="32" customWidth="1"/>
    <col min="3052" max="3068" width="9.6640625" style="32"/>
    <col min="3069" max="3069" width="12" style="32" customWidth="1"/>
    <col min="3070" max="3070" width="12.77734375" style="32" customWidth="1"/>
    <col min="3071" max="3071" width="11.109375" style="32" customWidth="1"/>
    <col min="3072" max="3072" width="12" style="32" customWidth="1"/>
    <col min="3073" max="3073" width="9.6640625" style="32"/>
    <col min="3074" max="3074" width="15.33203125" style="32" customWidth="1"/>
    <col min="3075" max="3075" width="15.21875" style="32" customWidth="1"/>
    <col min="3076" max="3076" width="21.44140625" style="32" customWidth="1"/>
    <col min="3077" max="3092" width="9.6640625" style="32"/>
    <col min="3093" max="3094" width="13.44140625" style="32" customWidth="1"/>
    <col min="3095" max="3095" width="9.6640625" style="32"/>
    <col min="3096" max="3096" width="13.88671875" style="32" customWidth="1"/>
    <col min="3097" max="3097" width="10.6640625" style="32" customWidth="1"/>
    <col min="3098" max="3098" width="17.33203125" style="32" customWidth="1"/>
    <col min="3099" max="3100" width="12.6640625" style="32" customWidth="1"/>
    <col min="3101" max="3101" width="11.21875" style="32" customWidth="1"/>
    <col min="3102" max="3102" width="18.33203125" style="32" customWidth="1"/>
    <col min="3103" max="3103" width="12.88671875" style="32" customWidth="1"/>
    <col min="3104" max="3105" width="13.21875" style="32" customWidth="1"/>
    <col min="3106" max="3106" width="10.88671875" style="32" customWidth="1"/>
    <col min="3107" max="3107" width="11.109375" style="32" customWidth="1"/>
    <col min="3108" max="3108" width="15.21875" style="32" customWidth="1"/>
    <col min="3109" max="3109" width="9.6640625" style="32"/>
    <col min="3110" max="3110" width="11" style="32" customWidth="1"/>
    <col min="3111" max="3111" width="10.77734375" style="32" customWidth="1"/>
    <col min="3112" max="3112" width="11.44140625" style="32" customWidth="1"/>
    <col min="3113" max="3113" width="4" style="32" customWidth="1"/>
    <col min="3114" max="3304" width="9.6640625" style="32"/>
    <col min="3305" max="3305" width="6.44140625" style="32" customWidth="1"/>
    <col min="3306" max="3306" width="13.88671875" style="32" customWidth="1"/>
    <col min="3307" max="3307" width="14.33203125" style="32" customWidth="1"/>
    <col min="3308" max="3324" width="9.6640625" style="32"/>
    <col min="3325" max="3325" width="12" style="32" customWidth="1"/>
    <col min="3326" max="3326" width="12.77734375" style="32" customWidth="1"/>
    <col min="3327" max="3327" width="11.109375" style="32" customWidth="1"/>
    <col min="3328" max="3328" width="12" style="32" customWidth="1"/>
    <col min="3329" max="3329" width="9.6640625" style="32"/>
    <col min="3330" max="3330" width="15.33203125" style="32" customWidth="1"/>
    <col min="3331" max="3331" width="15.21875" style="32" customWidth="1"/>
    <col min="3332" max="3332" width="21.44140625" style="32" customWidth="1"/>
    <col min="3333" max="3348" width="9.6640625" style="32"/>
    <col min="3349" max="3350" width="13.44140625" style="32" customWidth="1"/>
    <col min="3351" max="3351" width="9.6640625" style="32"/>
    <col min="3352" max="3352" width="13.88671875" style="32" customWidth="1"/>
    <col min="3353" max="3353" width="10.6640625" style="32" customWidth="1"/>
    <col min="3354" max="3354" width="17.33203125" style="32" customWidth="1"/>
    <col min="3355" max="3356" width="12.6640625" style="32" customWidth="1"/>
    <col min="3357" max="3357" width="11.21875" style="32" customWidth="1"/>
    <col min="3358" max="3358" width="18.33203125" style="32" customWidth="1"/>
    <col min="3359" max="3359" width="12.88671875" style="32" customWidth="1"/>
    <col min="3360" max="3361" width="13.21875" style="32" customWidth="1"/>
    <col min="3362" max="3362" width="10.88671875" style="32" customWidth="1"/>
    <col min="3363" max="3363" width="11.109375" style="32" customWidth="1"/>
    <col min="3364" max="3364" width="15.21875" style="32" customWidth="1"/>
    <col min="3365" max="3365" width="9.6640625" style="32"/>
    <col min="3366" max="3366" width="11" style="32" customWidth="1"/>
    <col min="3367" max="3367" width="10.77734375" style="32" customWidth="1"/>
    <col min="3368" max="3368" width="11.44140625" style="32" customWidth="1"/>
    <col min="3369" max="3369" width="4" style="32" customWidth="1"/>
    <col min="3370" max="3560" width="9.6640625" style="32"/>
    <col min="3561" max="3561" width="6.44140625" style="32" customWidth="1"/>
    <col min="3562" max="3562" width="13.88671875" style="32" customWidth="1"/>
    <col min="3563" max="3563" width="14.33203125" style="32" customWidth="1"/>
    <col min="3564" max="3580" width="9.6640625" style="32"/>
    <col min="3581" max="3581" width="12" style="32" customWidth="1"/>
    <col min="3582" max="3582" width="12.77734375" style="32" customWidth="1"/>
    <col min="3583" max="3583" width="11.109375" style="32" customWidth="1"/>
    <col min="3584" max="3584" width="12" style="32" customWidth="1"/>
    <col min="3585" max="3585" width="9.6640625" style="32"/>
    <col min="3586" max="3586" width="15.33203125" style="32" customWidth="1"/>
    <col min="3587" max="3587" width="15.21875" style="32" customWidth="1"/>
    <col min="3588" max="3588" width="21.44140625" style="32" customWidth="1"/>
    <col min="3589" max="3604" width="9.6640625" style="32"/>
    <col min="3605" max="3606" width="13.44140625" style="32" customWidth="1"/>
    <col min="3607" max="3607" width="9.6640625" style="32"/>
    <col min="3608" max="3608" width="13.88671875" style="32" customWidth="1"/>
    <col min="3609" max="3609" width="10.6640625" style="32" customWidth="1"/>
    <col min="3610" max="3610" width="17.33203125" style="32" customWidth="1"/>
    <col min="3611" max="3612" width="12.6640625" style="32" customWidth="1"/>
    <col min="3613" max="3613" width="11.21875" style="32" customWidth="1"/>
    <col min="3614" max="3614" width="18.33203125" style="32" customWidth="1"/>
    <col min="3615" max="3615" width="12.88671875" style="32" customWidth="1"/>
    <col min="3616" max="3617" width="13.21875" style="32" customWidth="1"/>
    <col min="3618" max="3618" width="10.88671875" style="32" customWidth="1"/>
    <col min="3619" max="3619" width="11.109375" style="32" customWidth="1"/>
    <col min="3620" max="3620" width="15.21875" style="32" customWidth="1"/>
    <col min="3621" max="3621" width="9.6640625" style="32"/>
    <col min="3622" max="3622" width="11" style="32" customWidth="1"/>
    <col min="3623" max="3623" width="10.77734375" style="32" customWidth="1"/>
    <col min="3624" max="3624" width="11.44140625" style="32" customWidth="1"/>
    <col min="3625" max="3625" width="4" style="32" customWidth="1"/>
    <col min="3626" max="3816" width="9.6640625" style="32"/>
    <col min="3817" max="3817" width="6.44140625" style="32" customWidth="1"/>
    <col min="3818" max="3818" width="13.88671875" style="32" customWidth="1"/>
    <col min="3819" max="3819" width="14.33203125" style="32" customWidth="1"/>
    <col min="3820" max="3836" width="9.6640625" style="32"/>
    <col min="3837" max="3837" width="12" style="32" customWidth="1"/>
    <col min="3838" max="3838" width="12.77734375" style="32" customWidth="1"/>
    <col min="3839" max="3839" width="11.109375" style="32" customWidth="1"/>
    <col min="3840" max="3840" width="12" style="32" customWidth="1"/>
    <col min="3841" max="3841" width="9.6640625" style="32"/>
    <col min="3842" max="3842" width="15.33203125" style="32" customWidth="1"/>
    <col min="3843" max="3843" width="15.21875" style="32" customWidth="1"/>
    <col min="3844" max="3844" width="21.44140625" style="32" customWidth="1"/>
    <col min="3845" max="3860" width="9.6640625" style="32"/>
    <col min="3861" max="3862" width="13.44140625" style="32" customWidth="1"/>
    <col min="3863" max="3863" width="9.6640625" style="32"/>
    <col min="3864" max="3864" width="13.88671875" style="32" customWidth="1"/>
    <col min="3865" max="3865" width="10.6640625" style="32" customWidth="1"/>
    <col min="3866" max="3866" width="17.33203125" style="32" customWidth="1"/>
    <col min="3867" max="3868" width="12.6640625" style="32" customWidth="1"/>
    <col min="3869" max="3869" width="11.21875" style="32" customWidth="1"/>
    <col min="3870" max="3870" width="18.33203125" style="32" customWidth="1"/>
    <col min="3871" max="3871" width="12.88671875" style="32" customWidth="1"/>
    <col min="3872" max="3873" width="13.21875" style="32" customWidth="1"/>
    <col min="3874" max="3874" width="10.88671875" style="32" customWidth="1"/>
    <col min="3875" max="3875" width="11.109375" style="32" customWidth="1"/>
    <col min="3876" max="3876" width="15.21875" style="32" customWidth="1"/>
    <col min="3877" max="3877" width="9.6640625" style="32"/>
    <col min="3878" max="3878" width="11" style="32" customWidth="1"/>
    <col min="3879" max="3879" width="10.77734375" style="32" customWidth="1"/>
    <col min="3880" max="3880" width="11.44140625" style="32" customWidth="1"/>
    <col min="3881" max="3881" width="4" style="32" customWidth="1"/>
    <col min="3882" max="4072" width="9.6640625" style="32"/>
    <col min="4073" max="4073" width="6.44140625" style="32" customWidth="1"/>
    <col min="4074" max="4074" width="13.88671875" style="32" customWidth="1"/>
    <col min="4075" max="4075" width="14.33203125" style="32" customWidth="1"/>
    <col min="4076" max="4092" width="9.6640625" style="32"/>
    <col min="4093" max="4093" width="12" style="32" customWidth="1"/>
    <col min="4094" max="4094" width="12.77734375" style="32" customWidth="1"/>
    <col min="4095" max="4095" width="11.109375" style="32" customWidth="1"/>
    <col min="4096" max="4096" width="12" style="32" customWidth="1"/>
    <col min="4097" max="4097" width="9.6640625" style="32"/>
    <col min="4098" max="4098" width="15.33203125" style="32" customWidth="1"/>
    <col min="4099" max="4099" width="15.21875" style="32" customWidth="1"/>
    <col min="4100" max="4100" width="21.44140625" style="32" customWidth="1"/>
    <col min="4101" max="4116" width="9.6640625" style="32"/>
    <col min="4117" max="4118" width="13.44140625" style="32" customWidth="1"/>
    <col min="4119" max="4119" width="9.6640625" style="32"/>
    <col min="4120" max="4120" width="13.88671875" style="32" customWidth="1"/>
    <col min="4121" max="4121" width="10.6640625" style="32" customWidth="1"/>
    <col min="4122" max="4122" width="17.33203125" style="32" customWidth="1"/>
    <col min="4123" max="4124" width="12.6640625" style="32" customWidth="1"/>
    <col min="4125" max="4125" width="11.21875" style="32" customWidth="1"/>
    <col min="4126" max="4126" width="18.33203125" style="32" customWidth="1"/>
    <col min="4127" max="4127" width="12.88671875" style="32" customWidth="1"/>
    <col min="4128" max="4129" width="13.21875" style="32" customWidth="1"/>
    <col min="4130" max="4130" width="10.88671875" style="32" customWidth="1"/>
    <col min="4131" max="4131" width="11.109375" style="32" customWidth="1"/>
    <col min="4132" max="4132" width="15.21875" style="32" customWidth="1"/>
    <col min="4133" max="4133" width="9.6640625" style="32"/>
    <col min="4134" max="4134" width="11" style="32" customWidth="1"/>
    <col min="4135" max="4135" width="10.77734375" style="32" customWidth="1"/>
    <col min="4136" max="4136" width="11.44140625" style="32" customWidth="1"/>
    <col min="4137" max="4137" width="4" style="32" customWidth="1"/>
    <col min="4138" max="4328" width="9.6640625" style="32"/>
    <col min="4329" max="4329" width="6.44140625" style="32" customWidth="1"/>
    <col min="4330" max="4330" width="13.88671875" style="32" customWidth="1"/>
    <col min="4331" max="4331" width="14.33203125" style="32" customWidth="1"/>
    <col min="4332" max="4348" width="9.6640625" style="32"/>
    <col min="4349" max="4349" width="12" style="32" customWidth="1"/>
    <col min="4350" max="4350" width="12.77734375" style="32" customWidth="1"/>
    <col min="4351" max="4351" width="11.109375" style="32" customWidth="1"/>
    <col min="4352" max="4352" width="12" style="32" customWidth="1"/>
    <col min="4353" max="4353" width="9.6640625" style="32"/>
    <col min="4354" max="4354" width="15.33203125" style="32" customWidth="1"/>
    <col min="4355" max="4355" width="15.21875" style="32" customWidth="1"/>
    <col min="4356" max="4356" width="21.44140625" style="32" customWidth="1"/>
    <col min="4357" max="4372" width="9.6640625" style="32"/>
    <col min="4373" max="4374" width="13.44140625" style="32" customWidth="1"/>
    <col min="4375" max="4375" width="9.6640625" style="32"/>
    <col min="4376" max="4376" width="13.88671875" style="32" customWidth="1"/>
    <col min="4377" max="4377" width="10.6640625" style="32" customWidth="1"/>
    <col min="4378" max="4378" width="17.33203125" style="32" customWidth="1"/>
    <col min="4379" max="4380" width="12.6640625" style="32" customWidth="1"/>
    <col min="4381" max="4381" width="11.21875" style="32" customWidth="1"/>
    <col min="4382" max="4382" width="18.33203125" style="32" customWidth="1"/>
    <col min="4383" max="4383" width="12.88671875" style="32" customWidth="1"/>
    <col min="4384" max="4385" width="13.21875" style="32" customWidth="1"/>
    <col min="4386" max="4386" width="10.88671875" style="32" customWidth="1"/>
    <col min="4387" max="4387" width="11.109375" style="32" customWidth="1"/>
    <col min="4388" max="4388" width="15.21875" style="32" customWidth="1"/>
    <col min="4389" max="4389" width="9.6640625" style="32"/>
    <col min="4390" max="4390" width="11" style="32" customWidth="1"/>
    <col min="4391" max="4391" width="10.77734375" style="32" customWidth="1"/>
    <col min="4392" max="4392" width="11.44140625" style="32" customWidth="1"/>
    <col min="4393" max="4393" width="4" style="32" customWidth="1"/>
    <col min="4394" max="4584" width="9.6640625" style="32"/>
    <col min="4585" max="4585" width="6.44140625" style="32" customWidth="1"/>
    <col min="4586" max="4586" width="13.88671875" style="32" customWidth="1"/>
    <col min="4587" max="4587" width="14.33203125" style="32" customWidth="1"/>
    <col min="4588" max="4604" width="9.6640625" style="32"/>
    <col min="4605" max="4605" width="12" style="32" customWidth="1"/>
    <col min="4606" max="4606" width="12.77734375" style="32" customWidth="1"/>
    <col min="4607" max="4607" width="11.109375" style="32" customWidth="1"/>
    <col min="4608" max="4608" width="12" style="32" customWidth="1"/>
    <col min="4609" max="4609" width="9.6640625" style="32"/>
    <col min="4610" max="4610" width="15.33203125" style="32" customWidth="1"/>
    <col min="4611" max="4611" width="15.21875" style="32" customWidth="1"/>
    <col min="4612" max="4612" width="21.44140625" style="32" customWidth="1"/>
    <col min="4613" max="4628" width="9.6640625" style="32"/>
    <col min="4629" max="4630" width="13.44140625" style="32" customWidth="1"/>
    <col min="4631" max="4631" width="9.6640625" style="32"/>
    <col min="4632" max="4632" width="13.88671875" style="32" customWidth="1"/>
    <col min="4633" max="4633" width="10.6640625" style="32" customWidth="1"/>
    <col min="4634" max="4634" width="17.33203125" style="32" customWidth="1"/>
    <col min="4635" max="4636" width="12.6640625" style="32" customWidth="1"/>
    <col min="4637" max="4637" width="11.21875" style="32" customWidth="1"/>
    <col min="4638" max="4638" width="18.33203125" style="32" customWidth="1"/>
    <col min="4639" max="4639" width="12.88671875" style="32" customWidth="1"/>
    <col min="4640" max="4641" width="13.21875" style="32" customWidth="1"/>
    <col min="4642" max="4642" width="10.88671875" style="32" customWidth="1"/>
    <col min="4643" max="4643" width="11.109375" style="32" customWidth="1"/>
    <col min="4644" max="4644" width="15.21875" style="32" customWidth="1"/>
    <col min="4645" max="4645" width="9.6640625" style="32"/>
    <col min="4646" max="4646" width="11" style="32" customWidth="1"/>
    <col min="4647" max="4647" width="10.77734375" style="32" customWidth="1"/>
    <col min="4648" max="4648" width="11.44140625" style="32" customWidth="1"/>
    <col min="4649" max="4649" width="4" style="32" customWidth="1"/>
    <col min="4650" max="4840" width="9.6640625" style="32"/>
    <col min="4841" max="4841" width="6.44140625" style="32" customWidth="1"/>
    <col min="4842" max="4842" width="13.88671875" style="32" customWidth="1"/>
    <col min="4843" max="4843" width="14.33203125" style="32" customWidth="1"/>
    <col min="4844" max="4860" width="9.6640625" style="32"/>
    <col min="4861" max="4861" width="12" style="32" customWidth="1"/>
    <col min="4862" max="4862" width="12.77734375" style="32" customWidth="1"/>
    <col min="4863" max="4863" width="11.109375" style="32" customWidth="1"/>
    <col min="4864" max="4864" width="12" style="32" customWidth="1"/>
    <col min="4865" max="4865" width="9.6640625" style="32"/>
    <col min="4866" max="4866" width="15.33203125" style="32" customWidth="1"/>
    <col min="4867" max="4867" width="15.21875" style="32" customWidth="1"/>
    <col min="4868" max="4868" width="21.44140625" style="32" customWidth="1"/>
    <col min="4869" max="4884" width="9.6640625" style="32"/>
    <col min="4885" max="4886" width="13.44140625" style="32" customWidth="1"/>
    <col min="4887" max="4887" width="9.6640625" style="32"/>
    <col min="4888" max="4888" width="13.88671875" style="32" customWidth="1"/>
    <col min="4889" max="4889" width="10.6640625" style="32" customWidth="1"/>
    <col min="4890" max="4890" width="17.33203125" style="32" customWidth="1"/>
    <col min="4891" max="4892" width="12.6640625" style="32" customWidth="1"/>
    <col min="4893" max="4893" width="11.21875" style="32" customWidth="1"/>
    <col min="4894" max="4894" width="18.33203125" style="32" customWidth="1"/>
    <col min="4895" max="4895" width="12.88671875" style="32" customWidth="1"/>
    <col min="4896" max="4897" width="13.21875" style="32" customWidth="1"/>
    <col min="4898" max="4898" width="10.88671875" style="32" customWidth="1"/>
    <col min="4899" max="4899" width="11.109375" style="32" customWidth="1"/>
    <col min="4900" max="4900" width="15.21875" style="32" customWidth="1"/>
    <col min="4901" max="4901" width="9.6640625" style="32"/>
    <col min="4902" max="4902" width="11" style="32" customWidth="1"/>
    <col min="4903" max="4903" width="10.77734375" style="32" customWidth="1"/>
    <col min="4904" max="4904" width="11.44140625" style="32" customWidth="1"/>
    <col min="4905" max="4905" width="4" style="32" customWidth="1"/>
    <col min="4906" max="5096" width="9.6640625" style="32"/>
    <col min="5097" max="5097" width="6.44140625" style="32" customWidth="1"/>
    <col min="5098" max="5098" width="13.88671875" style="32" customWidth="1"/>
    <col min="5099" max="5099" width="14.33203125" style="32" customWidth="1"/>
    <col min="5100" max="5116" width="9.6640625" style="32"/>
    <col min="5117" max="5117" width="12" style="32" customWidth="1"/>
    <col min="5118" max="5118" width="12.77734375" style="32" customWidth="1"/>
    <col min="5119" max="5119" width="11.109375" style="32" customWidth="1"/>
    <col min="5120" max="5120" width="12" style="32" customWidth="1"/>
    <col min="5121" max="5121" width="9.6640625" style="32"/>
    <col min="5122" max="5122" width="15.33203125" style="32" customWidth="1"/>
    <col min="5123" max="5123" width="15.21875" style="32" customWidth="1"/>
    <col min="5124" max="5124" width="21.44140625" style="32" customWidth="1"/>
    <col min="5125" max="5140" width="9.6640625" style="32"/>
    <col min="5141" max="5142" width="13.44140625" style="32" customWidth="1"/>
    <col min="5143" max="5143" width="9.6640625" style="32"/>
    <col min="5144" max="5144" width="13.88671875" style="32" customWidth="1"/>
    <col min="5145" max="5145" width="10.6640625" style="32" customWidth="1"/>
    <col min="5146" max="5146" width="17.33203125" style="32" customWidth="1"/>
    <col min="5147" max="5148" width="12.6640625" style="32" customWidth="1"/>
    <col min="5149" max="5149" width="11.21875" style="32" customWidth="1"/>
    <col min="5150" max="5150" width="18.33203125" style="32" customWidth="1"/>
    <col min="5151" max="5151" width="12.88671875" style="32" customWidth="1"/>
    <col min="5152" max="5153" width="13.21875" style="32" customWidth="1"/>
    <col min="5154" max="5154" width="10.88671875" style="32" customWidth="1"/>
    <col min="5155" max="5155" width="11.109375" style="32" customWidth="1"/>
    <col min="5156" max="5156" width="15.21875" style="32" customWidth="1"/>
    <col min="5157" max="5157" width="9.6640625" style="32"/>
    <col min="5158" max="5158" width="11" style="32" customWidth="1"/>
    <col min="5159" max="5159" width="10.77734375" style="32" customWidth="1"/>
    <col min="5160" max="5160" width="11.44140625" style="32" customWidth="1"/>
    <col min="5161" max="5161" width="4" style="32" customWidth="1"/>
    <col min="5162" max="5352" width="9.6640625" style="32"/>
    <col min="5353" max="5353" width="6.44140625" style="32" customWidth="1"/>
    <col min="5354" max="5354" width="13.88671875" style="32" customWidth="1"/>
    <col min="5355" max="5355" width="14.33203125" style="32" customWidth="1"/>
    <col min="5356" max="5372" width="9.6640625" style="32"/>
    <col min="5373" max="5373" width="12" style="32" customWidth="1"/>
    <col min="5374" max="5374" width="12.77734375" style="32" customWidth="1"/>
    <col min="5375" max="5375" width="11.109375" style="32" customWidth="1"/>
    <col min="5376" max="5376" width="12" style="32" customWidth="1"/>
    <col min="5377" max="5377" width="9.6640625" style="32"/>
    <col min="5378" max="5378" width="15.33203125" style="32" customWidth="1"/>
    <col min="5379" max="5379" width="15.21875" style="32" customWidth="1"/>
    <col min="5380" max="5380" width="21.44140625" style="32" customWidth="1"/>
    <col min="5381" max="5396" width="9.6640625" style="32"/>
    <col min="5397" max="5398" width="13.44140625" style="32" customWidth="1"/>
    <col min="5399" max="5399" width="9.6640625" style="32"/>
    <col min="5400" max="5400" width="13.88671875" style="32" customWidth="1"/>
    <col min="5401" max="5401" width="10.6640625" style="32" customWidth="1"/>
    <col min="5402" max="5402" width="17.33203125" style="32" customWidth="1"/>
    <col min="5403" max="5404" width="12.6640625" style="32" customWidth="1"/>
    <col min="5405" max="5405" width="11.21875" style="32" customWidth="1"/>
    <col min="5406" max="5406" width="18.33203125" style="32" customWidth="1"/>
    <col min="5407" max="5407" width="12.88671875" style="32" customWidth="1"/>
    <col min="5408" max="5409" width="13.21875" style="32" customWidth="1"/>
    <col min="5410" max="5410" width="10.88671875" style="32" customWidth="1"/>
    <col min="5411" max="5411" width="11.109375" style="32" customWidth="1"/>
    <col min="5412" max="5412" width="15.21875" style="32" customWidth="1"/>
    <col min="5413" max="5413" width="9.6640625" style="32"/>
    <col min="5414" max="5414" width="11" style="32" customWidth="1"/>
    <col min="5415" max="5415" width="10.77734375" style="32" customWidth="1"/>
    <col min="5416" max="5416" width="11.44140625" style="32" customWidth="1"/>
    <col min="5417" max="5417" width="4" style="32" customWidth="1"/>
    <col min="5418" max="5608" width="9.6640625" style="32"/>
    <col min="5609" max="5609" width="6.44140625" style="32" customWidth="1"/>
    <col min="5610" max="5610" width="13.88671875" style="32" customWidth="1"/>
    <col min="5611" max="5611" width="14.33203125" style="32" customWidth="1"/>
    <col min="5612" max="5628" width="9.6640625" style="32"/>
    <col min="5629" max="5629" width="12" style="32" customWidth="1"/>
    <col min="5630" max="5630" width="12.77734375" style="32" customWidth="1"/>
    <col min="5631" max="5631" width="11.109375" style="32" customWidth="1"/>
    <col min="5632" max="5632" width="12" style="32" customWidth="1"/>
    <col min="5633" max="5633" width="9.6640625" style="32"/>
    <col min="5634" max="5634" width="15.33203125" style="32" customWidth="1"/>
    <col min="5635" max="5635" width="15.21875" style="32" customWidth="1"/>
    <col min="5636" max="5636" width="21.44140625" style="32" customWidth="1"/>
    <col min="5637" max="5652" width="9.6640625" style="32"/>
    <col min="5653" max="5654" width="13.44140625" style="32" customWidth="1"/>
    <col min="5655" max="5655" width="9.6640625" style="32"/>
    <col min="5656" max="5656" width="13.88671875" style="32" customWidth="1"/>
    <col min="5657" max="5657" width="10.6640625" style="32" customWidth="1"/>
    <col min="5658" max="5658" width="17.33203125" style="32" customWidth="1"/>
    <col min="5659" max="5660" width="12.6640625" style="32" customWidth="1"/>
    <col min="5661" max="5661" width="11.21875" style="32" customWidth="1"/>
    <col min="5662" max="5662" width="18.33203125" style="32" customWidth="1"/>
    <col min="5663" max="5663" width="12.88671875" style="32" customWidth="1"/>
    <col min="5664" max="5665" width="13.21875" style="32" customWidth="1"/>
    <col min="5666" max="5666" width="10.88671875" style="32" customWidth="1"/>
    <col min="5667" max="5667" width="11.109375" style="32" customWidth="1"/>
    <col min="5668" max="5668" width="15.21875" style="32" customWidth="1"/>
    <col min="5669" max="5669" width="9.6640625" style="32"/>
    <col min="5670" max="5670" width="11" style="32" customWidth="1"/>
    <col min="5671" max="5671" width="10.77734375" style="32" customWidth="1"/>
    <col min="5672" max="5672" width="11.44140625" style="32" customWidth="1"/>
    <col min="5673" max="5673" width="4" style="32" customWidth="1"/>
    <col min="5674" max="5864" width="9.6640625" style="32"/>
    <col min="5865" max="5865" width="6.44140625" style="32" customWidth="1"/>
    <col min="5866" max="5866" width="13.88671875" style="32" customWidth="1"/>
    <col min="5867" max="5867" width="14.33203125" style="32" customWidth="1"/>
    <col min="5868" max="5884" width="9.6640625" style="32"/>
    <col min="5885" max="5885" width="12" style="32" customWidth="1"/>
    <col min="5886" max="5886" width="12.77734375" style="32" customWidth="1"/>
    <col min="5887" max="5887" width="11.109375" style="32" customWidth="1"/>
    <col min="5888" max="5888" width="12" style="32" customWidth="1"/>
    <col min="5889" max="5889" width="9.6640625" style="32"/>
    <col min="5890" max="5890" width="15.33203125" style="32" customWidth="1"/>
    <col min="5891" max="5891" width="15.21875" style="32" customWidth="1"/>
    <col min="5892" max="5892" width="21.44140625" style="32" customWidth="1"/>
    <col min="5893" max="5908" width="9.6640625" style="32"/>
    <col min="5909" max="5910" width="13.44140625" style="32" customWidth="1"/>
    <col min="5911" max="5911" width="9.6640625" style="32"/>
    <col min="5912" max="5912" width="13.88671875" style="32" customWidth="1"/>
    <col min="5913" max="5913" width="10.6640625" style="32" customWidth="1"/>
    <col min="5914" max="5914" width="17.33203125" style="32" customWidth="1"/>
    <col min="5915" max="5916" width="12.6640625" style="32" customWidth="1"/>
    <col min="5917" max="5917" width="11.21875" style="32" customWidth="1"/>
    <col min="5918" max="5918" width="18.33203125" style="32" customWidth="1"/>
    <col min="5919" max="5919" width="12.88671875" style="32" customWidth="1"/>
    <col min="5920" max="5921" width="13.21875" style="32" customWidth="1"/>
    <col min="5922" max="5922" width="10.88671875" style="32" customWidth="1"/>
    <col min="5923" max="5923" width="11.109375" style="32" customWidth="1"/>
    <col min="5924" max="5924" width="15.21875" style="32" customWidth="1"/>
    <col min="5925" max="5925" width="9.6640625" style="32"/>
    <col min="5926" max="5926" width="11" style="32" customWidth="1"/>
    <col min="5927" max="5927" width="10.77734375" style="32" customWidth="1"/>
    <col min="5928" max="5928" width="11.44140625" style="32" customWidth="1"/>
    <col min="5929" max="5929" width="4" style="32" customWidth="1"/>
    <col min="5930" max="6120" width="9.6640625" style="32"/>
    <col min="6121" max="6121" width="6.44140625" style="32" customWidth="1"/>
    <col min="6122" max="6122" width="13.88671875" style="32" customWidth="1"/>
    <col min="6123" max="6123" width="14.33203125" style="32" customWidth="1"/>
    <col min="6124" max="6140" width="9.6640625" style="32"/>
    <col min="6141" max="6141" width="12" style="32" customWidth="1"/>
    <col min="6142" max="6142" width="12.77734375" style="32" customWidth="1"/>
    <col min="6143" max="6143" width="11.109375" style="32" customWidth="1"/>
    <col min="6144" max="6144" width="12" style="32" customWidth="1"/>
    <col min="6145" max="6145" width="9.6640625" style="32"/>
    <col min="6146" max="6146" width="15.33203125" style="32" customWidth="1"/>
    <col min="6147" max="6147" width="15.21875" style="32" customWidth="1"/>
    <col min="6148" max="6148" width="21.44140625" style="32" customWidth="1"/>
    <col min="6149" max="6164" width="9.6640625" style="32"/>
    <col min="6165" max="6166" width="13.44140625" style="32" customWidth="1"/>
    <col min="6167" max="6167" width="9.6640625" style="32"/>
    <col min="6168" max="6168" width="13.88671875" style="32" customWidth="1"/>
    <col min="6169" max="6169" width="10.6640625" style="32" customWidth="1"/>
    <col min="6170" max="6170" width="17.33203125" style="32" customWidth="1"/>
    <col min="6171" max="6172" width="12.6640625" style="32" customWidth="1"/>
    <col min="6173" max="6173" width="11.21875" style="32" customWidth="1"/>
    <col min="6174" max="6174" width="18.33203125" style="32" customWidth="1"/>
    <col min="6175" max="6175" width="12.88671875" style="32" customWidth="1"/>
    <col min="6176" max="6177" width="13.21875" style="32" customWidth="1"/>
    <col min="6178" max="6178" width="10.88671875" style="32" customWidth="1"/>
    <col min="6179" max="6179" width="11.109375" style="32" customWidth="1"/>
    <col min="6180" max="6180" width="15.21875" style="32" customWidth="1"/>
    <col min="6181" max="6181" width="9.6640625" style="32"/>
    <col min="6182" max="6182" width="11" style="32" customWidth="1"/>
    <col min="6183" max="6183" width="10.77734375" style="32" customWidth="1"/>
    <col min="6184" max="6184" width="11.44140625" style="32" customWidth="1"/>
    <col min="6185" max="6185" width="4" style="32" customWidth="1"/>
    <col min="6186" max="6376" width="9.6640625" style="32"/>
    <col min="6377" max="6377" width="6.44140625" style="32" customWidth="1"/>
    <col min="6378" max="6378" width="13.88671875" style="32" customWidth="1"/>
    <col min="6379" max="6379" width="14.33203125" style="32" customWidth="1"/>
    <col min="6380" max="6396" width="9.6640625" style="32"/>
    <col min="6397" max="6397" width="12" style="32" customWidth="1"/>
    <col min="6398" max="6398" width="12.77734375" style="32" customWidth="1"/>
    <col min="6399" max="6399" width="11.109375" style="32" customWidth="1"/>
    <col min="6400" max="6400" width="12" style="32" customWidth="1"/>
    <col min="6401" max="6401" width="9.6640625" style="32"/>
    <col min="6402" max="6402" width="15.33203125" style="32" customWidth="1"/>
    <col min="6403" max="6403" width="15.21875" style="32" customWidth="1"/>
    <col min="6404" max="6404" width="21.44140625" style="32" customWidth="1"/>
    <col min="6405" max="6420" width="9.6640625" style="32"/>
    <col min="6421" max="6422" width="13.44140625" style="32" customWidth="1"/>
    <col min="6423" max="6423" width="9.6640625" style="32"/>
    <col min="6424" max="6424" width="13.88671875" style="32" customWidth="1"/>
    <col min="6425" max="6425" width="10.6640625" style="32" customWidth="1"/>
    <col min="6426" max="6426" width="17.33203125" style="32" customWidth="1"/>
    <col min="6427" max="6428" width="12.6640625" style="32" customWidth="1"/>
    <col min="6429" max="6429" width="11.21875" style="32" customWidth="1"/>
    <col min="6430" max="6430" width="18.33203125" style="32" customWidth="1"/>
    <col min="6431" max="6431" width="12.88671875" style="32" customWidth="1"/>
    <col min="6432" max="6433" width="13.21875" style="32" customWidth="1"/>
    <col min="6434" max="6434" width="10.88671875" style="32" customWidth="1"/>
    <col min="6435" max="6435" width="11.109375" style="32" customWidth="1"/>
    <col min="6436" max="6436" width="15.21875" style="32" customWidth="1"/>
    <col min="6437" max="6437" width="9.6640625" style="32"/>
    <col min="6438" max="6438" width="11" style="32" customWidth="1"/>
    <col min="6439" max="6439" width="10.77734375" style="32" customWidth="1"/>
    <col min="6440" max="6440" width="11.44140625" style="32" customWidth="1"/>
    <col min="6441" max="6441" width="4" style="32" customWidth="1"/>
    <col min="6442" max="6632" width="9.6640625" style="32"/>
    <col min="6633" max="6633" width="6.44140625" style="32" customWidth="1"/>
    <col min="6634" max="6634" width="13.88671875" style="32" customWidth="1"/>
    <col min="6635" max="6635" width="14.33203125" style="32" customWidth="1"/>
    <col min="6636" max="6652" width="9.6640625" style="32"/>
    <col min="6653" max="6653" width="12" style="32" customWidth="1"/>
    <col min="6654" max="6654" width="12.77734375" style="32" customWidth="1"/>
    <col min="6655" max="6655" width="11.109375" style="32" customWidth="1"/>
    <col min="6656" max="6656" width="12" style="32" customWidth="1"/>
    <col min="6657" max="6657" width="9.6640625" style="32"/>
    <col min="6658" max="6658" width="15.33203125" style="32" customWidth="1"/>
    <col min="6659" max="6659" width="15.21875" style="32" customWidth="1"/>
    <col min="6660" max="6660" width="21.44140625" style="32" customWidth="1"/>
    <col min="6661" max="6676" width="9.6640625" style="32"/>
    <col min="6677" max="6678" width="13.44140625" style="32" customWidth="1"/>
    <col min="6679" max="6679" width="9.6640625" style="32"/>
    <col min="6680" max="6680" width="13.88671875" style="32" customWidth="1"/>
    <col min="6681" max="6681" width="10.6640625" style="32" customWidth="1"/>
    <col min="6682" max="6682" width="17.33203125" style="32" customWidth="1"/>
    <col min="6683" max="6684" width="12.6640625" style="32" customWidth="1"/>
    <col min="6685" max="6685" width="11.21875" style="32" customWidth="1"/>
    <col min="6686" max="6686" width="18.33203125" style="32" customWidth="1"/>
    <col min="6687" max="6687" width="12.88671875" style="32" customWidth="1"/>
    <col min="6688" max="6689" width="13.21875" style="32" customWidth="1"/>
    <col min="6690" max="6690" width="10.88671875" style="32" customWidth="1"/>
    <col min="6691" max="6691" width="11.109375" style="32" customWidth="1"/>
    <col min="6692" max="6692" width="15.21875" style="32" customWidth="1"/>
    <col min="6693" max="6693" width="9.6640625" style="32"/>
    <col min="6694" max="6694" width="11" style="32" customWidth="1"/>
    <col min="6695" max="6695" width="10.77734375" style="32" customWidth="1"/>
    <col min="6696" max="6696" width="11.44140625" style="32" customWidth="1"/>
    <col min="6697" max="6697" width="4" style="32" customWidth="1"/>
    <col min="6698" max="6888" width="9.6640625" style="32"/>
    <col min="6889" max="6889" width="6.44140625" style="32" customWidth="1"/>
    <col min="6890" max="6890" width="13.88671875" style="32" customWidth="1"/>
    <col min="6891" max="6891" width="14.33203125" style="32" customWidth="1"/>
    <col min="6892" max="6908" width="9.6640625" style="32"/>
    <col min="6909" max="6909" width="12" style="32" customWidth="1"/>
    <col min="6910" max="6910" width="12.77734375" style="32" customWidth="1"/>
    <col min="6911" max="6911" width="11.109375" style="32" customWidth="1"/>
    <col min="6912" max="6912" width="12" style="32" customWidth="1"/>
    <col min="6913" max="6913" width="9.6640625" style="32"/>
    <col min="6914" max="6914" width="15.33203125" style="32" customWidth="1"/>
    <col min="6915" max="6915" width="15.21875" style="32" customWidth="1"/>
    <col min="6916" max="6916" width="21.44140625" style="32" customWidth="1"/>
    <col min="6917" max="6932" width="9.6640625" style="32"/>
    <col min="6933" max="6934" width="13.44140625" style="32" customWidth="1"/>
    <col min="6935" max="6935" width="9.6640625" style="32"/>
    <col min="6936" max="6936" width="13.88671875" style="32" customWidth="1"/>
    <col min="6937" max="6937" width="10.6640625" style="32" customWidth="1"/>
    <col min="6938" max="6938" width="17.33203125" style="32" customWidth="1"/>
    <col min="6939" max="6940" width="12.6640625" style="32" customWidth="1"/>
    <col min="6941" max="6941" width="11.21875" style="32" customWidth="1"/>
    <col min="6942" max="6942" width="18.33203125" style="32" customWidth="1"/>
    <col min="6943" max="6943" width="12.88671875" style="32" customWidth="1"/>
    <col min="6944" max="6945" width="13.21875" style="32" customWidth="1"/>
    <col min="6946" max="6946" width="10.88671875" style="32" customWidth="1"/>
    <col min="6947" max="6947" width="11.109375" style="32" customWidth="1"/>
    <col min="6948" max="6948" width="15.21875" style="32" customWidth="1"/>
    <col min="6949" max="6949" width="9.6640625" style="32"/>
    <col min="6950" max="6950" width="11" style="32" customWidth="1"/>
    <col min="6951" max="6951" width="10.77734375" style="32" customWidth="1"/>
    <col min="6952" max="6952" width="11.44140625" style="32" customWidth="1"/>
    <col min="6953" max="6953" width="4" style="32" customWidth="1"/>
    <col min="6954" max="7144" width="9.6640625" style="32"/>
    <col min="7145" max="7145" width="6.44140625" style="32" customWidth="1"/>
    <col min="7146" max="7146" width="13.88671875" style="32" customWidth="1"/>
    <col min="7147" max="7147" width="14.33203125" style="32" customWidth="1"/>
    <col min="7148" max="7164" width="9.6640625" style="32"/>
    <col min="7165" max="7165" width="12" style="32" customWidth="1"/>
    <col min="7166" max="7166" width="12.77734375" style="32" customWidth="1"/>
    <col min="7167" max="7167" width="11.109375" style="32" customWidth="1"/>
    <col min="7168" max="7168" width="12" style="32" customWidth="1"/>
    <col min="7169" max="7169" width="9.6640625" style="32"/>
    <col min="7170" max="7170" width="15.33203125" style="32" customWidth="1"/>
    <col min="7171" max="7171" width="15.21875" style="32" customWidth="1"/>
    <col min="7172" max="7172" width="21.44140625" style="32" customWidth="1"/>
    <col min="7173" max="7188" width="9.6640625" style="32"/>
    <col min="7189" max="7190" width="13.44140625" style="32" customWidth="1"/>
    <col min="7191" max="7191" width="9.6640625" style="32"/>
    <col min="7192" max="7192" width="13.88671875" style="32" customWidth="1"/>
    <col min="7193" max="7193" width="10.6640625" style="32" customWidth="1"/>
    <col min="7194" max="7194" width="17.33203125" style="32" customWidth="1"/>
    <col min="7195" max="7196" width="12.6640625" style="32" customWidth="1"/>
    <col min="7197" max="7197" width="11.21875" style="32" customWidth="1"/>
    <col min="7198" max="7198" width="18.33203125" style="32" customWidth="1"/>
    <col min="7199" max="7199" width="12.88671875" style="32" customWidth="1"/>
    <col min="7200" max="7201" width="13.21875" style="32" customWidth="1"/>
    <col min="7202" max="7202" width="10.88671875" style="32" customWidth="1"/>
    <col min="7203" max="7203" width="11.109375" style="32" customWidth="1"/>
    <col min="7204" max="7204" width="15.21875" style="32" customWidth="1"/>
    <col min="7205" max="7205" width="9.6640625" style="32"/>
    <col min="7206" max="7206" width="11" style="32" customWidth="1"/>
    <col min="7207" max="7207" width="10.77734375" style="32" customWidth="1"/>
    <col min="7208" max="7208" width="11.44140625" style="32" customWidth="1"/>
    <col min="7209" max="7209" width="4" style="32" customWidth="1"/>
    <col min="7210" max="7400" width="9.6640625" style="32"/>
    <col min="7401" max="7401" width="6.44140625" style="32" customWidth="1"/>
    <col min="7402" max="7402" width="13.88671875" style="32" customWidth="1"/>
    <col min="7403" max="7403" width="14.33203125" style="32" customWidth="1"/>
    <col min="7404" max="7420" width="9.6640625" style="32"/>
    <col min="7421" max="7421" width="12" style="32" customWidth="1"/>
    <col min="7422" max="7422" width="12.77734375" style="32" customWidth="1"/>
    <col min="7423" max="7423" width="11.109375" style="32" customWidth="1"/>
    <col min="7424" max="7424" width="12" style="32" customWidth="1"/>
    <col min="7425" max="7425" width="9.6640625" style="32"/>
    <col min="7426" max="7426" width="15.33203125" style="32" customWidth="1"/>
    <col min="7427" max="7427" width="15.21875" style="32" customWidth="1"/>
    <col min="7428" max="7428" width="21.44140625" style="32" customWidth="1"/>
    <col min="7429" max="7444" width="9.6640625" style="32"/>
    <col min="7445" max="7446" width="13.44140625" style="32" customWidth="1"/>
    <col min="7447" max="7447" width="9.6640625" style="32"/>
    <col min="7448" max="7448" width="13.88671875" style="32" customWidth="1"/>
    <col min="7449" max="7449" width="10.6640625" style="32" customWidth="1"/>
    <col min="7450" max="7450" width="17.33203125" style="32" customWidth="1"/>
    <col min="7451" max="7452" width="12.6640625" style="32" customWidth="1"/>
    <col min="7453" max="7453" width="11.21875" style="32" customWidth="1"/>
    <col min="7454" max="7454" width="18.33203125" style="32" customWidth="1"/>
    <col min="7455" max="7455" width="12.88671875" style="32" customWidth="1"/>
    <col min="7456" max="7457" width="13.21875" style="32" customWidth="1"/>
    <col min="7458" max="7458" width="10.88671875" style="32" customWidth="1"/>
    <col min="7459" max="7459" width="11.109375" style="32" customWidth="1"/>
    <col min="7460" max="7460" width="15.21875" style="32" customWidth="1"/>
    <col min="7461" max="7461" width="9.6640625" style="32"/>
    <col min="7462" max="7462" width="11" style="32" customWidth="1"/>
    <col min="7463" max="7463" width="10.77734375" style="32" customWidth="1"/>
    <col min="7464" max="7464" width="11.44140625" style="32" customWidth="1"/>
    <col min="7465" max="7465" width="4" style="32" customWidth="1"/>
    <col min="7466" max="7656" width="9.6640625" style="32"/>
    <col min="7657" max="7657" width="6.44140625" style="32" customWidth="1"/>
    <col min="7658" max="7658" width="13.88671875" style="32" customWidth="1"/>
    <col min="7659" max="7659" width="14.33203125" style="32" customWidth="1"/>
    <col min="7660" max="7676" width="9.6640625" style="32"/>
    <col min="7677" max="7677" width="12" style="32" customWidth="1"/>
    <col min="7678" max="7678" width="12.77734375" style="32" customWidth="1"/>
    <col min="7679" max="7679" width="11.109375" style="32" customWidth="1"/>
    <col min="7680" max="7680" width="12" style="32" customWidth="1"/>
    <col min="7681" max="7681" width="9.6640625" style="32"/>
    <col min="7682" max="7682" width="15.33203125" style="32" customWidth="1"/>
    <col min="7683" max="7683" width="15.21875" style="32" customWidth="1"/>
    <col min="7684" max="7684" width="21.44140625" style="32" customWidth="1"/>
    <col min="7685" max="7700" width="9.6640625" style="32"/>
    <col min="7701" max="7702" width="13.44140625" style="32" customWidth="1"/>
    <col min="7703" max="7703" width="9.6640625" style="32"/>
    <col min="7704" max="7704" width="13.88671875" style="32" customWidth="1"/>
    <col min="7705" max="7705" width="10.6640625" style="32" customWidth="1"/>
    <col min="7706" max="7706" width="17.33203125" style="32" customWidth="1"/>
    <col min="7707" max="7708" width="12.6640625" style="32" customWidth="1"/>
    <col min="7709" max="7709" width="11.21875" style="32" customWidth="1"/>
    <col min="7710" max="7710" width="18.33203125" style="32" customWidth="1"/>
    <col min="7711" max="7711" width="12.88671875" style="32" customWidth="1"/>
    <col min="7712" max="7713" width="13.21875" style="32" customWidth="1"/>
    <col min="7714" max="7714" width="10.88671875" style="32" customWidth="1"/>
    <col min="7715" max="7715" width="11.109375" style="32" customWidth="1"/>
    <col min="7716" max="7716" width="15.21875" style="32" customWidth="1"/>
    <col min="7717" max="7717" width="9.6640625" style="32"/>
    <col min="7718" max="7718" width="11" style="32" customWidth="1"/>
    <col min="7719" max="7719" width="10.77734375" style="32" customWidth="1"/>
    <col min="7720" max="7720" width="11.44140625" style="32" customWidth="1"/>
    <col min="7721" max="7721" width="4" style="32" customWidth="1"/>
    <col min="7722" max="7912" width="9.6640625" style="32"/>
    <col min="7913" max="7913" width="6.44140625" style="32" customWidth="1"/>
    <col min="7914" max="7914" width="13.88671875" style="32" customWidth="1"/>
    <col min="7915" max="7915" width="14.33203125" style="32" customWidth="1"/>
    <col min="7916" max="7932" width="9.6640625" style="32"/>
    <col min="7933" max="7933" width="12" style="32" customWidth="1"/>
    <col min="7934" max="7934" width="12.77734375" style="32" customWidth="1"/>
    <col min="7935" max="7935" width="11.109375" style="32" customWidth="1"/>
    <col min="7936" max="7936" width="12" style="32" customWidth="1"/>
    <col min="7937" max="7937" width="9.6640625" style="32"/>
    <col min="7938" max="7938" width="15.33203125" style="32" customWidth="1"/>
    <col min="7939" max="7939" width="15.21875" style="32" customWidth="1"/>
    <col min="7940" max="7940" width="21.44140625" style="32" customWidth="1"/>
    <col min="7941" max="7956" width="9.6640625" style="32"/>
    <col min="7957" max="7958" width="13.44140625" style="32" customWidth="1"/>
    <col min="7959" max="7959" width="9.6640625" style="32"/>
    <col min="7960" max="7960" width="13.88671875" style="32" customWidth="1"/>
    <col min="7961" max="7961" width="10.6640625" style="32" customWidth="1"/>
    <col min="7962" max="7962" width="17.33203125" style="32" customWidth="1"/>
    <col min="7963" max="7964" width="12.6640625" style="32" customWidth="1"/>
    <col min="7965" max="7965" width="11.21875" style="32" customWidth="1"/>
    <col min="7966" max="7966" width="18.33203125" style="32" customWidth="1"/>
    <col min="7967" max="7967" width="12.88671875" style="32" customWidth="1"/>
    <col min="7968" max="7969" width="13.21875" style="32" customWidth="1"/>
    <col min="7970" max="7970" width="10.88671875" style="32" customWidth="1"/>
    <col min="7971" max="7971" width="11.109375" style="32" customWidth="1"/>
    <col min="7972" max="7972" width="15.21875" style="32" customWidth="1"/>
    <col min="7973" max="7973" width="9.6640625" style="32"/>
    <col min="7974" max="7974" width="11" style="32" customWidth="1"/>
    <col min="7975" max="7975" width="10.77734375" style="32" customWidth="1"/>
    <col min="7976" max="7976" width="11.44140625" style="32" customWidth="1"/>
    <col min="7977" max="7977" width="4" style="32" customWidth="1"/>
    <col min="7978" max="8168" width="9.6640625" style="32"/>
    <col min="8169" max="8169" width="6.44140625" style="32" customWidth="1"/>
    <col min="8170" max="8170" width="13.88671875" style="32" customWidth="1"/>
    <col min="8171" max="8171" width="14.33203125" style="32" customWidth="1"/>
    <col min="8172" max="8188" width="9.6640625" style="32"/>
    <col min="8189" max="8189" width="12" style="32" customWidth="1"/>
    <col min="8190" max="8190" width="12.77734375" style="32" customWidth="1"/>
    <col min="8191" max="8191" width="11.109375" style="32" customWidth="1"/>
    <col min="8192" max="8192" width="12" style="32" customWidth="1"/>
    <col min="8193" max="8193" width="9.6640625" style="32"/>
    <col min="8194" max="8194" width="15.33203125" style="32" customWidth="1"/>
    <col min="8195" max="8195" width="15.21875" style="32" customWidth="1"/>
    <col min="8196" max="8196" width="21.44140625" style="32" customWidth="1"/>
    <col min="8197" max="8212" width="9.6640625" style="32"/>
    <col min="8213" max="8214" width="13.44140625" style="32" customWidth="1"/>
    <col min="8215" max="8215" width="9.6640625" style="32"/>
    <col min="8216" max="8216" width="13.88671875" style="32" customWidth="1"/>
    <col min="8217" max="8217" width="10.6640625" style="32" customWidth="1"/>
    <col min="8218" max="8218" width="17.33203125" style="32" customWidth="1"/>
    <col min="8219" max="8220" width="12.6640625" style="32" customWidth="1"/>
    <col min="8221" max="8221" width="11.21875" style="32" customWidth="1"/>
    <col min="8222" max="8222" width="18.33203125" style="32" customWidth="1"/>
    <col min="8223" max="8223" width="12.88671875" style="32" customWidth="1"/>
    <col min="8224" max="8225" width="13.21875" style="32" customWidth="1"/>
    <col min="8226" max="8226" width="10.88671875" style="32" customWidth="1"/>
    <col min="8227" max="8227" width="11.109375" style="32" customWidth="1"/>
    <col min="8228" max="8228" width="15.21875" style="32" customWidth="1"/>
    <col min="8229" max="8229" width="9.6640625" style="32"/>
    <col min="8230" max="8230" width="11" style="32" customWidth="1"/>
    <col min="8231" max="8231" width="10.77734375" style="32" customWidth="1"/>
    <col min="8232" max="8232" width="11.44140625" style="32" customWidth="1"/>
    <col min="8233" max="8233" width="4" style="32" customWidth="1"/>
    <col min="8234" max="8424" width="9.6640625" style="32"/>
    <col min="8425" max="8425" width="6.44140625" style="32" customWidth="1"/>
    <col min="8426" max="8426" width="13.88671875" style="32" customWidth="1"/>
    <col min="8427" max="8427" width="14.33203125" style="32" customWidth="1"/>
    <col min="8428" max="8444" width="9.6640625" style="32"/>
    <col min="8445" max="8445" width="12" style="32" customWidth="1"/>
    <col min="8446" max="8446" width="12.77734375" style="32" customWidth="1"/>
    <col min="8447" max="8447" width="11.109375" style="32" customWidth="1"/>
    <col min="8448" max="8448" width="12" style="32" customWidth="1"/>
    <col min="8449" max="8449" width="9.6640625" style="32"/>
    <col min="8450" max="8450" width="15.33203125" style="32" customWidth="1"/>
    <col min="8451" max="8451" width="15.21875" style="32" customWidth="1"/>
    <col min="8452" max="8452" width="21.44140625" style="32" customWidth="1"/>
    <col min="8453" max="8468" width="9.6640625" style="32"/>
    <col min="8469" max="8470" width="13.44140625" style="32" customWidth="1"/>
    <col min="8471" max="8471" width="9.6640625" style="32"/>
    <col min="8472" max="8472" width="13.88671875" style="32" customWidth="1"/>
    <col min="8473" max="8473" width="10.6640625" style="32" customWidth="1"/>
    <col min="8474" max="8474" width="17.33203125" style="32" customWidth="1"/>
    <col min="8475" max="8476" width="12.6640625" style="32" customWidth="1"/>
    <col min="8477" max="8477" width="11.21875" style="32" customWidth="1"/>
    <col min="8478" max="8478" width="18.33203125" style="32" customWidth="1"/>
    <col min="8479" max="8479" width="12.88671875" style="32" customWidth="1"/>
    <col min="8480" max="8481" width="13.21875" style="32" customWidth="1"/>
    <col min="8482" max="8482" width="10.88671875" style="32" customWidth="1"/>
    <col min="8483" max="8483" width="11.109375" style="32" customWidth="1"/>
    <col min="8484" max="8484" width="15.21875" style="32" customWidth="1"/>
    <col min="8485" max="8485" width="9.6640625" style="32"/>
    <col min="8486" max="8486" width="11" style="32" customWidth="1"/>
    <col min="8487" max="8487" width="10.77734375" style="32" customWidth="1"/>
    <col min="8488" max="8488" width="11.44140625" style="32" customWidth="1"/>
    <col min="8489" max="8489" width="4" style="32" customWidth="1"/>
    <col min="8490" max="8680" width="9.6640625" style="32"/>
    <col min="8681" max="8681" width="6.44140625" style="32" customWidth="1"/>
    <col min="8682" max="8682" width="13.88671875" style="32" customWidth="1"/>
    <col min="8683" max="8683" width="14.33203125" style="32" customWidth="1"/>
    <col min="8684" max="8700" width="9.6640625" style="32"/>
    <col min="8701" max="8701" width="12" style="32" customWidth="1"/>
    <col min="8702" max="8702" width="12.77734375" style="32" customWidth="1"/>
    <col min="8703" max="8703" width="11.109375" style="32" customWidth="1"/>
    <col min="8704" max="8704" width="12" style="32" customWidth="1"/>
    <col min="8705" max="8705" width="9.6640625" style="32"/>
    <col min="8706" max="8706" width="15.33203125" style="32" customWidth="1"/>
    <col min="8707" max="8707" width="15.21875" style="32" customWidth="1"/>
    <col min="8708" max="8708" width="21.44140625" style="32" customWidth="1"/>
    <col min="8709" max="8724" width="9.6640625" style="32"/>
    <col min="8725" max="8726" width="13.44140625" style="32" customWidth="1"/>
    <col min="8727" max="8727" width="9.6640625" style="32"/>
    <col min="8728" max="8728" width="13.88671875" style="32" customWidth="1"/>
    <col min="8729" max="8729" width="10.6640625" style="32" customWidth="1"/>
    <col min="8730" max="8730" width="17.33203125" style="32" customWidth="1"/>
    <col min="8731" max="8732" width="12.6640625" style="32" customWidth="1"/>
    <col min="8733" max="8733" width="11.21875" style="32" customWidth="1"/>
    <col min="8734" max="8734" width="18.33203125" style="32" customWidth="1"/>
    <col min="8735" max="8735" width="12.88671875" style="32" customWidth="1"/>
    <col min="8736" max="8737" width="13.21875" style="32" customWidth="1"/>
    <col min="8738" max="8738" width="10.88671875" style="32" customWidth="1"/>
    <col min="8739" max="8739" width="11.109375" style="32" customWidth="1"/>
    <col min="8740" max="8740" width="15.21875" style="32" customWidth="1"/>
    <col min="8741" max="8741" width="9.6640625" style="32"/>
    <col min="8742" max="8742" width="11" style="32" customWidth="1"/>
    <col min="8743" max="8743" width="10.77734375" style="32" customWidth="1"/>
    <col min="8744" max="8744" width="11.44140625" style="32" customWidth="1"/>
    <col min="8745" max="8745" width="4" style="32" customWidth="1"/>
    <col min="8746" max="8936" width="9.6640625" style="32"/>
    <col min="8937" max="8937" width="6.44140625" style="32" customWidth="1"/>
    <col min="8938" max="8938" width="13.88671875" style="32" customWidth="1"/>
    <col min="8939" max="8939" width="14.33203125" style="32" customWidth="1"/>
    <col min="8940" max="8956" width="9.6640625" style="32"/>
    <col min="8957" max="8957" width="12" style="32" customWidth="1"/>
    <col min="8958" max="8958" width="12.77734375" style="32" customWidth="1"/>
    <col min="8959" max="8959" width="11.109375" style="32" customWidth="1"/>
    <col min="8960" max="8960" width="12" style="32" customWidth="1"/>
    <col min="8961" max="8961" width="9.6640625" style="32"/>
    <col min="8962" max="8962" width="15.33203125" style="32" customWidth="1"/>
    <col min="8963" max="8963" width="15.21875" style="32" customWidth="1"/>
    <col min="8964" max="8964" width="21.44140625" style="32" customWidth="1"/>
    <col min="8965" max="8980" width="9.6640625" style="32"/>
    <col min="8981" max="8982" width="13.44140625" style="32" customWidth="1"/>
    <col min="8983" max="8983" width="9.6640625" style="32"/>
    <col min="8984" max="8984" width="13.88671875" style="32" customWidth="1"/>
    <col min="8985" max="8985" width="10.6640625" style="32" customWidth="1"/>
    <col min="8986" max="8986" width="17.33203125" style="32" customWidth="1"/>
    <col min="8987" max="8988" width="12.6640625" style="32" customWidth="1"/>
    <col min="8989" max="8989" width="11.21875" style="32" customWidth="1"/>
    <col min="8990" max="8990" width="18.33203125" style="32" customWidth="1"/>
    <col min="8991" max="8991" width="12.88671875" style="32" customWidth="1"/>
    <col min="8992" max="8993" width="13.21875" style="32" customWidth="1"/>
    <col min="8994" max="8994" width="10.88671875" style="32" customWidth="1"/>
    <col min="8995" max="8995" width="11.109375" style="32" customWidth="1"/>
    <col min="8996" max="8996" width="15.21875" style="32" customWidth="1"/>
    <col min="8997" max="8997" width="9.6640625" style="32"/>
    <col min="8998" max="8998" width="11" style="32" customWidth="1"/>
    <col min="8999" max="8999" width="10.77734375" style="32" customWidth="1"/>
    <col min="9000" max="9000" width="11.44140625" style="32" customWidth="1"/>
    <col min="9001" max="9001" width="4" style="32" customWidth="1"/>
    <col min="9002" max="9192" width="9.6640625" style="32"/>
    <col min="9193" max="9193" width="6.44140625" style="32" customWidth="1"/>
    <col min="9194" max="9194" width="13.88671875" style="32" customWidth="1"/>
    <col min="9195" max="9195" width="14.33203125" style="32" customWidth="1"/>
    <col min="9196" max="9212" width="9.6640625" style="32"/>
    <col min="9213" max="9213" width="12" style="32" customWidth="1"/>
    <col min="9214" max="9214" width="12.77734375" style="32" customWidth="1"/>
    <col min="9215" max="9215" width="11.109375" style="32" customWidth="1"/>
    <col min="9216" max="9216" width="12" style="32" customWidth="1"/>
    <col min="9217" max="9217" width="9.6640625" style="32"/>
    <col min="9218" max="9218" width="15.33203125" style="32" customWidth="1"/>
    <col min="9219" max="9219" width="15.21875" style="32" customWidth="1"/>
    <col min="9220" max="9220" width="21.44140625" style="32" customWidth="1"/>
    <col min="9221" max="9236" width="9.6640625" style="32"/>
    <col min="9237" max="9238" width="13.44140625" style="32" customWidth="1"/>
    <col min="9239" max="9239" width="9.6640625" style="32"/>
    <col min="9240" max="9240" width="13.88671875" style="32" customWidth="1"/>
    <col min="9241" max="9241" width="10.6640625" style="32" customWidth="1"/>
    <col min="9242" max="9242" width="17.33203125" style="32" customWidth="1"/>
    <col min="9243" max="9244" width="12.6640625" style="32" customWidth="1"/>
    <col min="9245" max="9245" width="11.21875" style="32" customWidth="1"/>
    <col min="9246" max="9246" width="18.33203125" style="32" customWidth="1"/>
    <col min="9247" max="9247" width="12.88671875" style="32" customWidth="1"/>
    <col min="9248" max="9249" width="13.21875" style="32" customWidth="1"/>
    <col min="9250" max="9250" width="10.88671875" style="32" customWidth="1"/>
    <col min="9251" max="9251" width="11.109375" style="32" customWidth="1"/>
    <col min="9252" max="9252" width="15.21875" style="32" customWidth="1"/>
    <col min="9253" max="9253" width="9.6640625" style="32"/>
    <col min="9254" max="9254" width="11" style="32" customWidth="1"/>
    <col min="9255" max="9255" width="10.77734375" style="32" customWidth="1"/>
    <col min="9256" max="9256" width="11.44140625" style="32" customWidth="1"/>
    <col min="9257" max="9257" width="4" style="32" customWidth="1"/>
    <col min="9258" max="9448" width="9.6640625" style="32"/>
    <col min="9449" max="9449" width="6.44140625" style="32" customWidth="1"/>
    <col min="9450" max="9450" width="13.88671875" style="32" customWidth="1"/>
    <col min="9451" max="9451" width="14.33203125" style="32" customWidth="1"/>
    <col min="9452" max="9468" width="9.6640625" style="32"/>
    <col min="9469" max="9469" width="12" style="32" customWidth="1"/>
    <col min="9470" max="9470" width="12.77734375" style="32" customWidth="1"/>
    <col min="9471" max="9471" width="11.109375" style="32" customWidth="1"/>
    <col min="9472" max="9472" width="12" style="32" customWidth="1"/>
    <col min="9473" max="9473" width="9.6640625" style="32"/>
    <col min="9474" max="9474" width="15.33203125" style="32" customWidth="1"/>
    <col min="9475" max="9475" width="15.21875" style="32" customWidth="1"/>
    <col min="9476" max="9476" width="21.44140625" style="32" customWidth="1"/>
    <col min="9477" max="9492" width="9.6640625" style="32"/>
    <col min="9493" max="9494" width="13.44140625" style="32" customWidth="1"/>
    <col min="9495" max="9495" width="9.6640625" style="32"/>
    <col min="9496" max="9496" width="13.88671875" style="32" customWidth="1"/>
    <col min="9497" max="9497" width="10.6640625" style="32" customWidth="1"/>
    <col min="9498" max="9498" width="17.33203125" style="32" customWidth="1"/>
    <col min="9499" max="9500" width="12.6640625" style="32" customWidth="1"/>
    <col min="9501" max="9501" width="11.21875" style="32" customWidth="1"/>
    <col min="9502" max="9502" width="18.33203125" style="32" customWidth="1"/>
    <col min="9503" max="9503" width="12.88671875" style="32" customWidth="1"/>
    <col min="9504" max="9505" width="13.21875" style="32" customWidth="1"/>
    <col min="9506" max="9506" width="10.88671875" style="32" customWidth="1"/>
    <col min="9507" max="9507" width="11.109375" style="32" customWidth="1"/>
    <col min="9508" max="9508" width="15.21875" style="32" customWidth="1"/>
    <col min="9509" max="9509" width="9.6640625" style="32"/>
    <col min="9510" max="9510" width="11" style="32" customWidth="1"/>
    <col min="9511" max="9511" width="10.77734375" style="32" customWidth="1"/>
    <col min="9512" max="9512" width="11.44140625" style="32" customWidth="1"/>
    <col min="9513" max="9513" width="4" style="32" customWidth="1"/>
    <col min="9514" max="9704" width="9.6640625" style="32"/>
    <col min="9705" max="9705" width="6.44140625" style="32" customWidth="1"/>
    <col min="9706" max="9706" width="13.88671875" style="32" customWidth="1"/>
    <col min="9707" max="9707" width="14.33203125" style="32" customWidth="1"/>
    <col min="9708" max="9724" width="9.6640625" style="32"/>
    <col min="9725" max="9725" width="12" style="32" customWidth="1"/>
    <col min="9726" max="9726" width="12.77734375" style="32" customWidth="1"/>
    <col min="9727" max="9727" width="11.109375" style="32" customWidth="1"/>
    <col min="9728" max="9728" width="12" style="32" customWidth="1"/>
    <col min="9729" max="9729" width="9.6640625" style="32"/>
    <col min="9730" max="9730" width="15.33203125" style="32" customWidth="1"/>
    <col min="9731" max="9731" width="15.21875" style="32" customWidth="1"/>
    <col min="9732" max="9732" width="21.44140625" style="32" customWidth="1"/>
    <col min="9733" max="9748" width="9.6640625" style="32"/>
    <col min="9749" max="9750" width="13.44140625" style="32" customWidth="1"/>
    <col min="9751" max="9751" width="9.6640625" style="32"/>
    <col min="9752" max="9752" width="13.88671875" style="32" customWidth="1"/>
    <col min="9753" max="9753" width="10.6640625" style="32" customWidth="1"/>
    <col min="9754" max="9754" width="17.33203125" style="32" customWidth="1"/>
    <col min="9755" max="9756" width="12.6640625" style="32" customWidth="1"/>
    <col min="9757" max="9757" width="11.21875" style="32" customWidth="1"/>
    <col min="9758" max="9758" width="18.33203125" style="32" customWidth="1"/>
    <col min="9759" max="9759" width="12.88671875" style="32" customWidth="1"/>
    <col min="9760" max="9761" width="13.21875" style="32" customWidth="1"/>
    <col min="9762" max="9762" width="10.88671875" style="32" customWidth="1"/>
    <col min="9763" max="9763" width="11.109375" style="32" customWidth="1"/>
    <col min="9764" max="9764" width="15.21875" style="32" customWidth="1"/>
    <col min="9765" max="9765" width="9.6640625" style="32"/>
    <col min="9766" max="9766" width="11" style="32" customWidth="1"/>
    <col min="9767" max="9767" width="10.77734375" style="32" customWidth="1"/>
    <col min="9768" max="9768" width="11.44140625" style="32" customWidth="1"/>
    <col min="9769" max="9769" width="4" style="32" customWidth="1"/>
    <col min="9770" max="9960" width="9.6640625" style="32"/>
    <col min="9961" max="9961" width="6.44140625" style="32" customWidth="1"/>
    <col min="9962" max="9962" width="13.88671875" style="32" customWidth="1"/>
    <col min="9963" max="9963" width="14.33203125" style="32" customWidth="1"/>
    <col min="9964" max="9980" width="9.6640625" style="32"/>
    <col min="9981" max="9981" width="12" style="32" customWidth="1"/>
    <col min="9982" max="9982" width="12.77734375" style="32" customWidth="1"/>
    <col min="9983" max="9983" width="11.109375" style="32" customWidth="1"/>
    <col min="9984" max="9984" width="12" style="32" customWidth="1"/>
    <col min="9985" max="9985" width="9.6640625" style="32"/>
    <col min="9986" max="9986" width="15.33203125" style="32" customWidth="1"/>
    <col min="9987" max="9987" width="15.21875" style="32" customWidth="1"/>
    <col min="9988" max="9988" width="21.44140625" style="32" customWidth="1"/>
    <col min="9989" max="10004" width="9.6640625" style="32"/>
    <col min="10005" max="10006" width="13.44140625" style="32" customWidth="1"/>
    <col min="10007" max="10007" width="9.6640625" style="32"/>
    <col min="10008" max="10008" width="13.88671875" style="32" customWidth="1"/>
    <col min="10009" max="10009" width="10.6640625" style="32" customWidth="1"/>
    <col min="10010" max="10010" width="17.33203125" style="32" customWidth="1"/>
    <col min="10011" max="10012" width="12.6640625" style="32" customWidth="1"/>
    <col min="10013" max="10013" width="11.21875" style="32" customWidth="1"/>
    <col min="10014" max="10014" width="18.33203125" style="32" customWidth="1"/>
    <col min="10015" max="10015" width="12.88671875" style="32" customWidth="1"/>
    <col min="10016" max="10017" width="13.21875" style="32" customWidth="1"/>
    <col min="10018" max="10018" width="10.88671875" style="32" customWidth="1"/>
    <col min="10019" max="10019" width="11.109375" style="32" customWidth="1"/>
    <col min="10020" max="10020" width="15.21875" style="32" customWidth="1"/>
    <col min="10021" max="10021" width="9.6640625" style="32"/>
    <col min="10022" max="10022" width="11" style="32" customWidth="1"/>
    <col min="10023" max="10023" width="10.77734375" style="32" customWidth="1"/>
    <col min="10024" max="10024" width="11.44140625" style="32" customWidth="1"/>
    <col min="10025" max="10025" width="4" style="32" customWidth="1"/>
    <col min="10026" max="10216" width="9.6640625" style="32"/>
    <col min="10217" max="10217" width="6.44140625" style="32" customWidth="1"/>
    <col min="10218" max="10218" width="13.88671875" style="32" customWidth="1"/>
    <col min="10219" max="10219" width="14.33203125" style="32" customWidth="1"/>
    <col min="10220" max="10236" width="9.6640625" style="32"/>
    <col min="10237" max="10237" width="12" style="32" customWidth="1"/>
    <col min="10238" max="10238" width="12.77734375" style="32" customWidth="1"/>
    <col min="10239" max="10239" width="11.109375" style="32" customWidth="1"/>
    <col min="10240" max="10240" width="12" style="32" customWidth="1"/>
    <col min="10241" max="10241" width="9.6640625" style="32"/>
    <col min="10242" max="10242" width="15.33203125" style="32" customWidth="1"/>
    <col min="10243" max="10243" width="15.21875" style="32" customWidth="1"/>
    <col min="10244" max="10244" width="21.44140625" style="32" customWidth="1"/>
    <col min="10245" max="10260" width="9.6640625" style="32"/>
    <col min="10261" max="10262" width="13.44140625" style="32" customWidth="1"/>
    <col min="10263" max="10263" width="9.6640625" style="32"/>
    <col min="10264" max="10264" width="13.88671875" style="32" customWidth="1"/>
    <col min="10265" max="10265" width="10.6640625" style="32" customWidth="1"/>
    <col min="10266" max="10266" width="17.33203125" style="32" customWidth="1"/>
    <col min="10267" max="10268" width="12.6640625" style="32" customWidth="1"/>
    <col min="10269" max="10269" width="11.21875" style="32" customWidth="1"/>
    <col min="10270" max="10270" width="18.33203125" style="32" customWidth="1"/>
    <col min="10271" max="10271" width="12.88671875" style="32" customWidth="1"/>
    <col min="10272" max="10273" width="13.21875" style="32" customWidth="1"/>
    <col min="10274" max="10274" width="10.88671875" style="32" customWidth="1"/>
    <col min="10275" max="10275" width="11.109375" style="32" customWidth="1"/>
    <col min="10276" max="10276" width="15.21875" style="32" customWidth="1"/>
    <col min="10277" max="10277" width="9.6640625" style="32"/>
    <col min="10278" max="10278" width="11" style="32" customWidth="1"/>
    <col min="10279" max="10279" width="10.77734375" style="32" customWidth="1"/>
    <col min="10280" max="10280" width="11.44140625" style="32" customWidth="1"/>
    <col min="10281" max="10281" width="4" style="32" customWidth="1"/>
    <col min="10282" max="10472" width="9.6640625" style="32"/>
    <col min="10473" max="10473" width="6.44140625" style="32" customWidth="1"/>
    <col min="10474" max="10474" width="13.88671875" style="32" customWidth="1"/>
    <col min="10475" max="10475" width="14.33203125" style="32" customWidth="1"/>
    <col min="10476" max="10492" width="9.6640625" style="32"/>
    <col min="10493" max="10493" width="12" style="32" customWidth="1"/>
    <col min="10494" max="10494" width="12.77734375" style="32" customWidth="1"/>
    <col min="10495" max="10495" width="11.109375" style="32" customWidth="1"/>
    <col min="10496" max="10496" width="12" style="32" customWidth="1"/>
    <col min="10497" max="10497" width="9.6640625" style="32"/>
    <col min="10498" max="10498" width="15.33203125" style="32" customWidth="1"/>
    <col min="10499" max="10499" width="15.21875" style="32" customWidth="1"/>
    <col min="10500" max="10500" width="21.44140625" style="32" customWidth="1"/>
    <col min="10501" max="10516" width="9.6640625" style="32"/>
    <col min="10517" max="10518" width="13.44140625" style="32" customWidth="1"/>
    <col min="10519" max="10519" width="9.6640625" style="32"/>
    <col min="10520" max="10520" width="13.88671875" style="32" customWidth="1"/>
    <col min="10521" max="10521" width="10.6640625" style="32" customWidth="1"/>
    <col min="10522" max="10522" width="17.33203125" style="32" customWidth="1"/>
    <col min="10523" max="10524" width="12.6640625" style="32" customWidth="1"/>
    <col min="10525" max="10525" width="11.21875" style="32" customWidth="1"/>
    <col min="10526" max="10526" width="18.33203125" style="32" customWidth="1"/>
    <col min="10527" max="10527" width="12.88671875" style="32" customWidth="1"/>
    <col min="10528" max="10529" width="13.21875" style="32" customWidth="1"/>
    <col min="10530" max="10530" width="10.88671875" style="32" customWidth="1"/>
    <col min="10531" max="10531" width="11.109375" style="32" customWidth="1"/>
    <col min="10532" max="10532" width="15.21875" style="32" customWidth="1"/>
    <col min="10533" max="10533" width="9.6640625" style="32"/>
    <col min="10534" max="10534" width="11" style="32" customWidth="1"/>
    <col min="10535" max="10535" width="10.77734375" style="32" customWidth="1"/>
    <col min="10536" max="10536" width="11.44140625" style="32" customWidth="1"/>
    <col min="10537" max="10537" width="4" style="32" customWidth="1"/>
    <col min="10538" max="10728" width="9.6640625" style="32"/>
    <col min="10729" max="10729" width="6.44140625" style="32" customWidth="1"/>
    <col min="10730" max="10730" width="13.88671875" style="32" customWidth="1"/>
    <col min="10731" max="10731" width="14.33203125" style="32" customWidth="1"/>
    <col min="10732" max="10748" width="9.6640625" style="32"/>
    <col min="10749" max="10749" width="12" style="32" customWidth="1"/>
    <col min="10750" max="10750" width="12.77734375" style="32" customWidth="1"/>
    <col min="10751" max="10751" width="11.109375" style="32" customWidth="1"/>
    <col min="10752" max="10752" width="12" style="32" customWidth="1"/>
    <col min="10753" max="10753" width="9.6640625" style="32"/>
    <col min="10754" max="10754" width="15.33203125" style="32" customWidth="1"/>
    <col min="10755" max="10755" width="15.21875" style="32" customWidth="1"/>
    <col min="10756" max="10756" width="21.44140625" style="32" customWidth="1"/>
    <col min="10757" max="10772" width="9.6640625" style="32"/>
    <col min="10773" max="10774" width="13.44140625" style="32" customWidth="1"/>
    <col min="10775" max="10775" width="9.6640625" style="32"/>
    <col min="10776" max="10776" width="13.88671875" style="32" customWidth="1"/>
    <col min="10777" max="10777" width="10.6640625" style="32" customWidth="1"/>
    <col min="10778" max="10778" width="17.33203125" style="32" customWidth="1"/>
    <col min="10779" max="10780" width="12.6640625" style="32" customWidth="1"/>
    <col min="10781" max="10781" width="11.21875" style="32" customWidth="1"/>
    <col min="10782" max="10782" width="18.33203125" style="32" customWidth="1"/>
    <col min="10783" max="10783" width="12.88671875" style="32" customWidth="1"/>
    <col min="10784" max="10785" width="13.21875" style="32" customWidth="1"/>
    <col min="10786" max="10786" width="10.88671875" style="32" customWidth="1"/>
    <col min="10787" max="10787" width="11.109375" style="32" customWidth="1"/>
    <col min="10788" max="10788" width="15.21875" style="32" customWidth="1"/>
    <col min="10789" max="10789" width="9.6640625" style="32"/>
    <col min="10790" max="10790" width="11" style="32" customWidth="1"/>
    <col min="10791" max="10791" width="10.77734375" style="32" customWidth="1"/>
    <col min="10792" max="10792" width="11.44140625" style="32" customWidth="1"/>
    <col min="10793" max="10793" width="4" style="32" customWidth="1"/>
    <col min="10794" max="10984" width="9.6640625" style="32"/>
    <col min="10985" max="10985" width="6.44140625" style="32" customWidth="1"/>
    <col min="10986" max="10986" width="13.88671875" style="32" customWidth="1"/>
    <col min="10987" max="10987" width="14.33203125" style="32" customWidth="1"/>
    <col min="10988" max="11004" width="9.6640625" style="32"/>
    <col min="11005" max="11005" width="12" style="32" customWidth="1"/>
    <col min="11006" max="11006" width="12.77734375" style="32" customWidth="1"/>
    <col min="11007" max="11007" width="11.109375" style="32" customWidth="1"/>
    <col min="11008" max="11008" width="12" style="32" customWidth="1"/>
    <col min="11009" max="11009" width="9.6640625" style="32"/>
    <col min="11010" max="11010" width="15.33203125" style="32" customWidth="1"/>
    <col min="11011" max="11011" width="15.21875" style="32" customWidth="1"/>
    <col min="11012" max="11012" width="21.44140625" style="32" customWidth="1"/>
    <col min="11013" max="11028" width="9.6640625" style="32"/>
    <col min="11029" max="11030" width="13.44140625" style="32" customWidth="1"/>
    <col min="11031" max="11031" width="9.6640625" style="32"/>
    <col min="11032" max="11032" width="13.88671875" style="32" customWidth="1"/>
    <col min="11033" max="11033" width="10.6640625" style="32" customWidth="1"/>
    <col min="11034" max="11034" width="17.33203125" style="32" customWidth="1"/>
    <col min="11035" max="11036" width="12.6640625" style="32" customWidth="1"/>
    <col min="11037" max="11037" width="11.21875" style="32" customWidth="1"/>
    <col min="11038" max="11038" width="18.33203125" style="32" customWidth="1"/>
    <col min="11039" max="11039" width="12.88671875" style="32" customWidth="1"/>
    <col min="11040" max="11041" width="13.21875" style="32" customWidth="1"/>
    <col min="11042" max="11042" width="10.88671875" style="32" customWidth="1"/>
    <col min="11043" max="11043" width="11.109375" style="32" customWidth="1"/>
    <col min="11044" max="11044" width="15.21875" style="32" customWidth="1"/>
    <col min="11045" max="11045" width="9.6640625" style="32"/>
    <col min="11046" max="11046" width="11" style="32" customWidth="1"/>
    <col min="11047" max="11047" width="10.77734375" style="32" customWidth="1"/>
    <col min="11048" max="11048" width="11.44140625" style="32" customWidth="1"/>
    <col min="11049" max="11049" width="4" style="32" customWidth="1"/>
    <col min="11050" max="11240" width="9.6640625" style="32"/>
    <col min="11241" max="11241" width="6.44140625" style="32" customWidth="1"/>
    <col min="11242" max="11242" width="13.88671875" style="32" customWidth="1"/>
    <col min="11243" max="11243" width="14.33203125" style="32" customWidth="1"/>
    <col min="11244" max="11260" width="9.6640625" style="32"/>
    <col min="11261" max="11261" width="12" style="32" customWidth="1"/>
    <col min="11262" max="11262" width="12.77734375" style="32" customWidth="1"/>
    <col min="11263" max="11263" width="11.109375" style="32" customWidth="1"/>
    <col min="11264" max="11264" width="12" style="32" customWidth="1"/>
    <col min="11265" max="11265" width="9.6640625" style="32"/>
    <col min="11266" max="11266" width="15.33203125" style="32" customWidth="1"/>
    <col min="11267" max="11267" width="15.21875" style="32" customWidth="1"/>
    <col min="11268" max="11268" width="21.44140625" style="32" customWidth="1"/>
    <col min="11269" max="11284" width="9.6640625" style="32"/>
    <col min="11285" max="11286" width="13.44140625" style="32" customWidth="1"/>
    <col min="11287" max="11287" width="9.6640625" style="32"/>
    <col min="11288" max="11288" width="13.88671875" style="32" customWidth="1"/>
    <col min="11289" max="11289" width="10.6640625" style="32" customWidth="1"/>
    <col min="11290" max="11290" width="17.33203125" style="32" customWidth="1"/>
    <col min="11291" max="11292" width="12.6640625" style="32" customWidth="1"/>
    <col min="11293" max="11293" width="11.21875" style="32" customWidth="1"/>
    <col min="11294" max="11294" width="18.33203125" style="32" customWidth="1"/>
    <col min="11295" max="11295" width="12.88671875" style="32" customWidth="1"/>
    <col min="11296" max="11297" width="13.21875" style="32" customWidth="1"/>
    <col min="11298" max="11298" width="10.88671875" style="32" customWidth="1"/>
    <col min="11299" max="11299" width="11.109375" style="32" customWidth="1"/>
    <col min="11300" max="11300" width="15.21875" style="32" customWidth="1"/>
    <col min="11301" max="11301" width="9.6640625" style="32"/>
    <col min="11302" max="11302" width="11" style="32" customWidth="1"/>
    <col min="11303" max="11303" width="10.77734375" style="32" customWidth="1"/>
    <col min="11304" max="11304" width="11.44140625" style="32" customWidth="1"/>
    <col min="11305" max="11305" width="4" style="32" customWidth="1"/>
    <col min="11306" max="11496" width="9.6640625" style="32"/>
    <col min="11497" max="11497" width="6.44140625" style="32" customWidth="1"/>
    <col min="11498" max="11498" width="13.88671875" style="32" customWidth="1"/>
    <col min="11499" max="11499" width="14.33203125" style="32" customWidth="1"/>
    <col min="11500" max="11516" width="9.6640625" style="32"/>
    <col min="11517" max="11517" width="12" style="32" customWidth="1"/>
    <col min="11518" max="11518" width="12.77734375" style="32" customWidth="1"/>
    <col min="11519" max="11519" width="11.109375" style="32" customWidth="1"/>
    <col min="11520" max="11520" width="12" style="32" customWidth="1"/>
    <col min="11521" max="11521" width="9.6640625" style="32"/>
    <col min="11522" max="11522" width="15.33203125" style="32" customWidth="1"/>
    <col min="11523" max="11523" width="15.21875" style="32" customWidth="1"/>
    <col min="11524" max="11524" width="21.44140625" style="32" customWidth="1"/>
    <col min="11525" max="11540" width="9.6640625" style="32"/>
    <col min="11541" max="11542" width="13.44140625" style="32" customWidth="1"/>
    <col min="11543" max="11543" width="9.6640625" style="32"/>
    <col min="11544" max="11544" width="13.88671875" style="32" customWidth="1"/>
    <col min="11545" max="11545" width="10.6640625" style="32" customWidth="1"/>
    <col min="11546" max="11546" width="17.33203125" style="32" customWidth="1"/>
    <col min="11547" max="11548" width="12.6640625" style="32" customWidth="1"/>
    <col min="11549" max="11549" width="11.21875" style="32" customWidth="1"/>
    <col min="11550" max="11550" width="18.33203125" style="32" customWidth="1"/>
    <col min="11551" max="11551" width="12.88671875" style="32" customWidth="1"/>
    <col min="11552" max="11553" width="13.21875" style="32" customWidth="1"/>
    <col min="11554" max="11554" width="10.88671875" style="32" customWidth="1"/>
    <col min="11555" max="11555" width="11.109375" style="32" customWidth="1"/>
    <col min="11556" max="11556" width="15.21875" style="32" customWidth="1"/>
    <col min="11557" max="11557" width="9.6640625" style="32"/>
    <col min="11558" max="11558" width="11" style="32" customWidth="1"/>
    <col min="11559" max="11559" width="10.77734375" style="32" customWidth="1"/>
    <col min="11560" max="11560" width="11.44140625" style="32" customWidth="1"/>
    <col min="11561" max="11561" width="4" style="32" customWidth="1"/>
    <col min="11562" max="11752" width="9.6640625" style="32"/>
    <col min="11753" max="11753" width="6.44140625" style="32" customWidth="1"/>
    <col min="11754" max="11754" width="13.88671875" style="32" customWidth="1"/>
    <col min="11755" max="11755" width="14.33203125" style="32" customWidth="1"/>
    <col min="11756" max="11772" width="9.6640625" style="32"/>
    <col min="11773" max="11773" width="12" style="32" customWidth="1"/>
    <col min="11774" max="11774" width="12.77734375" style="32" customWidth="1"/>
    <col min="11775" max="11775" width="11.109375" style="32" customWidth="1"/>
    <col min="11776" max="11776" width="12" style="32" customWidth="1"/>
    <col min="11777" max="11777" width="9.6640625" style="32"/>
    <col min="11778" max="11778" width="15.33203125" style="32" customWidth="1"/>
    <col min="11779" max="11779" width="15.21875" style="32" customWidth="1"/>
    <col min="11780" max="11780" width="21.44140625" style="32" customWidth="1"/>
    <col min="11781" max="11796" width="9.6640625" style="32"/>
    <col min="11797" max="11798" width="13.44140625" style="32" customWidth="1"/>
    <col min="11799" max="11799" width="9.6640625" style="32"/>
    <col min="11800" max="11800" width="13.88671875" style="32" customWidth="1"/>
    <col min="11801" max="11801" width="10.6640625" style="32" customWidth="1"/>
    <col min="11802" max="11802" width="17.33203125" style="32" customWidth="1"/>
    <col min="11803" max="11804" width="12.6640625" style="32" customWidth="1"/>
    <col min="11805" max="11805" width="11.21875" style="32" customWidth="1"/>
    <col min="11806" max="11806" width="18.33203125" style="32" customWidth="1"/>
    <col min="11807" max="11807" width="12.88671875" style="32" customWidth="1"/>
    <col min="11808" max="11809" width="13.21875" style="32" customWidth="1"/>
    <col min="11810" max="11810" width="10.88671875" style="32" customWidth="1"/>
    <col min="11811" max="11811" width="11.109375" style="32" customWidth="1"/>
    <col min="11812" max="11812" width="15.21875" style="32" customWidth="1"/>
    <col min="11813" max="11813" width="9.6640625" style="32"/>
    <col min="11814" max="11814" width="11" style="32" customWidth="1"/>
    <col min="11815" max="11815" width="10.77734375" style="32" customWidth="1"/>
    <col min="11816" max="11816" width="11.44140625" style="32" customWidth="1"/>
    <col min="11817" max="11817" width="4" style="32" customWidth="1"/>
    <col min="11818" max="12008" width="9.6640625" style="32"/>
    <col min="12009" max="12009" width="6.44140625" style="32" customWidth="1"/>
    <col min="12010" max="12010" width="13.88671875" style="32" customWidth="1"/>
    <col min="12011" max="12011" width="14.33203125" style="32" customWidth="1"/>
    <col min="12012" max="12028" width="9.6640625" style="32"/>
    <col min="12029" max="12029" width="12" style="32" customWidth="1"/>
    <col min="12030" max="12030" width="12.77734375" style="32" customWidth="1"/>
    <col min="12031" max="12031" width="11.109375" style="32" customWidth="1"/>
    <col min="12032" max="12032" width="12" style="32" customWidth="1"/>
    <col min="12033" max="12033" width="9.6640625" style="32"/>
    <col min="12034" max="12034" width="15.33203125" style="32" customWidth="1"/>
    <col min="12035" max="12035" width="15.21875" style="32" customWidth="1"/>
    <col min="12036" max="12036" width="21.44140625" style="32" customWidth="1"/>
    <col min="12037" max="12052" width="9.6640625" style="32"/>
    <col min="12053" max="12054" width="13.44140625" style="32" customWidth="1"/>
    <col min="12055" max="12055" width="9.6640625" style="32"/>
    <col min="12056" max="12056" width="13.88671875" style="32" customWidth="1"/>
    <col min="12057" max="12057" width="10.6640625" style="32" customWidth="1"/>
    <col min="12058" max="12058" width="17.33203125" style="32" customWidth="1"/>
    <col min="12059" max="12060" width="12.6640625" style="32" customWidth="1"/>
    <col min="12061" max="12061" width="11.21875" style="32" customWidth="1"/>
    <col min="12062" max="12062" width="18.33203125" style="32" customWidth="1"/>
    <col min="12063" max="12063" width="12.88671875" style="32" customWidth="1"/>
    <col min="12064" max="12065" width="13.21875" style="32" customWidth="1"/>
    <col min="12066" max="12066" width="10.88671875" style="32" customWidth="1"/>
    <col min="12067" max="12067" width="11.109375" style="32" customWidth="1"/>
    <col min="12068" max="12068" width="15.21875" style="32" customWidth="1"/>
    <col min="12069" max="12069" width="9.6640625" style="32"/>
    <col min="12070" max="12070" width="11" style="32" customWidth="1"/>
    <col min="12071" max="12071" width="10.77734375" style="32" customWidth="1"/>
    <col min="12072" max="12072" width="11.44140625" style="32" customWidth="1"/>
    <col min="12073" max="12073" width="4" style="32" customWidth="1"/>
    <col min="12074" max="12264" width="9.6640625" style="32"/>
    <col min="12265" max="12265" width="6.44140625" style="32" customWidth="1"/>
    <col min="12266" max="12266" width="13.88671875" style="32" customWidth="1"/>
    <col min="12267" max="12267" width="14.33203125" style="32" customWidth="1"/>
    <col min="12268" max="12284" width="9.6640625" style="32"/>
    <col min="12285" max="12285" width="12" style="32" customWidth="1"/>
    <col min="12286" max="12286" width="12.77734375" style="32" customWidth="1"/>
    <col min="12287" max="12287" width="11.109375" style="32" customWidth="1"/>
    <col min="12288" max="12288" width="12" style="32" customWidth="1"/>
    <col min="12289" max="12289" width="9.6640625" style="32"/>
    <col min="12290" max="12290" width="15.33203125" style="32" customWidth="1"/>
    <col min="12291" max="12291" width="15.21875" style="32" customWidth="1"/>
    <col min="12292" max="12292" width="21.44140625" style="32" customWidth="1"/>
    <col min="12293" max="12308" width="9.6640625" style="32"/>
    <col min="12309" max="12310" width="13.44140625" style="32" customWidth="1"/>
    <col min="12311" max="12311" width="9.6640625" style="32"/>
    <col min="12312" max="12312" width="13.88671875" style="32" customWidth="1"/>
    <col min="12313" max="12313" width="10.6640625" style="32" customWidth="1"/>
    <col min="12314" max="12314" width="17.33203125" style="32" customWidth="1"/>
    <col min="12315" max="12316" width="12.6640625" style="32" customWidth="1"/>
    <col min="12317" max="12317" width="11.21875" style="32" customWidth="1"/>
    <col min="12318" max="12318" width="18.33203125" style="32" customWidth="1"/>
    <col min="12319" max="12319" width="12.88671875" style="32" customWidth="1"/>
    <col min="12320" max="12321" width="13.21875" style="32" customWidth="1"/>
    <col min="12322" max="12322" width="10.88671875" style="32" customWidth="1"/>
    <col min="12323" max="12323" width="11.109375" style="32" customWidth="1"/>
    <col min="12324" max="12324" width="15.21875" style="32" customWidth="1"/>
    <col min="12325" max="12325" width="9.6640625" style="32"/>
    <col min="12326" max="12326" width="11" style="32" customWidth="1"/>
    <col min="12327" max="12327" width="10.77734375" style="32" customWidth="1"/>
    <col min="12328" max="12328" width="11.44140625" style="32" customWidth="1"/>
    <col min="12329" max="12329" width="4" style="32" customWidth="1"/>
    <col min="12330" max="12520" width="9.6640625" style="32"/>
    <col min="12521" max="12521" width="6.44140625" style="32" customWidth="1"/>
    <col min="12522" max="12522" width="13.88671875" style="32" customWidth="1"/>
    <col min="12523" max="12523" width="14.33203125" style="32" customWidth="1"/>
    <col min="12524" max="12540" width="9.6640625" style="32"/>
    <col min="12541" max="12541" width="12" style="32" customWidth="1"/>
    <col min="12542" max="12542" width="12.77734375" style="32" customWidth="1"/>
    <col min="12543" max="12543" width="11.109375" style="32" customWidth="1"/>
    <col min="12544" max="12544" width="12" style="32" customWidth="1"/>
    <col min="12545" max="12545" width="9.6640625" style="32"/>
    <col min="12546" max="12546" width="15.33203125" style="32" customWidth="1"/>
    <col min="12547" max="12547" width="15.21875" style="32" customWidth="1"/>
    <col min="12548" max="12548" width="21.44140625" style="32" customWidth="1"/>
    <col min="12549" max="12564" width="9.6640625" style="32"/>
    <col min="12565" max="12566" width="13.44140625" style="32" customWidth="1"/>
    <col min="12567" max="12567" width="9.6640625" style="32"/>
    <col min="12568" max="12568" width="13.88671875" style="32" customWidth="1"/>
    <col min="12569" max="12569" width="10.6640625" style="32" customWidth="1"/>
    <col min="12570" max="12570" width="17.33203125" style="32" customWidth="1"/>
    <col min="12571" max="12572" width="12.6640625" style="32" customWidth="1"/>
    <col min="12573" max="12573" width="11.21875" style="32" customWidth="1"/>
    <col min="12574" max="12574" width="18.33203125" style="32" customWidth="1"/>
    <col min="12575" max="12575" width="12.88671875" style="32" customWidth="1"/>
    <col min="12576" max="12577" width="13.21875" style="32" customWidth="1"/>
    <col min="12578" max="12578" width="10.88671875" style="32" customWidth="1"/>
    <col min="12579" max="12579" width="11.109375" style="32" customWidth="1"/>
    <col min="12580" max="12580" width="15.21875" style="32" customWidth="1"/>
    <col min="12581" max="12581" width="9.6640625" style="32"/>
    <col min="12582" max="12582" width="11" style="32" customWidth="1"/>
    <col min="12583" max="12583" width="10.77734375" style="32" customWidth="1"/>
    <col min="12584" max="12584" width="11.44140625" style="32" customWidth="1"/>
    <col min="12585" max="12585" width="4" style="32" customWidth="1"/>
    <col min="12586" max="12776" width="9.6640625" style="32"/>
    <col min="12777" max="12777" width="6.44140625" style="32" customWidth="1"/>
    <col min="12778" max="12778" width="13.88671875" style="32" customWidth="1"/>
    <col min="12779" max="12779" width="14.33203125" style="32" customWidth="1"/>
    <col min="12780" max="12796" width="9.6640625" style="32"/>
    <col min="12797" max="12797" width="12" style="32" customWidth="1"/>
    <col min="12798" max="12798" width="12.77734375" style="32" customWidth="1"/>
    <col min="12799" max="12799" width="11.109375" style="32" customWidth="1"/>
    <col min="12800" max="12800" width="12" style="32" customWidth="1"/>
    <col min="12801" max="12801" width="9.6640625" style="32"/>
    <col min="12802" max="12802" width="15.33203125" style="32" customWidth="1"/>
    <col min="12803" max="12803" width="15.21875" style="32" customWidth="1"/>
    <col min="12804" max="12804" width="21.44140625" style="32" customWidth="1"/>
    <col min="12805" max="12820" width="9.6640625" style="32"/>
    <col min="12821" max="12822" width="13.44140625" style="32" customWidth="1"/>
    <col min="12823" max="12823" width="9.6640625" style="32"/>
    <col min="12824" max="12824" width="13.88671875" style="32" customWidth="1"/>
    <col min="12825" max="12825" width="10.6640625" style="32" customWidth="1"/>
    <col min="12826" max="12826" width="17.33203125" style="32" customWidth="1"/>
    <col min="12827" max="12828" width="12.6640625" style="32" customWidth="1"/>
    <col min="12829" max="12829" width="11.21875" style="32" customWidth="1"/>
    <col min="12830" max="12830" width="18.33203125" style="32" customWidth="1"/>
    <col min="12831" max="12831" width="12.88671875" style="32" customWidth="1"/>
    <col min="12832" max="12833" width="13.21875" style="32" customWidth="1"/>
    <col min="12834" max="12834" width="10.88671875" style="32" customWidth="1"/>
    <col min="12835" max="12835" width="11.109375" style="32" customWidth="1"/>
    <col min="12836" max="12836" width="15.21875" style="32" customWidth="1"/>
    <col min="12837" max="12837" width="9.6640625" style="32"/>
    <col min="12838" max="12838" width="11" style="32" customWidth="1"/>
    <col min="12839" max="12839" width="10.77734375" style="32" customWidth="1"/>
    <col min="12840" max="12840" width="11.44140625" style="32" customWidth="1"/>
    <col min="12841" max="12841" width="4" style="32" customWidth="1"/>
    <col min="12842" max="13032" width="9.6640625" style="32"/>
    <col min="13033" max="13033" width="6.44140625" style="32" customWidth="1"/>
    <col min="13034" max="13034" width="13.88671875" style="32" customWidth="1"/>
    <col min="13035" max="13035" width="14.33203125" style="32" customWidth="1"/>
    <col min="13036" max="13052" width="9.6640625" style="32"/>
    <col min="13053" max="13053" width="12" style="32" customWidth="1"/>
    <col min="13054" max="13054" width="12.77734375" style="32" customWidth="1"/>
    <col min="13055" max="13055" width="11.109375" style="32" customWidth="1"/>
    <col min="13056" max="13056" width="12" style="32" customWidth="1"/>
    <col min="13057" max="13057" width="9.6640625" style="32"/>
    <col min="13058" max="13058" width="15.33203125" style="32" customWidth="1"/>
    <col min="13059" max="13059" width="15.21875" style="32" customWidth="1"/>
    <col min="13060" max="13060" width="21.44140625" style="32" customWidth="1"/>
    <col min="13061" max="13076" width="9.6640625" style="32"/>
    <col min="13077" max="13078" width="13.44140625" style="32" customWidth="1"/>
    <col min="13079" max="13079" width="9.6640625" style="32"/>
    <col min="13080" max="13080" width="13.88671875" style="32" customWidth="1"/>
    <col min="13081" max="13081" width="10.6640625" style="32" customWidth="1"/>
    <col min="13082" max="13082" width="17.33203125" style="32" customWidth="1"/>
    <col min="13083" max="13084" width="12.6640625" style="32" customWidth="1"/>
    <col min="13085" max="13085" width="11.21875" style="32" customWidth="1"/>
    <col min="13086" max="13086" width="18.33203125" style="32" customWidth="1"/>
    <col min="13087" max="13087" width="12.88671875" style="32" customWidth="1"/>
    <col min="13088" max="13089" width="13.21875" style="32" customWidth="1"/>
    <col min="13090" max="13090" width="10.88671875" style="32" customWidth="1"/>
    <col min="13091" max="13091" width="11.109375" style="32" customWidth="1"/>
    <col min="13092" max="13092" width="15.21875" style="32" customWidth="1"/>
    <col min="13093" max="13093" width="9.6640625" style="32"/>
    <col min="13094" max="13094" width="11" style="32" customWidth="1"/>
    <col min="13095" max="13095" width="10.77734375" style="32" customWidth="1"/>
    <col min="13096" max="13096" width="11.44140625" style="32" customWidth="1"/>
    <col min="13097" max="13097" width="4" style="32" customWidth="1"/>
    <col min="13098" max="13288" width="9.6640625" style="32"/>
    <col min="13289" max="13289" width="6.44140625" style="32" customWidth="1"/>
    <col min="13290" max="13290" width="13.88671875" style="32" customWidth="1"/>
    <col min="13291" max="13291" width="14.33203125" style="32" customWidth="1"/>
    <col min="13292" max="13308" width="9.6640625" style="32"/>
    <col min="13309" max="13309" width="12" style="32" customWidth="1"/>
    <col min="13310" max="13310" width="12.77734375" style="32" customWidth="1"/>
    <col min="13311" max="13311" width="11.109375" style="32" customWidth="1"/>
    <col min="13312" max="13312" width="12" style="32" customWidth="1"/>
    <col min="13313" max="13313" width="9.6640625" style="32"/>
    <col min="13314" max="13314" width="15.33203125" style="32" customWidth="1"/>
    <col min="13315" max="13315" width="15.21875" style="32" customWidth="1"/>
    <col min="13316" max="13316" width="21.44140625" style="32" customWidth="1"/>
    <col min="13317" max="13332" width="9.6640625" style="32"/>
    <col min="13333" max="13334" width="13.44140625" style="32" customWidth="1"/>
    <col min="13335" max="13335" width="9.6640625" style="32"/>
    <col min="13336" max="13336" width="13.88671875" style="32" customWidth="1"/>
    <col min="13337" max="13337" width="10.6640625" style="32" customWidth="1"/>
    <col min="13338" max="13338" width="17.33203125" style="32" customWidth="1"/>
    <col min="13339" max="13340" width="12.6640625" style="32" customWidth="1"/>
    <col min="13341" max="13341" width="11.21875" style="32" customWidth="1"/>
    <col min="13342" max="13342" width="18.33203125" style="32" customWidth="1"/>
    <col min="13343" max="13343" width="12.88671875" style="32" customWidth="1"/>
    <col min="13344" max="13345" width="13.21875" style="32" customWidth="1"/>
    <col min="13346" max="13346" width="10.88671875" style="32" customWidth="1"/>
    <col min="13347" max="13347" width="11.109375" style="32" customWidth="1"/>
    <col min="13348" max="13348" width="15.21875" style="32" customWidth="1"/>
    <col min="13349" max="13349" width="9.6640625" style="32"/>
    <col min="13350" max="13350" width="11" style="32" customWidth="1"/>
    <col min="13351" max="13351" width="10.77734375" style="32" customWidth="1"/>
    <col min="13352" max="13352" width="11.44140625" style="32" customWidth="1"/>
    <col min="13353" max="13353" width="4" style="32" customWidth="1"/>
    <col min="13354" max="13544" width="9.6640625" style="32"/>
    <col min="13545" max="13545" width="6.44140625" style="32" customWidth="1"/>
    <col min="13546" max="13546" width="13.88671875" style="32" customWidth="1"/>
    <col min="13547" max="13547" width="14.33203125" style="32" customWidth="1"/>
    <col min="13548" max="13564" width="9.6640625" style="32"/>
    <col min="13565" max="13565" width="12" style="32" customWidth="1"/>
    <col min="13566" max="13566" width="12.77734375" style="32" customWidth="1"/>
    <col min="13567" max="13567" width="11.109375" style="32" customWidth="1"/>
    <col min="13568" max="13568" width="12" style="32" customWidth="1"/>
    <col min="13569" max="13569" width="9.6640625" style="32"/>
    <col min="13570" max="13570" width="15.33203125" style="32" customWidth="1"/>
    <col min="13571" max="13571" width="15.21875" style="32" customWidth="1"/>
    <col min="13572" max="13572" width="21.44140625" style="32" customWidth="1"/>
    <col min="13573" max="13588" width="9.6640625" style="32"/>
    <col min="13589" max="13590" width="13.44140625" style="32" customWidth="1"/>
    <col min="13591" max="13591" width="9.6640625" style="32"/>
    <col min="13592" max="13592" width="13.88671875" style="32" customWidth="1"/>
    <col min="13593" max="13593" width="10.6640625" style="32" customWidth="1"/>
    <col min="13594" max="13594" width="17.33203125" style="32" customWidth="1"/>
    <col min="13595" max="13596" width="12.6640625" style="32" customWidth="1"/>
    <col min="13597" max="13597" width="11.21875" style="32" customWidth="1"/>
    <col min="13598" max="13598" width="18.33203125" style="32" customWidth="1"/>
    <col min="13599" max="13599" width="12.88671875" style="32" customWidth="1"/>
    <col min="13600" max="13601" width="13.21875" style="32" customWidth="1"/>
    <col min="13602" max="13602" width="10.88671875" style="32" customWidth="1"/>
    <col min="13603" max="13603" width="11.109375" style="32" customWidth="1"/>
    <col min="13604" max="13604" width="15.21875" style="32" customWidth="1"/>
    <col min="13605" max="13605" width="9.6640625" style="32"/>
    <col min="13606" max="13606" width="11" style="32" customWidth="1"/>
    <col min="13607" max="13607" width="10.77734375" style="32" customWidth="1"/>
    <col min="13608" max="13608" width="11.44140625" style="32" customWidth="1"/>
    <col min="13609" max="13609" width="4" style="32" customWidth="1"/>
    <col min="13610" max="13800" width="9.6640625" style="32"/>
    <col min="13801" max="13801" width="6.44140625" style="32" customWidth="1"/>
    <col min="13802" max="13802" width="13.88671875" style="32" customWidth="1"/>
    <col min="13803" max="13803" width="14.33203125" style="32" customWidth="1"/>
    <col min="13804" max="13820" width="9.6640625" style="32"/>
    <col min="13821" max="13821" width="12" style="32" customWidth="1"/>
    <col min="13822" max="13822" width="12.77734375" style="32" customWidth="1"/>
    <col min="13823" max="13823" width="11.109375" style="32" customWidth="1"/>
    <col min="13824" max="13824" width="12" style="32" customWidth="1"/>
    <col min="13825" max="13825" width="9.6640625" style="32"/>
    <col min="13826" max="13826" width="15.33203125" style="32" customWidth="1"/>
    <col min="13827" max="13827" width="15.21875" style="32" customWidth="1"/>
    <col min="13828" max="13828" width="21.44140625" style="32" customWidth="1"/>
    <col min="13829" max="13844" width="9.6640625" style="32"/>
    <col min="13845" max="13846" width="13.44140625" style="32" customWidth="1"/>
    <col min="13847" max="13847" width="9.6640625" style="32"/>
    <col min="13848" max="13848" width="13.88671875" style="32" customWidth="1"/>
    <col min="13849" max="13849" width="10.6640625" style="32" customWidth="1"/>
    <col min="13850" max="13850" width="17.33203125" style="32" customWidth="1"/>
    <col min="13851" max="13852" width="12.6640625" style="32" customWidth="1"/>
    <col min="13853" max="13853" width="11.21875" style="32" customWidth="1"/>
    <col min="13854" max="13854" width="18.33203125" style="32" customWidth="1"/>
    <col min="13855" max="13855" width="12.88671875" style="32" customWidth="1"/>
    <col min="13856" max="13857" width="13.21875" style="32" customWidth="1"/>
    <col min="13858" max="13858" width="10.88671875" style="32" customWidth="1"/>
    <col min="13859" max="13859" width="11.109375" style="32" customWidth="1"/>
    <col min="13860" max="13860" width="15.21875" style="32" customWidth="1"/>
    <col min="13861" max="13861" width="9.6640625" style="32"/>
    <col min="13862" max="13862" width="11" style="32" customWidth="1"/>
    <col min="13863" max="13863" width="10.77734375" style="32" customWidth="1"/>
    <col min="13864" max="13864" width="11.44140625" style="32" customWidth="1"/>
    <col min="13865" max="13865" width="4" style="32" customWidth="1"/>
    <col min="13866" max="14056" width="9.6640625" style="32"/>
    <col min="14057" max="14057" width="6.44140625" style="32" customWidth="1"/>
    <col min="14058" max="14058" width="13.88671875" style="32" customWidth="1"/>
    <col min="14059" max="14059" width="14.33203125" style="32" customWidth="1"/>
    <col min="14060" max="14076" width="9.6640625" style="32"/>
    <col min="14077" max="14077" width="12" style="32" customWidth="1"/>
    <col min="14078" max="14078" width="12.77734375" style="32" customWidth="1"/>
    <col min="14079" max="14079" width="11.109375" style="32" customWidth="1"/>
    <col min="14080" max="14080" width="12" style="32" customWidth="1"/>
    <col min="14081" max="14081" width="9.6640625" style="32"/>
    <col min="14082" max="14082" width="15.33203125" style="32" customWidth="1"/>
    <col min="14083" max="14083" width="15.21875" style="32" customWidth="1"/>
    <col min="14084" max="14084" width="21.44140625" style="32" customWidth="1"/>
    <col min="14085" max="14100" width="9.6640625" style="32"/>
    <col min="14101" max="14102" width="13.44140625" style="32" customWidth="1"/>
    <col min="14103" max="14103" width="9.6640625" style="32"/>
    <col min="14104" max="14104" width="13.88671875" style="32" customWidth="1"/>
    <col min="14105" max="14105" width="10.6640625" style="32" customWidth="1"/>
    <col min="14106" max="14106" width="17.33203125" style="32" customWidth="1"/>
    <col min="14107" max="14108" width="12.6640625" style="32" customWidth="1"/>
    <col min="14109" max="14109" width="11.21875" style="32" customWidth="1"/>
    <col min="14110" max="14110" width="18.33203125" style="32" customWidth="1"/>
    <col min="14111" max="14111" width="12.88671875" style="32" customWidth="1"/>
    <col min="14112" max="14113" width="13.21875" style="32" customWidth="1"/>
    <col min="14114" max="14114" width="10.88671875" style="32" customWidth="1"/>
    <col min="14115" max="14115" width="11.109375" style="32" customWidth="1"/>
    <col min="14116" max="14116" width="15.21875" style="32" customWidth="1"/>
    <col min="14117" max="14117" width="9.6640625" style="32"/>
    <col min="14118" max="14118" width="11" style="32" customWidth="1"/>
    <col min="14119" max="14119" width="10.77734375" style="32" customWidth="1"/>
    <col min="14120" max="14120" width="11.44140625" style="32" customWidth="1"/>
    <col min="14121" max="14121" width="4" style="32" customWidth="1"/>
    <col min="14122" max="14312" width="9.6640625" style="32"/>
    <col min="14313" max="14313" width="6.44140625" style="32" customWidth="1"/>
    <col min="14314" max="14314" width="13.88671875" style="32" customWidth="1"/>
    <col min="14315" max="14315" width="14.33203125" style="32" customWidth="1"/>
    <col min="14316" max="14332" width="9.6640625" style="32"/>
    <col min="14333" max="14333" width="12" style="32" customWidth="1"/>
    <col min="14334" max="14334" width="12.77734375" style="32" customWidth="1"/>
    <col min="14335" max="14335" width="11.109375" style="32" customWidth="1"/>
    <col min="14336" max="14336" width="12" style="32" customWidth="1"/>
    <col min="14337" max="14337" width="9.6640625" style="32"/>
    <col min="14338" max="14338" width="15.33203125" style="32" customWidth="1"/>
    <col min="14339" max="14339" width="15.21875" style="32" customWidth="1"/>
    <col min="14340" max="14340" width="21.44140625" style="32" customWidth="1"/>
    <col min="14341" max="14356" width="9.6640625" style="32"/>
    <col min="14357" max="14358" width="13.44140625" style="32" customWidth="1"/>
    <col min="14359" max="14359" width="9.6640625" style="32"/>
    <col min="14360" max="14360" width="13.88671875" style="32" customWidth="1"/>
    <col min="14361" max="14361" width="10.6640625" style="32" customWidth="1"/>
    <col min="14362" max="14362" width="17.33203125" style="32" customWidth="1"/>
    <col min="14363" max="14364" width="12.6640625" style="32" customWidth="1"/>
    <col min="14365" max="14365" width="11.21875" style="32" customWidth="1"/>
    <col min="14366" max="14366" width="18.33203125" style="32" customWidth="1"/>
    <col min="14367" max="14367" width="12.88671875" style="32" customWidth="1"/>
    <col min="14368" max="14369" width="13.21875" style="32" customWidth="1"/>
    <col min="14370" max="14370" width="10.88671875" style="32" customWidth="1"/>
    <col min="14371" max="14371" width="11.109375" style="32" customWidth="1"/>
    <col min="14372" max="14372" width="15.21875" style="32" customWidth="1"/>
    <col min="14373" max="14373" width="9.6640625" style="32"/>
    <col min="14374" max="14374" width="11" style="32" customWidth="1"/>
    <col min="14375" max="14375" width="10.77734375" style="32" customWidth="1"/>
    <col min="14376" max="14376" width="11.44140625" style="32" customWidth="1"/>
    <col min="14377" max="14377" width="4" style="32" customWidth="1"/>
    <col min="14378" max="14568" width="9.6640625" style="32"/>
    <col min="14569" max="14569" width="6.44140625" style="32" customWidth="1"/>
    <col min="14570" max="14570" width="13.88671875" style="32" customWidth="1"/>
    <col min="14571" max="14571" width="14.33203125" style="32" customWidth="1"/>
    <col min="14572" max="14588" width="9.6640625" style="32"/>
    <col min="14589" max="14589" width="12" style="32" customWidth="1"/>
    <col min="14590" max="14590" width="12.77734375" style="32" customWidth="1"/>
    <col min="14591" max="14591" width="11.109375" style="32" customWidth="1"/>
    <col min="14592" max="14592" width="12" style="32" customWidth="1"/>
    <col min="14593" max="14593" width="9.6640625" style="32"/>
    <col min="14594" max="14594" width="15.33203125" style="32" customWidth="1"/>
    <col min="14595" max="14595" width="15.21875" style="32" customWidth="1"/>
    <col min="14596" max="14596" width="21.44140625" style="32" customWidth="1"/>
    <col min="14597" max="14612" width="9.6640625" style="32"/>
    <col min="14613" max="14614" width="13.44140625" style="32" customWidth="1"/>
    <col min="14615" max="14615" width="9.6640625" style="32"/>
    <col min="14616" max="14616" width="13.88671875" style="32" customWidth="1"/>
    <col min="14617" max="14617" width="10.6640625" style="32" customWidth="1"/>
    <col min="14618" max="14618" width="17.33203125" style="32" customWidth="1"/>
    <col min="14619" max="14620" width="12.6640625" style="32" customWidth="1"/>
    <col min="14621" max="14621" width="11.21875" style="32" customWidth="1"/>
    <col min="14622" max="14622" width="18.33203125" style="32" customWidth="1"/>
    <col min="14623" max="14623" width="12.88671875" style="32" customWidth="1"/>
    <col min="14624" max="14625" width="13.21875" style="32" customWidth="1"/>
    <col min="14626" max="14626" width="10.88671875" style="32" customWidth="1"/>
    <col min="14627" max="14627" width="11.109375" style="32" customWidth="1"/>
    <col min="14628" max="14628" width="15.21875" style="32" customWidth="1"/>
    <col min="14629" max="14629" width="9.6640625" style="32"/>
    <col min="14630" max="14630" width="11" style="32" customWidth="1"/>
    <col min="14631" max="14631" width="10.77734375" style="32" customWidth="1"/>
    <col min="14632" max="14632" width="11.44140625" style="32" customWidth="1"/>
    <col min="14633" max="14633" width="4" style="32" customWidth="1"/>
    <col min="14634" max="14824" width="9.6640625" style="32"/>
    <col min="14825" max="14825" width="6.44140625" style="32" customWidth="1"/>
    <col min="14826" max="14826" width="13.88671875" style="32" customWidth="1"/>
    <col min="14827" max="14827" width="14.33203125" style="32" customWidth="1"/>
    <col min="14828" max="14844" width="9.6640625" style="32"/>
    <col min="14845" max="14845" width="12" style="32" customWidth="1"/>
    <col min="14846" max="14846" width="12.77734375" style="32" customWidth="1"/>
    <col min="14847" max="14847" width="11.109375" style="32" customWidth="1"/>
    <col min="14848" max="14848" width="12" style="32" customWidth="1"/>
    <col min="14849" max="14849" width="9.6640625" style="32"/>
    <col min="14850" max="14850" width="15.33203125" style="32" customWidth="1"/>
    <col min="14851" max="14851" width="15.21875" style="32" customWidth="1"/>
    <col min="14852" max="14852" width="21.44140625" style="32" customWidth="1"/>
    <col min="14853" max="14868" width="9.6640625" style="32"/>
    <col min="14869" max="14870" width="13.44140625" style="32" customWidth="1"/>
    <col min="14871" max="14871" width="9.6640625" style="32"/>
    <col min="14872" max="14872" width="13.88671875" style="32" customWidth="1"/>
    <col min="14873" max="14873" width="10.6640625" style="32" customWidth="1"/>
    <col min="14874" max="14874" width="17.33203125" style="32" customWidth="1"/>
    <col min="14875" max="14876" width="12.6640625" style="32" customWidth="1"/>
    <col min="14877" max="14877" width="11.21875" style="32" customWidth="1"/>
    <col min="14878" max="14878" width="18.33203125" style="32" customWidth="1"/>
    <col min="14879" max="14879" width="12.88671875" style="32" customWidth="1"/>
    <col min="14880" max="14881" width="13.21875" style="32" customWidth="1"/>
    <col min="14882" max="14882" width="10.88671875" style="32" customWidth="1"/>
    <col min="14883" max="14883" width="11.109375" style="32" customWidth="1"/>
    <col min="14884" max="14884" width="15.21875" style="32" customWidth="1"/>
    <col min="14885" max="14885" width="9.6640625" style="32"/>
    <col min="14886" max="14886" width="11" style="32" customWidth="1"/>
    <col min="14887" max="14887" width="10.77734375" style="32" customWidth="1"/>
    <col min="14888" max="14888" width="11.44140625" style="32" customWidth="1"/>
    <col min="14889" max="14889" width="4" style="32" customWidth="1"/>
    <col min="14890" max="15080" width="9.6640625" style="32"/>
    <col min="15081" max="15081" width="6.44140625" style="32" customWidth="1"/>
    <col min="15082" max="15082" width="13.88671875" style="32" customWidth="1"/>
    <col min="15083" max="15083" width="14.33203125" style="32" customWidth="1"/>
    <col min="15084" max="15100" width="9.6640625" style="32"/>
    <col min="15101" max="15101" width="12" style="32" customWidth="1"/>
    <col min="15102" max="15102" width="12.77734375" style="32" customWidth="1"/>
    <col min="15103" max="15103" width="11.109375" style="32" customWidth="1"/>
    <col min="15104" max="15104" width="12" style="32" customWidth="1"/>
    <col min="15105" max="15105" width="9.6640625" style="32"/>
    <col min="15106" max="15106" width="15.33203125" style="32" customWidth="1"/>
    <col min="15107" max="15107" width="15.21875" style="32" customWidth="1"/>
    <col min="15108" max="15108" width="21.44140625" style="32" customWidth="1"/>
    <col min="15109" max="15124" width="9.6640625" style="32"/>
    <col min="15125" max="15126" width="13.44140625" style="32" customWidth="1"/>
    <col min="15127" max="15127" width="9.6640625" style="32"/>
    <col min="15128" max="15128" width="13.88671875" style="32" customWidth="1"/>
    <col min="15129" max="15129" width="10.6640625" style="32" customWidth="1"/>
    <col min="15130" max="15130" width="17.33203125" style="32" customWidth="1"/>
    <col min="15131" max="15132" width="12.6640625" style="32" customWidth="1"/>
    <col min="15133" max="15133" width="11.21875" style="32" customWidth="1"/>
    <col min="15134" max="15134" width="18.33203125" style="32" customWidth="1"/>
    <col min="15135" max="15135" width="12.88671875" style="32" customWidth="1"/>
    <col min="15136" max="15137" width="13.21875" style="32" customWidth="1"/>
    <col min="15138" max="15138" width="10.88671875" style="32" customWidth="1"/>
    <col min="15139" max="15139" width="11.109375" style="32" customWidth="1"/>
    <col min="15140" max="15140" width="15.21875" style="32" customWidth="1"/>
    <col min="15141" max="15141" width="9.6640625" style="32"/>
    <col min="15142" max="15142" width="11" style="32" customWidth="1"/>
    <col min="15143" max="15143" width="10.77734375" style="32" customWidth="1"/>
    <col min="15144" max="15144" width="11.44140625" style="32" customWidth="1"/>
    <col min="15145" max="15145" width="4" style="32" customWidth="1"/>
    <col min="15146" max="15336" width="9.6640625" style="32"/>
    <col min="15337" max="15337" width="6.44140625" style="32" customWidth="1"/>
    <col min="15338" max="15338" width="13.88671875" style="32" customWidth="1"/>
    <col min="15339" max="15339" width="14.33203125" style="32" customWidth="1"/>
    <col min="15340" max="15356" width="9.6640625" style="32"/>
    <col min="15357" max="15357" width="12" style="32" customWidth="1"/>
    <col min="15358" max="15358" width="12.77734375" style="32" customWidth="1"/>
    <col min="15359" max="15359" width="11.109375" style="32" customWidth="1"/>
    <col min="15360" max="15360" width="12" style="32" customWidth="1"/>
    <col min="15361" max="15361" width="9.6640625" style="32"/>
    <col min="15362" max="15362" width="15.33203125" style="32" customWidth="1"/>
    <col min="15363" max="15363" width="15.21875" style="32" customWidth="1"/>
    <col min="15364" max="15364" width="21.44140625" style="32" customWidth="1"/>
    <col min="15365" max="15380" width="9.6640625" style="32"/>
    <col min="15381" max="15382" width="13.44140625" style="32" customWidth="1"/>
    <col min="15383" max="15383" width="9.6640625" style="32"/>
    <col min="15384" max="15384" width="13.88671875" style="32" customWidth="1"/>
    <col min="15385" max="15385" width="10.6640625" style="32" customWidth="1"/>
    <col min="15386" max="15386" width="17.33203125" style="32" customWidth="1"/>
    <col min="15387" max="15388" width="12.6640625" style="32" customWidth="1"/>
    <col min="15389" max="15389" width="11.21875" style="32" customWidth="1"/>
    <col min="15390" max="15390" width="18.33203125" style="32" customWidth="1"/>
    <col min="15391" max="15391" width="12.88671875" style="32" customWidth="1"/>
    <col min="15392" max="15393" width="13.21875" style="32" customWidth="1"/>
    <col min="15394" max="15394" width="10.88671875" style="32" customWidth="1"/>
    <col min="15395" max="15395" width="11.109375" style="32" customWidth="1"/>
    <col min="15396" max="15396" width="15.21875" style="32" customWidth="1"/>
    <col min="15397" max="15397" width="9.6640625" style="32"/>
    <col min="15398" max="15398" width="11" style="32" customWidth="1"/>
    <col min="15399" max="15399" width="10.77734375" style="32" customWidth="1"/>
    <col min="15400" max="15400" width="11.44140625" style="32" customWidth="1"/>
    <col min="15401" max="15401" width="4" style="32" customWidth="1"/>
    <col min="15402" max="15592" width="9.6640625" style="32"/>
    <col min="15593" max="15593" width="6.44140625" style="32" customWidth="1"/>
    <col min="15594" max="15594" width="13.88671875" style="32" customWidth="1"/>
    <col min="15595" max="15595" width="14.33203125" style="32" customWidth="1"/>
    <col min="15596" max="15612" width="9.6640625" style="32"/>
    <col min="15613" max="15613" width="12" style="32" customWidth="1"/>
    <col min="15614" max="15614" width="12.77734375" style="32" customWidth="1"/>
    <col min="15615" max="15615" width="11.109375" style="32" customWidth="1"/>
    <col min="15616" max="15616" width="12" style="32" customWidth="1"/>
    <col min="15617" max="15617" width="9.6640625" style="32"/>
    <col min="15618" max="15618" width="15.33203125" style="32" customWidth="1"/>
    <col min="15619" max="15619" width="15.21875" style="32" customWidth="1"/>
    <col min="15620" max="15620" width="21.44140625" style="32" customWidth="1"/>
    <col min="15621" max="15636" width="9.6640625" style="32"/>
    <col min="15637" max="15638" width="13.44140625" style="32" customWidth="1"/>
    <col min="15639" max="15639" width="9.6640625" style="32"/>
    <col min="15640" max="15640" width="13.88671875" style="32" customWidth="1"/>
    <col min="15641" max="15641" width="10.6640625" style="32" customWidth="1"/>
    <col min="15642" max="15642" width="17.33203125" style="32" customWidth="1"/>
    <col min="15643" max="15644" width="12.6640625" style="32" customWidth="1"/>
    <col min="15645" max="15645" width="11.21875" style="32" customWidth="1"/>
    <col min="15646" max="15646" width="18.33203125" style="32" customWidth="1"/>
    <col min="15647" max="15647" width="12.88671875" style="32" customWidth="1"/>
    <col min="15648" max="15649" width="13.21875" style="32" customWidth="1"/>
    <col min="15650" max="15650" width="10.88671875" style="32" customWidth="1"/>
    <col min="15651" max="15651" width="11.109375" style="32" customWidth="1"/>
    <col min="15652" max="15652" width="15.21875" style="32" customWidth="1"/>
    <col min="15653" max="15653" width="9.6640625" style="32"/>
    <col min="15654" max="15654" width="11" style="32" customWidth="1"/>
    <col min="15655" max="15655" width="10.77734375" style="32" customWidth="1"/>
    <col min="15656" max="15656" width="11.44140625" style="32" customWidth="1"/>
    <col min="15657" max="15657" width="4" style="32" customWidth="1"/>
    <col min="15658" max="15848" width="9.6640625" style="32"/>
    <col min="15849" max="15849" width="6.44140625" style="32" customWidth="1"/>
    <col min="15850" max="15850" width="13.88671875" style="32" customWidth="1"/>
    <col min="15851" max="15851" width="14.33203125" style="32" customWidth="1"/>
    <col min="15852" max="15868" width="9.6640625" style="32"/>
    <col min="15869" max="15869" width="12" style="32" customWidth="1"/>
    <col min="15870" max="15870" width="12.77734375" style="32" customWidth="1"/>
    <col min="15871" max="15871" width="11.109375" style="32" customWidth="1"/>
    <col min="15872" max="15872" width="12" style="32" customWidth="1"/>
    <col min="15873" max="15873" width="9.6640625" style="32"/>
    <col min="15874" max="15874" width="15.33203125" style="32" customWidth="1"/>
    <col min="15875" max="15875" width="15.21875" style="32" customWidth="1"/>
    <col min="15876" max="15876" width="21.44140625" style="32" customWidth="1"/>
    <col min="15877" max="15892" width="9.6640625" style="32"/>
    <col min="15893" max="15894" width="13.44140625" style="32" customWidth="1"/>
    <col min="15895" max="15895" width="9.6640625" style="32"/>
    <col min="15896" max="15896" width="13.88671875" style="32" customWidth="1"/>
    <col min="15897" max="15897" width="10.6640625" style="32" customWidth="1"/>
    <col min="15898" max="15898" width="17.33203125" style="32" customWidth="1"/>
    <col min="15899" max="15900" width="12.6640625" style="32" customWidth="1"/>
    <col min="15901" max="15901" width="11.21875" style="32" customWidth="1"/>
    <col min="15902" max="15902" width="18.33203125" style="32" customWidth="1"/>
    <col min="15903" max="15903" width="12.88671875" style="32" customWidth="1"/>
    <col min="15904" max="15905" width="13.21875" style="32" customWidth="1"/>
    <col min="15906" max="15906" width="10.88671875" style="32" customWidth="1"/>
    <col min="15907" max="15907" width="11.109375" style="32" customWidth="1"/>
    <col min="15908" max="15908" width="15.21875" style="32" customWidth="1"/>
    <col min="15909" max="15909" width="9.6640625" style="32"/>
    <col min="15910" max="15910" width="11" style="32" customWidth="1"/>
    <col min="15911" max="15911" width="10.77734375" style="32" customWidth="1"/>
    <col min="15912" max="15912" width="11.44140625" style="32" customWidth="1"/>
    <col min="15913" max="15913" width="4" style="32" customWidth="1"/>
    <col min="15914" max="16104" width="9.6640625" style="32"/>
    <col min="16105" max="16105" width="6.44140625" style="32" customWidth="1"/>
    <col min="16106" max="16106" width="13.88671875" style="32" customWidth="1"/>
    <col min="16107" max="16107" width="14.33203125" style="32" customWidth="1"/>
    <col min="16108" max="16124" width="9.6640625" style="32"/>
    <col min="16125" max="16125" width="12" style="32" customWidth="1"/>
    <col min="16126" max="16126" width="12.77734375" style="32" customWidth="1"/>
    <col min="16127" max="16127" width="11.109375" style="32" customWidth="1"/>
    <col min="16128" max="16128" width="12" style="32" customWidth="1"/>
    <col min="16129" max="16129" width="9.6640625" style="32"/>
    <col min="16130" max="16130" width="15.33203125" style="32" customWidth="1"/>
    <col min="16131" max="16131" width="15.21875" style="32" customWidth="1"/>
    <col min="16132" max="16132" width="21.44140625" style="32" customWidth="1"/>
    <col min="16133" max="16148" width="9.6640625" style="32"/>
    <col min="16149" max="16150" width="13.44140625" style="32" customWidth="1"/>
    <col min="16151" max="16151" width="9.6640625" style="32"/>
    <col min="16152" max="16152" width="13.88671875" style="32" customWidth="1"/>
    <col min="16153" max="16153" width="10.6640625" style="32" customWidth="1"/>
    <col min="16154" max="16154" width="17.33203125" style="32" customWidth="1"/>
    <col min="16155" max="16156" width="12.6640625" style="32" customWidth="1"/>
    <col min="16157" max="16157" width="11.21875" style="32" customWidth="1"/>
    <col min="16158" max="16158" width="18.33203125" style="32" customWidth="1"/>
    <col min="16159" max="16159" width="12.88671875" style="32" customWidth="1"/>
    <col min="16160" max="16161" width="13.21875" style="32" customWidth="1"/>
    <col min="16162" max="16162" width="10.88671875" style="32" customWidth="1"/>
    <col min="16163" max="16163" width="11.109375" style="32" customWidth="1"/>
    <col min="16164" max="16164" width="15.21875" style="32" customWidth="1"/>
    <col min="16165" max="16165" width="9.6640625" style="32"/>
    <col min="16166" max="16166" width="11" style="32" customWidth="1"/>
    <col min="16167" max="16167" width="10.77734375" style="32" customWidth="1"/>
    <col min="16168" max="16168" width="11.44140625" style="32" customWidth="1"/>
    <col min="16169" max="16169" width="4" style="32" customWidth="1"/>
    <col min="16170" max="16384" width="9.6640625" style="32"/>
  </cols>
  <sheetData>
    <row r="1" spans="1:165" ht="13.2" x14ac:dyDescent="0.2">
      <c r="A1" s="106" t="s">
        <v>686</v>
      </c>
    </row>
    <row r="2" spans="1:165" x14ac:dyDescent="0.2">
      <c r="C2" s="34" t="s">
        <v>276</v>
      </c>
    </row>
    <row r="3" spans="1:165" s="33" customFormat="1" x14ac:dyDescent="0.2">
      <c r="A3" s="108"/>
      <c r="B3" s="36" t="s">
        <v>277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row>
    <row r="4" spans="1:165" s="33" customFormat="1" x14ac:dyDescent="0.2">
      <c r="A4" s="108"/>
      <c r="B4" s="38" t="s">
        <v>278</v>
      </c>
      <c r="C4" s="37" t="s">
        <v>645</v>
      </c>
      <c r="D4" s="37" t="s">
        <v>645</v>
      </c>
      <c r="E4" s="37" t="s">
        <v>645</v>
      </c>
      <c r="F4" s="37" t="s">
        <v>700</v>
      </c>
      <c r="G4" s="37" t="s">
        <v>692</v>
      </c>
      <c r="H4" s="37" t="s">
        <v>645</v>
      </c>
      <c r="I4" s="37" t="s">
        <v>645</v>
      </c>
      <c r="J4" s="37" t="s">
        <v>645</v>
      </c>
      <c r="K4" s="37" t="s">
        <v>645</v>
      </c>
      <c r="L4" s="37" t="s">
        <v>645</v>
      </c>
      <c r="M4" s="37" t="s">
        <v>645</v>
      </c>
      <c r="N4" s="37" t="s">
        <v>645</v>
      </c>
      <c r="O4" s="37" t="s">
        <v>645</v>
      </c>
      <c r="P4" s="37" t="s">
        <v>645</v>
      </c>
      <c r="Q4" s="37" t="s">
        <v>643</v>
      </c>
      <c r="R4" s="37" t="s">
        <v>645</v>
      </c>
      <c r="S4" s="37" t="s">
        <v>645</v>
      </c>
      <c r="T4" s="37" t="s">
        <v>645</v>
      </c>
      <c r="U4" s="37" t="s">
        <v>645</v>
      </c>
      <c r="V4" s="37" t="s">
        <v>645</v>
      </c>
      <c r="W4" s="37" t="s">
        <v>645</v>
      </c>
      <c r="X4" s="37" t="s">
        <v>645</v>
      </c>
      <c r="Y4" s="37" t="s">
        <v>643</v>
      </c>
      <c r="Z4" s="37" t="s">
        <v>645</v>
      </c>
      <c r="AA4" s="37" t="s">
        <v>660</v>
      </c>
      <c r="AB4" s="37" t="s">
        <v>660</v>
      </c>
      <c r="AC4" s="37" t="s">
        <v>645</v>
      </c>
      <c r="AD4" s="37" t="s">
        <v>512</v>
      </c>
      <c r="AE4" s="37" t="s">
        <v>645</v>
      </c>
      <c r="AF4" s="37" t="s">
        <v>651</v>
      </c>
      <c r="AG4" s="37" t="s">
        <v>645</v>
      </c>
      <c r="AH4" s="37" t="s">
        <v>700</v>
      </c>
      <c r="AI4" s="37" t="s">
        <v>645</v>
      </c>
      <c r="AJ4" s="37" t="s">
        <v>645</v>
      </c>
      <c r="AK4" s="37" t="s">
        <v>645</v>
      </c>
      <c r="AL4" s="37" t="s">
        <v>700</v>
      </c>
      <c r="AM4" s="37" t="s">
        <v>645</v>
      </c>
      <c r="AN4" s="37" t="s">
        <v>643</v>
      </c>
      <c r="AO4" s="37" t="s">
        <v>645</v>
      </c>
      <c r="AP4" s="37" t="s">
        <v>645</v>
      </c>
      <c r="AQ4" s="37" t="s">
        <v>645</v>
      </c>
      <c r="AR4" s="37" t="s">
        <v>645</v>
      </c>
      <c r="AS4" s="37" t="s">
        <v>645</v>
      </c>
      <c r="AT4" s="37" t="s">
        <v>656</v>
      </c>
      <c r="AU4" s="37" t="s">
        <v>642</v>
      </c>
      <c r="AV4" s="37" t="s">
        <v>650</v>
      </c>
      <c r="AW4" s="37" t="s">
        <v>643</v>
      </c>
      <c r="AX4" s="37" t="s">
        <v>702</v>
      </c>
      <c r="AY4" s="37" t="s">
        <v>701</v>
      </c>
      <c r="AZ4" s="37" t="s">
        <v>650</v>
      </c>
      <c r="BA4" s="37" t="s">
        <v>648</v>
      </c>
      <c r="BB4" s="37" t="s">
        <v>645</v>
      </c>
      <c r="BC4" s="37" t="s">
        <v>645</v>
      </c>
      <c r="BD4" s="37" t="s">
        <v>645</v>
      </c>
      <c r="BE4" s="37" t="s">
        <v>651</v>
      </c>
      <c r="BF4" s="37" t="s">
        <v>648</v>
      </c>
      <c r="BG4" s="37" t="s">
        <v>648</v>
      </c>
      <c r="BH4" s="37" t="s">
        <v>648</v>
      </c>
      <c r="BI4" s="37" t="s">
        <v>645</v>
      </c>
      <c r="BJ4" s="37" t="s">
        <v>645</v>
      </c>
      <c r="BK4" s="37" t="s">
        <v>645</v>
      </c>
      <c r="BL4" s="37" t="s">
        <v>696</v>
      </c>
      <c r="BM4" s="37" t="s">
        <v>645</v>
      </c>
      <c r="BN4" s="37" t="s">
        <v>696</v>
      </c>
      <c r="BO4" s="37" t="s">
        <v>656</v>
      </c>
      <c r="BP4" s="37" t="s">
        <v>701</v>
      </c>
      <c r="BQ4" s="37" t="s">
        <v>643</v>
      </c>
      <c r="BR4" s="37" t="s">
        <v>645</v>
      </c>
      <c r="BS4" s="37" t="s">
        <v>645</v>
      </c>
      <c r="BT4" s="37" t="s">
        <v>645</v>
      </c>
      <c r="BU4" s="37" t="s">
        <v>698</v>
      </c>
      <c r="BV4" s="37" t="s">
        <v>645</v>
      </c>
      <c r="BW4" s="37" t="s">
        <v>645</v>
      </c>
      <c r="BX4" s="37" t="s">
        <v>643</v>
      </c>
      <c r="BY4" s="37" t="s">
        <v>648</v>
      </c>
      <c r="BZ4" s="37" t="s">
        <v>645</v>
      </c>
      <c r="CA4" s="37" t="s">
        <v>700</v>
      </c>
      <c r="CB4" s="37" t="s">
        <v>643</v>
      </c>
      <c r="CC4" s="37" t="s">
        <v>645</v>
      </c>
      <c r="CD4" s="37" t="s">
        <v>696</v>
      </c>
      <c r="CE4" s="37" t="s">
        <v>645</v>
      </c>
      <c r="CF4" s="37" t="s">
        <v>645</v>
      </c>
      <c r="CG4" s="37" t="s">
        <v>645</v>
      </c>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row>
    <row r="5" spans="1:165" s="33" customFormat="1" x14ac:dyDescent="0.2">
      <c r="A5" s="108"/>
      <c r="B5" s="36" t="s">
        <v>279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row>
    <row r="6" spans="1:165" s="40" customFormat="1" x14ac:dyDescent="0.2">
      <c r="A6" s="109"/>
      <c r="B6" s="36" t="s">
        <v>280</v>
      </c>
      <c r="C6" s="37" t="s">
        <v>575</v>
      </c>
      <c r="D6" s="37" t="s">
        <v>576</v>
      </c>
      <c r="E6" s="37" t="s">
        <v>577</v>
      </c>
      <c r="F6" s="37"/>
      <c r="G6" s="37"/>
      <c r="H6" s="37"/>
      <c r="I6" s="37" t="s">
        <v>595</v>
      </c>
      <c r="J6" s="37" t="s">
        <v>347</v>
      </c>
      <c r="K6" s="37" t="s">
        <v>590</v>
      </c>
      <c r="L6" s="37" t="s">
        <v>587</v>
      </c>
      <c r="M6" s="37"/>
      <c r="N6" s="37"/>
      <c r="O6" s="37" t="s">
        <v>588</v>
      </c>
      <c r="P6" s="37" t="s">
        <v>589</v>
      </c>
      <c r="Q6" s="37"/>
      <c r="R6" s="37"/>
      <c r="S6" s="37"/>
      <c r="T6" s="37"/>
      <c r="U6" s="37" t="s">
        <v>561</v>
      </c>
      <c r="V6" s="37" t="s">
        <v>561</v>
      </c>
      <c r="W6" s="37"/>
      <c r="X6" s="37"/>
      <c r="Y6" s="37"/>
      <c r="Z6" s="37" t="s">
        <v>684</v>
      </c>
      <c r="AA6" s="37" t="s">
        <v>561</v>
      </c>
      <c r="AB6" s="37" t="s">
        <v>347</v>
      </c>
      <c r="AC6" s="37"/>
      <c r="AD6" s="37" t="s">
        <v>561</v>
      </c>
      <c r="AE6" s="37"/>
      <c r="AF6" s="37"/>
      <c r="AG6" s="37"/>
      <c r="AH6" s="37"/>
      <c r="AI6" s="37"/>
      <c r="AJ6" s="37"/>
      <c r="AK6" s="37"/>
      <c r="AL6" s="37"/>
      <c r="AM6" s="37"/>
      <c r="AN6" s="37"/>
      <c r="AO6" s="37"/>
      <c r="AP6" s="37"/>
      <c r="AQ6" s="37" t="s">
        <v>595</v>
      </c>
      <c r="AR6" s="37" t="s">
        <v>563</v>
      </c>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t="s">
        <v>343</v>
      </c>
      <c r="BT6" s="37" t="s">
        <v>585</v>
      </c>
      <c r="BU6" s="37"/>
      <c r="BV6" s="37" t="s">
        <v>343</v>
      </c>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row>
    <row r="7" spans="1:165" s="43" customFormat="1" ht="22.2" customHeight="1" x14ac:dyDescent="0.3">
      <c r="A7" s="110"/>
      <c r="B7" s="42" t="s">
        <v>281</v>
      </c>
      <c r="C7" s="42" t="s">
        <v>573</v>
      </c>
      <c r="D7" s="42" t="s">
        <v>573</v>
      </c>
      <c r="E7" s="42" t="s">
        <v>573</v>
      </c>
      <c r="F7" s="42" t="s">
        <v>309</v>
      </c>
      <c r="G7" s="42" t="s">
        <v>310</v>
      </c>
      <c r="H7" s="42" t="s">
        <v>103</v>
      </c>
      <c r="I7" s="42" t="s">
        <v>103</v>
      </c>
      <c r="J7" s="42" t="s">
        <v>103</v>
      </c>
      <c r="K7" s="42" t="s">
        <v>103</v>
      </c>
      <c r="L7" s="42" t="s">
        <v>103</v>
      </c>
      <c r="M7" s="42" t="s">
        <v>78</v>
      </c>
      <c r="N7" s="42" t="s">
        <v>83</v>
      </c>
      <c r="O7" s="42" t="s">
        <v>83</v>
      </c>
      <c r="P7" s="42" t="s">
        <v>83</v>
      </c>
      <c r="Q7" s="42" t="s">
        <v>151</v>
      </c>
      <c r="R7" s="42" t="s">
        <v>152</v>
      </c>
      <c r="S7" s="42" t="s">
        <v>153</v>
      </c>
      <c r="T7" s="42" t="s">
        <v>43</v>
      </c>
      <c r="U7" s="42" t="s">
        <v>47</v>
      </c>
      <c r="V7" s="42" t="s">
        <v>45</v>
      </c>
      <c r="W7" s="42" t="s">
        <v>319</v>
      </c>
      <c r="X7" s="42" t="s">
        <v>52</v>
      </c>
      <c r="Y7" s="42" t="s">
        <v>154</v>
      </c>
      <c r="Z7" s="42" t="s">
        <v>685</v>
      </c>
      <c r="AA7" s="42" t="s">
        <v>622</v>
      </c>
      <c r="AB7" s="42" t="s">
        <v>622</v>
      </c>
      <c r="AC7" s="42" t="s">
        <v>157</v>
      </c>
      <c r="AD7" s="42" t="s">
        <v>129</v>
      </c>
      <c r="AE7" s="42" t="s">
        <v>95</v>
      </c>
      <c r="AF7" s="42" t="s">
        <v>118</v>
      </c>
      <c r="AG7" s="42" t="s">
        <v>118</v>
      </c>
      <c r="AH7" s="42" t="s">
        <v>340</v>
      </c>
      <c r="AI7" s="42" t="s">
        <v>324</v>
      </c>
      <c r="AJ7" s="42" t="s">
        <v>325</v>
      </c>
      <c r="AK7" s="42" t="s">
        <v>326</v>
      </c>
      <c r="AL7" s="42" t="s">
        <v>160</v>
      </c>
      <c r="AM7" s="42" t="s">
        <v>161</v>
      </c>
      <c r="AN7" s="42" t="s">
        <v>327</v>
      </c>
      <c r="AO7" s="42" t="s">
        <v>357</v>
      </c>
      <c r="AP7" s="42" t="s">
        <v>163</v>
      </c>
      <c r="AQ7" s="42" t="s">
        <v>163</v>
      </c>
      <c r="AR7" s="42" t="s">
        <v>163</v>
      </c>
      <c r="AS7" s="42" t="s">
        <v>117</v>
      </c>
      <c r="AT7" s="42" t="s">
        <v>707</v>
      </c>
      <c r="AU7" s="42" t="s">
        <v>707</v>
      </c>
      <c r="AV7" s="42" t="s">
        <v>164</v>
      </c>
      <c r="AW7" s="42" t="s">
        <v>165</v>
      </c>
      <c r="AX7" s="42" t="s">
        <v>90</v>
      </c>
      <c r="AY7" s="42" t="s">
        <v>90</v>
      </c>
      <c r="AZ7" s="42" t="s">
        <v>90</v>
      </c>
      <c r="BA7" s="42" t="s">
        <v>99</v>
      </c>
      <c r="BB7" s="42" t="s">
        <v>83</v>
      </c>
      <c r="BC7" s="42" t="s">
        <v>116</v>
      </c>
      <c r="BD7" s="42" t="s">
        <v>92</v>
      </c>
      <c r="BE7" s="42" t="s">
        <v>94</v>
      </c>
      <c r="BF7" s="42" t="s">
        <v>119</v>
      </c>
      <c r="BG7" s="42" t="s">
        <v>167</v>
      </c>
      <c r="BH7" s="42" t="s">
        <v>330</v>
      </c>
      <c r="BI7" s="42" t="s">
        <v>168</v>
      </c>
      <c r="BJ7" s="42" t="s">
        <v>331</v>
      </c>
      <c r="BK7" s="42" t="s">
        <v>332</v>
      </c>
      <c r="BL7" s="42" t="s">
        <v>61</v>
      </c>
      <c r="BM7" s="42" t="s">
        <v>333</v>
      </c>
      <c r="BN7" s="42" t="s">
        <v>333</v>
      </c>
      <c r="BO7" s="42" t="s">
        <v>334</v>
      </c>
      <c r="BP7" s="42" t="s">
        <v>335</v>
      </c>
      <c r="BQ7" s="42" t="s">
        <v>169</v>
      </c>
      <c r="BR7" s="42" t="s">
        <v>170</v>
      </c>
      <c r="BS7" s="42" t="s">
        <v>170</v>
      </c>
      <c r="BT7" s="42" t="s">
        <v>170</v>
      </c>
      <c r="BU7" s="42" t="s">
        <v>708</v>
      </c>
      <c r="BV7" s="42" t="s">
        <v>45</v>
      </c>
      <c r="BW7" s="42" t="s">
        <v>47</v>
      </c>
      <c r="BX7" s="42" t="s">
        <v>78</v>
      </c>
      <c r="BY7" s="42" t="s">
        <v>67</v>
      </c>
      <c r="BZ7" s="42" t="s">
        <v>170</v>
      </c>
      <c r="CA7" s="42" t="s">
        <v>339</v>
      </c>
      <c r="CB7" s="42" t="s">
        <v>423</v>
      </c>
      <c r="CC7" s="42" t="s">
        <v>173</v>
      </c>
      <c r="CD7" s="42" t="s">
        <v>174</v>
      </c>
      <c r="CE7" s="42" t="s">
        <v>47</v>
      </c>
      <c r="CF7" s="42" t="s">
        <v>341</v>
      </c>
      <c r="CG7" s="42" t="s">
        <v>176</v>
      </c>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row>
    <row r="8" spans="1:165" x14ac:dyDescent="0.2">
      <c r="A8" s="111" t="s">
        <v>282</v>
      </c>
      <c r="B8" s="45"/>
    </row>
    <row r="9" spans="1:165" x14ac:dyDescent="0.2">
      <c r="A9" s="46">
        <v>1874</v>
      </c>
      <c r="C9" s="47">
        <v>16.262145790137009</v>
      </c>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row>
    <row r="10" spans="1:165" x14ac:dyDescent="0.2">
      <c r="A10" s="46">
        <v>1876</v>
      </c>
      <c r="C10" s="47">
        <v>16.934135285597215</v>
      </c>
      <c r="D10" s="47"/>
      <c r="E10" s="47"/>
      <c r="F10" s="47"/>
      <c r="G10" s="47"/>
      <c r="H10" s="47"/>
      <c r="I10" s="47"/>
      <c r="J10" s="47">
        <v>20</v>
      </c>
      <c r="K10" s="47"/>
      <c r="L10" s="47"/>
      <c r="M10" s="47">
        <v>39.599734975446253</v>
      </c>
      <c r="N10" s="47"/>
      <c r="O10" s="47"/>
      <c r="P10" s="47"/>
      <c r="Q10" s="47"/>
      <c r="R10" s="47"/>
      <c r="S10" s="47"/>
      <c r="T10" s="47"/>
      <c r="U10" s="47"/>
      <c r="V10" s="47"/>
      <c r="W10" s="47"/>
      <c r="X10" s="47"/>
      <c r="Y10" s="47"/>
      <c r="Z10" s="47"/>
      <c r="AA10" s="47"/>
      <c r="AB10" s="47"/>
      <c r="AC10" s="47"/>
      <c r="AD10" s="47"/>
      <c r="AE10" s="47"/>
      <c r="AF10" s="47"/>
      <c r="AG10" s="47"/>
      <c r="AH10" s="47"/>
      <c r="AI10" s="47">
        <v>402.39520958083835</v>
      </c>
      <c r="AJ10" s="47"/>
      <c r="AK10" s="47"/>
      <c r="AL10" s="47"/>
      <c r="AM10" s="47"/>
      <c r="AN10" s="47"/>
      <c r="AO10" s="47"/>
      <c r="AP10" s="47">
        <v>11</v>
      </c>
      <c r="AQ10" s="47"/>
      <c r="AR10" s="47"/>
      <c r="AS10" s="47"/>
      <c r="AT10" s="47"/>
      <c r="AU10" s="47"/>
      <c r="AV10" s="47"/>
      <c r="AW10" s="47"/>
      <c r="AX10" s="47"/>
      <c r="AY10" s="47"/>
      <c r="AZ10" s="47"/>
      <c r="BA10" s="47"/>
      <c r="BB10" s="47">
        <v>101.81818181818183</v>
      </c>
      <c r="BC10" s="47"/>
      <c r="BD10" s="47">
        <v>65</v>
      </c>
      <c r="BE10" s="47">
        <v>1.625</v>
      </c>
      <c r="BF10" s="47">
        <v>1.05</v>
      </c>
      <c r="BG10" s="47"/>
      <c r="BH10" s="47"/>
      <c r="BI10" s="47"/>
      <c r="BJ10" s="47"/>
      <c r="BK10" s="47"/>
      <c r="BL10" s="47"/>
      <c r="BM10" s="47"/>
      <c r="BN10" s="47">
        <v>1.2857142857142858</v>
      </c>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row>
    <row r="11" spans="1:165" x14ac:dyDescent="0.2">
      <c r="A11" s="46">
        <v>1877</v>
      </c>
      <c r="C11" s="47">
        <v>21.133800836425326</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v>1.6666666666666667</v>
      </c>
      <c r="BW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row>
    <row r="12" spans="1:165" x14ac:dyDescent="0.2">
      <c r="A12" s="46">
        <v>1878</v>
      </c>
      <c r="C12" s="47">
        <v>16.934135285597215</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v>343.70001883402443</v>
      </c>
      <c r="AJ12" s="47"/>
      <c r="AK12" s="47"/>
      <c r="AL12" s="47"/>
      <c r="AM12" s="47">
        <v>152.838080335516</v>
      </c>
      <c r="AN12" s="47"/>
      <c r="AO12" s="47"/>
      <c r="AP12" s="47">
        <v>15</v>
      </c>
      <c r="AQ12" s="47"/>
      <c r="AR12" s="47"/>
      <c r="AS12" s="47"/>
      <c r="AT12" s="47"/>
      <c r="AU12" s="47"/>
      <c r="AV12" s="47"/>
      <c r="AW12" s="47"/>
      <c r="AX12" s="47">
        <v>15</v>
      </c>
      <c r="AY12" s="47"/>
      <c r="AZ12" s="47"/>
      <c r="BA12" s="47"/>
      <c r="BB12" s="47">
        <v>80.181818181818187</v>
      </c>
      <c r="BC12" s="47"/>
      <c r="BD12" s="47">
        <v>53.283582089552233</v>
      </c>
      <c r="BE12" s="47"/>
      <c r="BF12" s="47"/>
      <c r="BG12" s="47"/>
      <c r="BH12" s="47"/>
      <c r="BI12" s="47">
        <v>47.893462854299131</v>
      </c>
      <c r="BJ12" s="47"/>
      <c r="BK12" s="47"/>
      <c r="BL12" s="47">
        <v>8</v>
      </c>
      <c r="BM12" s="47"/>
      <c r="BN12" s="47"/>
      <c r="BO12" s="47"/>
      <c r="BP12" s="47"/>
      <c r="BQ12" s="47"/>
      <c r="BR12" s="47">
        <v>10.649350649350648</v>
      </c>
      <c r="BS12" s="47"/>
      <c r="BT12" s="47"/>
      <c r="BU12" s="47"/>
      <c r="BV12" s="47">
        <v>1.5625</v>
      </c>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row>
    <row r="13" spans="1:165" x14ac:dyDescent="0.2">
      <c r="A13" s="46">
        <v>1879</v>
      </c>
      <c r="C13" s="47">
        <v>10.776267909016411</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v>435.92814371257487</v>
      </c>
      <c r="AJ13" s="47"/>
      <c r="AK13" s="47"/>
      <c r="AL13" s="47"/>
      <c r="AM13" s="47">
        <v>101.89205355701066</v>
      </c>
      <c r="AN13" s="47">
        <v>40</v>
      </c>
      <c r="AO13" s="47">
        <v>772.68723809523794</v>
      </c>
      <c r="AP13" s="47">
        <v>13.999321573948439</v>
      </c>
      <c r="AQ13" s="47"/>
      <c r="AR13" s="47"/>
      <c r="AS13" s="47"/>
      <c r="AT13" s="47"/>
      <c r="AU13" s="47"/>
      <c r="AV13" s="47"/>
      <c r="AW13" s="47">
        <v>5</v>
      </c>
      <c r="AX13" s="47"/>
      <c r="AY13" s="47">
        <v>0.76881720430107503</v>
      </c>
      <c r="AZ13" s="47"/>
      <c r="BA13" s="47"/>
      <c r="BB13" s="47">
        <v>111.86424242424242</v>
      </c>
      <c r="BC13" s="47"/>
      <c r="BD13" s="47">
        <v>49.969040247678016</v>
      </c>
      <c r="BE13" s="47"/>
      <c r="BF13" s="47"/>
      <c r="BG13" s="47"/>
      <c r="BH13" s="47"/>
      <c r="BI13" s="47">
        <v>42.580370449222912</v>
      </c>
      <c r="BJ13" s="47"/>
      <c r="BK13" s="47"/>
      <c r="BL13" s="47"/>
      <c r="BM13" s="47"/>
      <c r="BN13" s="47">
        <v>10</v>
      </c>
      <c r="BO13" s="47"/>
      <c r="BP13" s="47"/>
      <c r="BQ13" s="47"/>
      <c r="BR13" s="47">
        <v>11.453932584269664</v>
      </c>
      <c r="BS13" s="47"/>
      <c r="BT13" s="47"/>
      <c r="BU13" s="47">
        <v>2</v>
      </c>
      <c r="BV13" s="47"/>
      <c r="BW13" s="47"/>
      <c r="BX13" s="47">
        <v>10.305084745762711</v>
      </c>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row>
    <row r="14" spans="1:165" x14ac:dyDescent="0.2">
      <c r="A14" s="46">
        <v>1880</v>
      </c>
      <c r="C14" s="47">
        <v>13.849478672235641</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row>
    <row r="15" spans="1:165" x14ac:dyDescent="0.2">
      <c r="A15" s="46">
        <v>1881</v>
      </c>
      <c r="C15" s="47">
        <v>11.399402216443866</v>
      </c>
      <c r="D15" s="47"/>
      <c r="E15" s="47"/>
      <c r="F15" s="47"/>
      <c r="G15" s="47"/>
      <c r="H15" s="47"/>
      <c r="I15" s="47"/>
      <c r="J15" s="47"/>
      <c r="K15" s="47"/>
      <c r="L15" s="47"/>
      <c r="M15" s="47"/>
      <c r="N15" s="47"/>
      <c r="O15" s="47"/>
      <c r="P15" s="47"/>
      <c r="Q15" s="47"/>
      <c r="R15" s="47"/>
      <c r="S15" s="47"/>
      <c r="T15" s="47"/>
      <c r="U15" s="47"/>
      <c r="V15" s="47">
        <v>0.28749999999999998</v>
      </c>
      <c r="W15" s="47"/>
      <c r="X15" s="47"/>
      <c r="Y15" s="47"/>
      <c r="Z15" s="47"/>
      <c r="AA15" s="47"/>
      <c r="AB15" s="47"/>
      <c r="AC15" s="47"/>
      <c r="AD15" s="47"/>
      <c r="AE15" s="47"/>
      <c r="AF15" s="47"/>
      <c r="AG15" s="47"/>
      <c r="AH15" s="47"/>
      <c r="AI15" s="47"/>
      <c r="AJ15" s="47">
        <v>335.32934131736528</v>
      </c>
      <c r="AK15" s="47">
        <v>536.5269461077844</v>
      </c>
      <c r="AL15" s="47"/>
      <c r="AM15" s="47">
        <v>127.36506694626333</v>
      </c>
      <c r="AN15" s="47">
        <v>50</v>
      </c>
      <c r="AO15" s="47">
        <v>662.84444444444443</v>
      </c>
      <c r="AP15" s="47">
        <v>11.87648456057007</v>
      </c>
      <c r="AQ15" s="47"/>
      <c r="AR15" s="47"/>
      <c r="AS15" s="47"/>
      <c r="AT15" s="47"/>
      <c r="AU15" s="47"/>
      <c r="AV15" s="47">
        <v>6.7873303167420813</v>
      </c>
      <c r="AY15" s="47"/>
      <c r="AZ15" s="47"/>
      <c r="BA15" s="47"/>
      <c r="BB15" s="47">
        <v>61.090909090909086</v>
      </c>
      <c r="BC15" s="47"/>
      <c r="BD15" s="47">
        <v>60</v>
      </c>
      <c r="BE15" s="47"/>
      <c r="BF15" s="47"/>
      <c r="BG15" s="47"/>
      <c r="BH15" s="47"/>
      <c r="BI15" s="47"/>
      <c r="BJ15" s="47">
        <v>119.6950103535477</v>
      </c>
      <c r="BK15" s="47"/>
      <c r="BL15" s="47"/>
      <c r="BM15" s="47"/>
      <c r="BN15" s="47"/>
      <c r="BO15" s="47">
        <v>11.555555555555555</v>
      </c>
      <c r="BP15" s="47"/>
      <c r="BQ15" s="47">
        <v>11</v>
      </c>
      <c r="BR15" s="47"/>
      <c r="BS15" s="47">
        <v>11.111111111111111</v>
      </c>
      <c r="BT15" s="47">
        <v>12.888888888888889</v>
      </c>
      <c r="BU15" s="47">
        <v>2</v>
      </c>
      <c r="BV15" s="47">
        <v>1.75</v>
      </c>
      <c r="BW15" s="47"/>
      <c r="BX15" s="47">
        <v>11.5</v>
      </c>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row>
    <row r="16" spans="1:165" x14ac:dyDescent="0.2">
      <c r="A16" s="46">
        <v>1882</v>
      </c>
      <c r="C16" s="47">
        <v>11.289238451214695</v>
      </c>
      <c r="D16" s="47"/>
      <c r="E16" s="47"/>
      <c r="F16" s="47"/>
      <c r="G16" s="47"/>
      <c r="H16" s="47"/>
      <c r="I16" s="47"/>
      <c r="J16" s="47"/>
      <c r="K16" s="47"/>
      <c r="L16" s="47"/>
      <c r="M16" s="47"/>
      <c r="N16" s="47"/>
      <c r="O16" s="47"/>
      <c r="P16" s="47"/>
      <c r="Q16" s="47"/>
      <c r="R16" s="47"/>
      <c r="S16" s="47"/>
      <c r="T16" s="47"/>
      <c r="U16" s="47"/>
      <c r="V16" s="47">
        <v>1</v>
      </c>
      <c r="W16" s="47"/>
      <c r="X16" s="47"/>
      <c r="Y16" s="47"/>
      <c r="Z16" s="47"/>
      <c r="AA16" s="47"/>
      <c r="AB16" s="47"/>
      <c r="AC16" s="47"/>
      <c r="AD16" s="47"/>
      <c r="AE16" s="47"/>
      <c r="AF16" s="47"/>
      <c r="AG16" s="47"/>
      <c r="AH16" s="47"/>
      <c r="AI16" s="47"/>
      <c r="AJ16" s="47">
        <v>469.46107784431138</v>
      </c>
      <c r="AK16" s="47">
        <v>670.65868263473055</v>
      </c>
      <c r="AL16" s="47"/>
      <c r="AM16" s="47">
        <v>110.88252887086455</v>
      </c>
      <c r="AN16" s="47">
        <v>50</v>
      </c>
      <c r="AO16" s="47">
        <v>681.7828571428571</v>
      </c>
      <c r="AP16" s="47">
        <v>12.022194821208386</v>
      </c>
      <c r="AQ16" s="47"/>
      <c r="AR16" s="47"/>
      <c r="AS16" s="47"/>
      <c r="AT16" s="47"/>
      <c r="AU16" s="47"/>
      <c r="AV16" s="47">
        <v>6.7873303167420813</v>
      </c>
      <c r="AX16" s="47"/>
      <c r="AY16" s="47"/>
      <c r="AZ16" s="47"/>
      <c r="BA16" s="47"/>
      <c r="BB16" s="47">
        <v>61.090909090909086</v>
      </c>
      <c r="BC16" s="47"/>
      <c r="BD16" s="47">
        <v>59.968602825745677</v>
      </c>
      <c r="BE16" s="47"/>
      <c r="BF16" s="47"/>
      <c r="BG16" s="47"/>
      <c r="BH16" s="47"/>
      <c r="BI16" s="47"/>
      <c r="BJ16" s="47">
        <v>89.130434782608702</v>
      </c>
      <c r="BK16" s="47"/>
      <c r="BL16" s="47"/>
      <c r="BM16" s="47"/>
      <c r="BN16" s="47"/>
      <c r="BO16" s="47">
        <v>10.920245398773005</v>
      </c>
      <c r="BP16" s="47"/>
      <c r="BQ16" s="47">
        <v>11</v>
      </c>
      <c r="BR16" s="47"/>
      <c r="BS16" s="47">
        <v>9.375</v>
      </c>
      <c r="BT16" s="47">
        <v>12</v>
      </c>
      <c r="BU16" s="47">
        <v>2</v>
      </c>
      <c r="BV16" s="47">
        <v>1.25</v>
      </c>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row>
    <row r="17" spans="1:165" x14ac:dyDescent="0.2">
      <c r="A17" s="46">
        <v>1883</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v>435.92814371257487</v>
      </c>
      <c r="AK17" s="47">
        <v>670.65868263473055</v>
      </c>
      <c r="AL17" s="47"/>
      <c r="AM17" s="47">
        <v>101.89205355701066</v>
      </c>
      <c r="AN17" s="47">
        <v>45</v>
      </c>
      <c r="AO17" s="47">
        <v>227.26095238095235</v>
      </c>
      <c r="AP17" s="47">
        <v>11.750096824167313</v>
      </c>
      <c r="AQ17" s="47"/>
      <c r="AR17" s="47"/>
      <c r="AS17" s="47"/>
      <c r="AT17" s="47"/>
      <c r="AU17" s="47"/>
      <c r="AV17" s="47"/>
      <c r="AW17" s="47">
        <v>5.4989517819706499</v>
      </c>
      <c r="AX17" s="47"/>
      <c r="AY17" s="47"/>
      <c r="AZ17" s="47">
        <v>5.6561085972850682</v>
      </c>
      <c r="BA17" s="47"/>
      <c r="BB17" s="47">
        <v>71.176973496722709</v>
      </c>
      <c r="BC17" s="47">
        <v>88.996201844818216</v>
      </c>
      <c r="BD17" s="47"/>
      <c r="BE17" s="47"/>
      <c r="BF17" s="47"/>
      <c r="BG17" s="47"/>
      <c r="BH17" s="47"/>
      <c r="BI17" s="47">
        <v>133.05974113704002</v>
      </c>
      <c r="BJ17" s="47"/>
      <c r="BK17" s="47"/>
      <c r="BL17" s="47"/>
      <c r="BM17" s="47"/>
      <c r="BN17" s="47">
        <v>9</v>
      </c>
      <c r="BO17" s="47"/>
      <c r="BP17" s="47">
        <v>0.74809160305343514</v>
      </c>
      <c r="BQ17" s="47">
        <v>5</v>
      </c>
      <c r="BR17" s="47"/>
      <c r="BS17" s="47">
        <v>10</v>
      </c>
      <c r="BT17" s="47">
        <v>14</v>
      </c>
      <c r="BU17" s="47"/>
      <c r="BV17" s="47">
        <v>1.5</v>
      </c>
      <c r="BW17" s="47"/>
      <c r="BX17" s="47"/>
      <c r="BY17" s="47">
        <v>4.4975845410628024</v>
      </c>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row>
    <row r="18" spans="1:165" x14ac:dyDescent="0.2">
      <c r="A18" s="46">
        <v>1884</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v>70</v>
      </c>
      <c r="AM18" s="47"/>
      <c r="AN18" s="47"/>
      <c r="AO18" s="47"/>
      <c r="AP18" s="47">
        <v>10</v>
      </c>
      <c r="AQ18" s="47"/>
      <c r="AR18" s="47"/>
      <c r="AS18" s="47">
        <v>1277.0411941879186</v>
      </c>
      <c r="AT18" s="47">
        <v>20</v>
      </c>
      <c r="AU18" s="47"/>
      <c r="AV18" s="47"/>
      <c r="AW18" s="47"/>
      <c r="AX18" s="47"/>
      <c r="AY18" s="47"/>
      <c r="AZ18" s="47"/>
      <c r="BA18" s="47"/>
      <c r="BB18" s="47"/>
      <c r="BC18" s="47"/>
      <c r="BD18" s="47"/>
      <c r="BE18" s="47"/>
      <c r="BF18" s="47"/>
      <c r="BG18" s="47"/>
      <c r="BH18" s="47"/>
      <c r="BI18" s="47"/>
      <c r="BJ18" s="47"/>
      <c r="BK18" s="47">
        <v>63</v>
      </c>
      <c r="BL18" s="47"/>
      <c r="BM18" s="47"/>
      <c r="BN18" s="47"/>
      <c r="BO18" s="47"/>
      <c r="BP18" s="47"/>
      <c r="BQ18" s="47"/>
      <c r="BR18" s="47">
        <v>7.0588235294117645</v>
      </c>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row>
    <row r="19" spans="1:165" x14ac:dyDescent="0.2">
      <c r="A19" s="46">
        <v>1885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v>70</v>
      </c>
      <c r="AM19" s="47"/>
      <c r="AN19" s="47"/>
      <c r="AO19" s="47"/>
      <c r="AP19" s="47"/>
      <c r="AQ19" s="47">
        <v>10</v>
      </c>
      <c r="AR19" s="47"/>
      <c r="AS19" s="47">
        <v>1276.9108971575965</v>
      </c>
      <c r="AT19" s="47">
        <v>20</v>
      </c>
      <c r="AU19" s="47"/>
      <c r="AV19" s="47"/>
      <c r="AW19" s="47"/>
      <c r="AX19" s="47"/>
      <c r="AY19" s="47"/>
      <c r="AZ19" s="47"/>
      <c r="BA19" s="47"/>
      <c r="BB19" s="47"/>
      <c r="BC19" s="47"/>
      <c r="BD19" s="47">
        <v>58.890909090909084</v>
      </c>
      <c r="BE19" s="47"/>
      <c r="BF19" s="47"/>
      <c r="BG19" s="47"/>
      <c r="BH19" s="47"/>
      <c r="BI19" s="47"/>
      <c r="BJ19" s="47"/>
      <c r="BK19" s="47">
        <v>59</v>
      </c>
      <c r="BL19" s="47"/>
      <c r="BM19" s="47"/>
      <c r="BN19" s="47"/>
      <c r="BO19" s="47"/>
      <c r="BP19" s="47"/>
      <c r="BQ19" s="47"/>
      <c r="BR19" s="47"/>
      <c r="BS19" s="47">
        <v>6.5</v>
      </c>
      <c r="BT19" s="47"/>
      <c r="BU19" s="47"/>
      <c r="BV19" s="47">
        <v>1.0642857142857143</v>
      </c>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row>
    <row r="20" spans="1:165" x14ac:dyDescent="0.2">
      <c r="A20" s="46">
        <v>1886</v>
      </c>
      <c r="C20" s="47"/>
      <c r="D20" s="47">
        <v>7.1970074963788164</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v>60</v>
      </c>
      <c r="AM20" s="47"/>
      <c r="AN20" s="47">
        <v>110</v>
      </c>
      <c r="AO20" s="47"/>
      <c r="AP20" s="47"/>
      <c r="AQ20" s="47">
        <v>9.25</v>
      </c>
      <c r="AR20" s="47"/>
      <c r="AS20" s="47"/>
      <c r="AT20" s="47"/>
      <c r="AU20" s="47">
        <v>0.66249999999999998</v>
      </c>
      <c r="AV20" s="47"/>
      <c r="AW20" s="47"/>
      <c r="AX20" s="47"/>
      <c r="AY20" s="47"/>
      <c r="AZ20" s="47"/>
      <c r="BA20" s="47"/>
      <c r="BB20" s="47"/>
      <c r="BC20" s="47"/>
      <c r="BD20" s="47"/>
      <c r="BE20" s="47"/>
      <c r="BF20" s="47"/>
      <c r="BG20" s="47"/>
      <c r="BH20" s="47"/>
      <c r="BI20" s="47"/>
      <c r="BJ20" s="47"/>
      <c r="BK20" s="47">
        <v>65</v>
      </c>
      <c r="BL20" s="47"/>
      <c r="BM20" s="47"/>
      <c r="BN20" s="47"/>
      <c r="BO20" s="47"/>
      <c r="BP20" s="47"/>
      <c r="BQ20" s="47"/>
      <c r="BR20" s="47"/>
      <c r="BS20" s="47">
        <v>6.5</v>
      </c>
      <c r="BT20" s="47">
        <v>10.714285714285714</v>
      </c>
      <c r="BU20" s="47"/>
      <c r="BV20" s="47">
        <v>1.0666666666666667</v>
      </c>
      <c r="BW20" s="47">
        <v>1.08</v>
      </c>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row>
    <row r="21" spans="1:165" x14ac:dyDescent="0.2">
      <c r="A21" s="46">
        <v>1887</v>
      </c>
      <c r="C21" s="47">
        <v>16.087428521317353</v>
      </c>
      <c r="D21" s="47">
        <v>8.1848320547053213</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v>60</v>
      </c>
      <c r="AM21" s="47"/>
      <c r="AN21" s="47">
        <v>110.38575667655786</v>
      </c>
      <c r="AO21" s="47"/>
      <c r="AP21" s="47"/>
      <c r="AQ21" s="47">
        <v>8.25</v>
      </c>
      <c r="AR21" s="47">
        <v>22</v>
      </c>
      <c r="AS21" s="47"/>
      <c r="AT21" s="47"/>
      <c r="AU21" s="47">
        <v>0.66666666666666663</v>
      </c>
      <c r="AV21" s="47"/>
      <c r="AW21" s="47"/>
      <c r="AX21" s="47"/>
      <c r="AY21" s="47"/>
      <c r="AZ21" s="47"/>
      <c r="BA21" s="47">
        <v>3</v>
      </c>
      <c r="BB21" s="47"/>
      <c r="BC21" s="47"/>
      <c r="BD21" s="47"/>
      <c r="BE21" s="47"/>
      <c r="BF21" s="47"/>
      <c r="BG21" s="47">
        <v>1.5777847901546229</v>
      </c>
      <c r="BH21" s="47"/>
      <c r="BI21" s="47"/>
      <c r="BJ21" s="47"/>
      <c r="BK21" s="47">
        <v>61.53846153846154</v>
      </c>
      <c r="BL21" s="47"/>
      <c r="BM21" s="47"/>
      <c r="BN21" s="47">
        <v>19.594594594594593</v>
      </c>
      <c r="BO21" s="47"/>
      <c r="BP21" s="47"/>
      <c r="BQ21" s="47"/>
      <c r="BR21" s="47"/>
      <c r="BS21" s="47">
        <v>6.5</v>
      </c>
      <c r="BT21" s="47">
        <v>11</v>
      </c>
      <c r="BU21" s="47"/>
      <c r="BV21" s="47">
        <v>1.1200000000000001</v>
      </c>
      <c r="BW21" s="47">
        <v>1.0810810810810811</v>
      </c>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row>
    <row r="22" spans="1:165" x14ac:dyDescent="0.2">
      <c r="A22" s="46">
        <v>1888</v>
      </c>
      <c r="C22" s="47"/>
      <c r="D22" s="47"/>
      <c r="E22" s="47"/>
      <c r="F22" s="47"/>
      <c r="G22" s="47"/>
      <c r="H22" s="47"/>
      <c r="I22" s="47"/>
      <c r="J22" s="47"/>
      <c r="K22" s="47"/>
      <c r="L22" s="47"/>
      <c r="M22" s="47"/>
      <c r="N22" s="47"/>
      <c r="O22" s="47"/>
      <c r="P22" s="47"/>
      <c r="Q22" s="47"/>
      <c r="R22" s="47"/>
      <c r="S22" s="47"/>
      <c r="T22" s="47"/>
      <c r="U22" s="47">
        <v>0.6791666666666667</v>
      </c>
      <c r="V22" s="47"/>
      <c r="W22" s="47"/>
      <c r="X22" s="47"/>
      <c r="Y22" s="47"/>
      <c r="Z22" s="47"/>
      <c r="AA22" s="47">
        <v>4.416666666666666E-3</v>
      </c>
      <c r="AB22" s="47">
        <v>4.416666666666666E-3</v>
      </c>
      <c r="AC22" s="47"/>
      <c r="AD22" s="47">
        <v>3.1250000000000002E-3</v>
      </c>
      <c r="AE22" s="47"/>
      <c r="AF22" s="47"/>
      <c r="AG22" s="47"/>
      <c r="AH22" s="47"/>
      <c r="AI22" s="47"/>
      <c r="AJ22" s="47"/>
      <c r="AK22" s="47"/>
      <c r="AL22" s="47">
        <v>60</v>
      </c>
      <c r="AM22" s="47"/>
      <c r="AN22" s="47">
        <v>95.78947368421052</v>
      </c>
      <c r="AO22" s="47"/>
      <c r="AP22" s="47"/>
      <c r="AQ22" s="47">
        <v>9.3333333333333339</v>
      </c>
      <c r="AR22" s="47">
        <v>9.3333333333333339</v>
      </c>
      <c r="AS22" s="47"/>
      <c r="AT22" s="47"/>
      <c r="AU22" s="47"/>
      <c r="AV22" s="47"/>
      <c r="AW22" s="47"/>
      <c r="AX22" s="47"/>
      <c r="AY22" s="47"/>
      <c r="AZ22" s="47"/>
      <c r="BA22" s="47">
        <v>5.6</v>
      </c>
      <c r="BB22" s="47"/>
      <c r="BC22" s="47"/>
      <c r="BD22" s="47"/>
      <c r="BE22" s="47"/>
      <c r="BF22" s="47"/>
      <c r="BG22" s="47"/>
      <c r="BH22" s="47">
        <v>0.86814540973505849</v>
      </c>
      <c r="BI22" s="47"/>
      <c r="BJ22" s="47"/>
      <c r="BK22" s="47">
        <v>60</v>
      </c>
      <c r="BL22" s="47"/>
      <c r="BM22" s="47"/>
      <c r="BN22" s="47">
        <v>10.26603325415677</v>
      </c>
      <c r="BO22" s="47"/>
      <c r="BP22" s="47"/>
      <c r="BQ22" s="47"/>
      <c r="BR22" s="47"/>
      <c r="BS22" s="47">
        <v>7.2222222222222223</v>
      </c>
      <c r="BT22" s="47">
        <v>11</v>
      </c>
      <c r="BU22" s="47"/>
      <c r="BV22" s="47">
        <v>1.25</v>
      </c>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row>
    <row r="23" spans="1:165" x14ac:dyDescent="0.2">
      <c r="A23" s="46">
        <v>1889</v>
      </c>
      <c r="C23" s="47"/>
      <c r="D23" s="47"/>
      <c r="E23" s="47"/>
      <c r="F23" s="47"/>
      <c r="G23" s="47"/>
      <c r="H23" s="47"/>
      <c r="I23" s="47"/>
      <c r="J23" s="47"/>
      <c r="K23" s="47">
        <v>11</v>
      </c>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v>65</v>
      </c>
      <c r="AM23" s="47"/>
      <c r="AN23" s="47">
        <v>90</v>
      </c>
      <c r="AO23" s="47"/>
      <c r="AP23" s="47"/>
      <c r="AQ23" s="47">
        <v>8.5</v>
      </c>
      <c r="AR23" s="47">
        <v>11</v>
      </c>
      <c r="AS23" s="47"/>
      <c r="AT23" s="47"/>
      <c r="AU23" s="47">
        <v>0.2857142857142857</v>
      </c>
      <c r="AV23" s="47"/>
      <c r="AW23" s="47"/>
      <c r="AX23" s="47"/>
      <c r="AY23" s="47"/>
      <c r="AZ23" s="47"/>
      <c r="BA23" s="47">
        <v>5</v>
      </c>
      <c r="BB23" s="47"/>
      <c r="BC23" s="47"/>
      <c r="BD23" s="47"/>
      <c r="BE23" s="47"/>
      <c r="BF23" s="47"/>
      <c r="BG23" s="47"/>
      <c r="BH23" s="47">
        <v>1.7849740932642486</v>
      </c>
      <c r="BI23" s="47"/>
      <c r="BJ23" s="47"/>
      <c r="BK23" s="47">
        <v>60</v>
      </c>
      <c r="BL23" s="47"/>
      <c r="BM23" s="47"/>
      <c r="BN23" s="47">
        <v>12</v>
      </c>
      <c r="BO23" s="47"/>
      <c r="BP23" s="47"/>
      <c r="BQ23" s="47"/>
      <c r="BR23" s="47"/>
      <c r="BS23" s="47">
        <v>7.4433566433566432</v>
      </c>
      <c r="BT23" s="47">
        <v>11</v>
      </c>
      <c r="BU23" s="47"/>
      <c r="BV23" s="47">
        <v>1.5</v>
      </c>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row>
    <row r="24" spans="1:165" x14ac:dyDescent="0.2">
      <c r="A24" s="46">
        <v>1890</v>
      </c>
      <c r="C24" s="47"/>
      <c r="D24" s="47"/>
      <c r="E24" s="47"/>
      <c r="F24" s="47"/>
      <c r="G24" s="47"/>
      <c r="H24" s="47"/>
      <c r="I24" s="47"/>
      <c r="J24" s="47">
        <v>13.5</v>
      </c>
      <c r="K24" s="47"/>
      <c r="L24" s="47">
        <v>15.679999999999998</v>
      </c>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v>65</v>
      </c>
      <c r="AM24" s="47"/>
      <c r="AN24" s="47">
        <v>87.451612903225808</v>
      </c>
      <c r="AO24" s="47"/>
      <c r="AP24" s="47"/>
      <c r="AQ24" s="47">
        <v>8.75</v>
      </c>
      <c r="AR24" s="47">
        <v>14</v>
      </c>
      <c r="AS24" s="47"/>
      <c r="AT24" s="47"/>
      <c r="AU24" s="47">
        <v>0.2857142857142857</v>
      </c>
      <c r="AV24" s="47"/>
      <c r="AW24" s="47"/>
      <c r="AX24" s="47"/>
      <c r="AY24" s="47"/>
      <c r="AZ24" s="47"/>
      <c r="BA24" s="47"/>
      <c r="BB24" s="47"/>
      <c r="BC24" s="47"/>
      <c r="BD24" s="47"/>
      <c r="BE24" s="47"/>
      <c r="BF24" s="47"/>
      <c r="BG24" s="47"/>
      <c r="BH24" s="47">
        <v>2</v>
      </c>
      <c r="BI24" s="47"/>
      <c r="BJ24" s="47"/>
      <c r="BK24" s="47">
        <v>65</v>
      </c>
      <c r="BL24" s="47"/>
      <c r="BM24" s="47"/>
      <c r="BN24" s="47">
        <v>12</v>
      </c>
      <c r="BO24" s="47"/>
      <c r="BP24" s="47"/>
      <c r="BQ24" s="47"/>
      <c r="BR24" s="47"/>
      <c r="BS24" s="47">
        <v>7.5</v>
      </c>
      <c r="BT24" s="47">
        <v>11.5</v>
      </c>
      <c r="BU24" s="47"/>
      <c r="BV24" s="47">
        <v>1.5</v>
      </c>
      <c r="BW24" s="47"/>
      <c r="BX24" s="47"/>
      <c r="BY24" s="47"/>
      <c r="BZ24" s="47"/>
      <c r="CA24" s="47"/>
      <c r="CB24" s="47"/>
      <c r="CC24" s="47"/>
      <c r="CD24" s="47"/>
      <c r="CE24" s="47"/>
      <c r="CF24" s="47"/>
      <c r="CG24" s="47"/>
    </row>
    <row r="25" spans="1:165" x14ac:dyDescent="0.2">
      <c r="A25" s="46">
        <v>1891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v>70</v>
      </c>
      <c r="AM25" s="47"/>
      <c r="AN25" s="47">
        <v>90</v>
      </c>
      <c r="AO25" s="47"/>
      <c r="AP25" s="47"/>
      <c r="AQ25" s="47">
        <v>8.5</v>
      </c>
      <c r="AR25" s="47">
        <v>12.96875</v>
      </c>
      <c r="AS25" s="47">
        <v>893.83762801031753</v>
      </c>
      <c r="AT25" s="47"/>
      <c r="AU25" s="47"/>
      <c r="AV25" s="47"/>
      <c r="AW25" s="47"/>
      <c r="AX25" s="47"/>
      <c r="AY25" s="47"/>
      <c r="AZ25" s="47"/>
      <c r="BA25" s="47">
        <v>1.0461538461538462</v>
      </c>
      <c r="BB25" s="47"/>
      <c r="BC25" s="47"/>
      <c r="BD25" s="47"/>
      <c r="BE25" s="47"/>
      <c r="BF25" s="47"/>
      <c r="BG25" s="47"/>
      <c r="BH25" s="47">
        <v>1.9446081319976429</v>
      </c>
      <c r="BI25" s="47"/>
      <c r="BJ25" s="47"/>
      <c r="BK25" s="47">
        <v>55.2</v>
      </c>
      <c r="BL25" s="47"/>
      <c r="BM25" s="47"/>
      <c r="BN25" s="47">
        <v>12</v>
      </c>
      <c r="BO25" s="47"/>
      <c r="BP25" s="47"/>
      <c r="BQ25" s="47"/>
      <c r="BR25" s="47"/>
      <c r="BS25" s="47">
        <v>10.208333333333334</v>
      </c>
      <c r="BT25" s="47">
        <v>9.2307692307692299</v>
      </c>
      <c r="BU25" s="47"/>
      <c r="BV25" s="47"/>
      <c r="BW25" s="47">
        <v>1.0551724137931036</v>
      </c>
      <c r="BX25" s="47"/>
      <c r="BY25" s="47"/>
      <c r="BZ25" s="47"/>
      <c r="CA25" s="47"/>
      <c r="CB25" s="47"/>
      <c r="CC25" s="47"/>
      <c r="CD25" s="47"/>
      <c r="CE25" s="47"/>
      <c r="CF25" s="47"/>
      <c r="CG25" s="47"/>
    </row>
    <row r="26" spans="1:165" x14ac:dyDescent="0.2">
      <c r="A26" s="46">
        <v>1892</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v>60</v>
      </c>
      <c r="AM26" s="47"/>
      <c r="AN26" s="47">
        <v>80</v>
      </c>
      <c r="AO26" s="47"/>
      <c r="AP26" s="47"/>
      <c r="AQ26" s="47">
        <v>9.32</v>
      </c>
      <c r="AR26" s="47">
        <v>12.97071129707113</v>
      </c>
      <c r="AS26" s="47">
        <v>725.711026551234</v>
      </c>
      <c r="AT26" s="47"/>
      <c r="AU26" s="47">
        <v>1.5</v>
      </c>
      <c r="AV26" s="47"/>
      <c r="AW26" s="47"/>
      <c r="AX26" s="47"/>
      <c r="AY26" s="47"/>
      <c r="AZ26" s="47"/>
      <c r="BA26" s="47">
        <v>1.06</v>
      </c>
      <c r="BB26" s="47"/>
      <c r="BC26" s="47"/>
      <c r="BD26" s="47"/>
      <c r="BE26" s="47"/>
      <c r="BF26" s="47"/>
      <c r="BG26" s="47"/>
      <c r="BH26" s="47">
        <v>1.9620253164556962</v>
      </c>
      <c r="BI26" s="47"/>
      <c r="BJ26" s="47"/>
      <c r="BK26" s="47">
        <v>57.407407407407405</v>
      </c>
      <c r="BL26" s="47"/>
      <c r="BM26" s="47"/>
      <c r="BN26" s="47">
        <v>11.995464852607709</v>
      </c>
      <c r="BO26" s="47"/>
      <c r="BP26" s="47"/>
      <c r="BQ26" s="47"/>
      <c r="BR26" s="47"/>
      <c r="BS26" s="47">
        <v>7</v>
      </c>
      <c r="BT26" s="47">
        <v>9</v>
      </c>
      <c r="BU26" s="47"/>
      <c r="BV26" s="47">
        <v>1</v>
      </c>
      <c r="BW26" s="47">
        <v>1.0410958904109588</v>
      </c>
      <c r="BX26" s="47"/>
      <c r="BY26" s="47"/>
      <c r="BZ26" s="47"/>
      <c r="CA26" s="47"/>
      <c r="CB26" s="47"/>
      <c r="CC26" s="47"/>
      <c r="CD26" s="47"/>
      <c r="CE26" s="47"/>
      <c r="CF26" s="47"/>
      <c r="CG26" s="47"/>
    </row>
    <row r="27" spans="1:165" x14ac:dyDescent="0.2">
      <c r="A27" s="46">
        <v>1893</v>
      </c>
      <c r="C27" s="47"/>
      <c r="D27" s="47"/>
      <c r="E27" s="47"/>
      <c r="F27" s="47"/>
      <c r="G27" s="47"/>
      <c r="H27" s="47"/>
      <c r="I27" s="47"/>
      <c r="J27" s="47"/>
      <c r="K27" s="47"/>
      <c r="L27" s="47"/>
      <c r="M27" s="47"/>
      <c r="N27" s="47">
        <v>63.333333333333329</v>
      </c>
      <c r="O27" s="47"/>
      <c r="P27" s="47"/>
      <c r="Q27" s="47"/>
      <c r="R27" s="47"/>
      <c r="S27" s="47"/>
      <c r="T27" s="47"/>
      <c r="U27" s="47"/>
      <c r="V27" s="47"/>
      <c r="W27" s="47">
        <v>2</v>
      </c>
      <c r="X27" s="47">
        <v>3.6</v>
      </c>
      <c r="Y27" s="47"/>
      <c r="Z27" s="47">
        <v>13.103448275862069</v>
      </c>
      <c r="AA27" s="47"/>
      <c r="AB27" s="47"/>
      <c r="AC27" s="47"/>
      <c r="AD27" s="47"/>
      <c r="AE27" s="47"/>
      <c r="AF27" s="47"/>
      <c r="AG27" s="47"/>
      <c r="AH27" s="47"/>
      <c r="AI27" s="47"/>
      <c r="AJ27" s="47"/>
      <c r="AK27" s="47"/>
      <c r="AL27" s="47">
        <v>60</v>
      </c>
      <c r="AM27" s="47"/>
      <c r="AN27" s="47">
        <v>68.187919463087255</v>
      </c>
      <c r="AO27" s="47"/>
      <c r="AP27" s="47"/>
      <c r="AQ27" s="47">
        <v>9.5</v>
      </c>
      <c r="AR27" s="47"/>
      <c r="AS27" s="47">
        <v>681.01914515071815</v>
      </c>
      <c r="AT27" s="47"/>
      <c r="AU27" s="47">
        <v>3.5</v>
      </c>
      <c r="AV27" s="47"/>
      <c r="AW27" s="47"/>
      <c r="AX27" s="47"/>
      <c r="AY27" s="47"/>
      <c r="AZ27" s="47"/>
      <c r="BA27" s="47">
        <v>1.1363636363636365</v>
      </c>
      <c r="BB27" s="47"/>
      <c r="BC27" s="47"/>
      <c r="BD27" s="47"/>
      <c r="BE27" s="47"/>
      <c r="BF27" s="47"/>
      <c r="BG27" s="47"/>
      <c r="BH27" s="47">
        <v>2</v>
      </c>
      <c r="BI27" s="47"/>
      <c r="BJ27" s="47"/>
      <c r="BK27" s="47">
        <v>52.631578947368418</v>
      </c>
      <c r="BL27" s="47"/>
      <c r="BM27" s="47"/>
      <c r="BN27" s="47">
        <v>11</v>
      </c>
      <c r="BO27" s="47"/>
      <c r="BP27" s="47"/>
      <c r="BQ27" s="47"/>
      <c r="BR27" s="47"/>
      <c r="BS27" s="47">
        <v>5.0617283950617287</v>
      </c>
      <c r="BT27" s="47">
        <v>5.333333333333333</v>
      </c>
      <c r="BU27" s="47"/>
      <c r="BV27" s="47">
        <v>1</v>
      </c>
      <c r="BW27" s="47">
        <v>1.0387811634349031</v>
      </c>
      <c r="BX27" s="47"/>
      <c r="BY27" s="47"/>
      <c r="BZ27" s="47"/>
      <c r="CA27" s="47"/>
      <c r="CB27" s="47"/>
      <c r="CC27" s="47"/>
      <c r="CD27" s="47"/>
      <c r="CE27" s="47"/>
      <c r="CF27" s="47"/>
      <c r="CG27" s="47"/>
    </row>
    <row r="28" spans="1:165" x14ac:dyDescent="0.2">
      <c r="A28" s="46">
        <v>1894</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v>52.957459207459209</v>
      </c>
      <c r="AM28" s="47"/>
      <c r="AN28" s="47">
        <v>60.344827586206897</v>
      </c>
      <c r="AO28" s="47"/>
      <c r="AP28" s="47"/>
      <c r="AQ28" s="47">
        <v>7.25</v>
      </c>
      <c r="AR28" s="47"/>
      <c r="AS28" s="47">
        <v>565.48911159836416</v>
      </c>
      <c r="AT28" s="47"/>
      <c r="AU28" s="47">
        <v>3</v>
      </c>
      <c r="AV28" s="47"/>
      <c r="AW28" s="47"/>
      <c r="AX28" s="47"/>
      <c r="AY28" s="47"/>
      <c r="AZ28" s="47"/>
      <c r="BA28" s="47">
        <v>0.9</v>
      </c>
      <c r="BB28" s="47"/>
      <c r="BC28" s="47"/>
      <c r="BD28" s="47"/>
      <c r="BE28" s="47"/>
      <c r="BF28" s="47"/>
      <c r="BG28" s="47"/>
      <c r="BH28" s="47">
        <v>1.6904761904761905</v>
      </c>
      <c r="BI28" s="47"/>
      <c r="BJ28" s="47"/>
      <c r="BK28" s="47">
        <v>54.545454545454547</v>
      </c>
      <c r="BL28" s="47"/>
      <c r="BM28" s="47">
        <v>70</v>
      </c>
      <c r="BN28" s="47"/>
      <c r="BO28" s="47"/>
      <c r="BP28" s="47"/>
      <c r="BQ28" s="47"/>
      <c r="BR28" s="47"/>
      <c r="BS28" s="47">
        <v>6</v>
      </c>
      <c r="BT28" s="47">
        <v>8.35</v>
      </c>
      <c r="BU28" s="47"/>
      <c r="BV28" s="47">
        <v>0.95</v>
      </c>
      <c r="BW28" s="47">
        <v>0.9</v>
      </c>
      <c r="BX28" s="47"/>
      <c r="BY28" s="47">
        <v>5</v>
      </c>
      <c r="BZ28" s="47">
        <v>5.2894009216589861</v>
      </c>
      <c r="CA28" s="47">
        <v>30</v>
      </c>
      <c r="CB28" s="47">
        <v>25</v>
      </c>
      <c r="CC28" s="47">
        <v>8.4</v>
      </c>
      <c r="CD28" s="47">
        <v>5</v>
      </c>
      <c r="CE28" s="47">
        <v>1</v>
      </c>
      <c r="CF28" s="47"/>
      <c r="CG28" s="47"/>
    </row>
    <row r="29" spans="1:165" x14ac:dyDescent="0.2">
      <c r="A29" s="46">
        <v>1895</v>
      </c>
      <c r="C29" s="47"/>
      <c r="D29" s="47"/>
      <c r="E29" s="47">
        <v>5.7965822159229186</v>
      </c>
      <c r="F29" s="47">
        <v>26.754966887417218</v>
      </c>
      <c r="G29" s="47">
        <v>0.53333333333333333</v>
      </c>
      <c r="H29" s="47">
        <v>10.120481927710843</v>
      </c>
      <c r="I29" s="47"/>
      <c r="J29" s="47"/>
      <c r="K29" s="47"/>
      <c r="L29" s="47"/>
      <c r="M29" s="47">
        <v>13.445378151260506</v>
      </c>
      <c r="N29" s="47">
        <v>52.168242582328006</v>
      </c>
      <c r="O29" s="47"/>
      <c r="P29" s="47"/>
      <c r="Q29" s="47"/>
      <c r="R29" s="47">
        <v>7.593220338983051</v>
      </c>
      <c r="S29" s="47">
        <v>124.0506329113924</v>
      </c>
      <c r="T29" s="47">
        <v>1.3201320132013201</v>
      </c>
      <c r="U29" s="47"/>
      <c r="V29" s="47"/>
      <c r="W29" s="47"/>
      <c r="X29" s="47"/>
      <c r="Y29" s="47">
        <v>1.92</v>
      </c>
      <c r="Z29" s="47"/>
      <c r="AA29" s="47"/>
      <c r="AB29" s="47"/>
      <c r="AC29" s="47"/>
      <c r="AD29" s="47"/>
      <c r="AE29" s="47">
        <v>12.444444444444445</v>
      </c>
      <c r="AF29" s="47"/>
      <c r="AG29" s="47">
        <v>445.71428571428567</v>
      </c>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row>
    <row r="30" spans="1:165" x14ac:dyDescent="0.2">
      <c r="A30" s="46">
        <v>1896</v>
      </c>
      <c r="C30" s="47"/>
      <c r="D30" s="47"/>
      <c r="E30" s="47">
        <v>5.688859683366867</v>
      </c>
      <c r="F30" s="47">
        <v>49</v>
      </c>
      <c r="G30" s="47">
        <v>0.51515151515151514</v>
      </c>
      <c r="H30" s="47">
        <v>10.476190476190476</v>
      </c>
      <c r="I30" s="47"/>
      <c r="J30" s="47"/>
      <c r="K30" s="47"/>
      <c r="L30" s="47"/>
      <c r="M30" s="47">
        <v>13.088529358298491</v>
      </c>
      <c r="N30" s="47">
        <v>62.926829268292686</v>
      </c>
      <c r="O30" s="47"/>
      <c r="P30" s="47"/>
      <c r="Q30" s="47"/>
      <c r="R30" s="47">
        <v>8</v>
      </c>
      <c r="S30" s="47">
        <v>112.38095238095238</v>
      </c>
      <c r="T30" s="47">
        <v>1.3333333333333333</v>
      </c>
      <c r="U30" s="47"/>
      <c r="V30" s="47"/>
      <c r="W30" s="47"/>
      <c r="X30" s="47"/>
      <c r="Y30" s="47">
        <v>1.9495798319327731</v>
      </c>
      <c r="Z30" s="47"/>
      <c r="AA30" s="47"/>
      <c r="AB30" s="47"/>
      <c r="AC30" s="47"/>
      <c r="AD30" s="47"/>
      <c r="AE30" s="47">
        <v>12.444444444444445</v>
      </c>
      <c r="AF30" s="47"/>
      <c r="AG30" s="47">
        <v>444.44444444444446</v>
      </c>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row>
    <row r="31" spans="1:165" x14ac:dyDescent="0.2">
      <c r="A31" s="46">
        <v>1897</v>
      </c>
      <c r="C31" s="47"/>
      <c r="D31" s="47"/>
      <c r="E31" s="47">
        <v>5.1880032647693284</v>
      </c>
      <c r="F31" s="47"/>
      <c r="G31" s="47"/>
      <c r="H31" s="47"/>
      <c r="I31" s="47">
        <v>9</v>
      </c>
      <c r="J31" s="47">
        <v>10</v>
      </c>
      <c r="K31" s="47"/>
      <c r="L31" s="47">
        <v>14.56</v>
      </c>
      <c r="M31" s="47">
        <v>13</v>
      </c>
      <c r="N31" s="47"/>
      <c r="O31" s="47"/>
      <c r="P31" s="47"/>
      <c r="Q31" s="47">
        <v>7.4629629629629628</v>
      </c>
      <c r="R31" s="47">
        <v>8.908163265306122</v>
      </c>
      <c r="S31" s="47">
        <v>70</v>
      </c>
      <c r="T31" s="47">
        <v>1.25</v>
      </c>
      <c r="U31" s="47"/>
      <c r="V31" s="47"/>
      <c r="W31" s="47"/>
      <c r="X31" s="47"/>
      <c r="Y31" s="47"/>
      <c r="Z31" s="47"/>
      <c r="AA31" s="47"/>
      <c r="AB31" s="47"/>
      <c r="AC31" s="47">
        <v>10.32258064516129</v>
      </c>
      <c r="AD31" s="47"/>
      <c r="AE31" s="47">
        <v>13.481481481481481</v>
      </c>
      <c r="AF31" s="47">
        <v>15</v>
      </c>
      <c r="AG31" s="47"/>
      <c r="AH31" s="47">
        <v>51.013625789298771</v>
      </c>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row>
    <row r="32" spans="1:165" x14ac:dyDescent="0.2">
      <c r="A32" s="46">
        <v>1898</v>
      </c>
      <c r="C32" s="47"/>
      <c r="D32" s="47"/>
      <c r="E32" s="47">
        <v>5.9269473499590246</v>
      </c>
      <c r="F32" s="47"/>
      <c r="G32" s="47"/>
      <c r="H32" s="47"/>
      <c r="I32" s="47">
        <v>9.25</v>
      </c>
      <c r="J32" s="47">
        <v>14.22467363990166</v>
      </c>
      <c r="K32" s="47"/>
      <c r="L32" s="47">
        <v>14.336</v>
      </c>
      <c r="M32" s="47">
        <v>13</v>
      </c>
      <c r="N32" s="47"/>
      <c r="O32" s="47"/>
      <c r="P32" s="47"/>
      <c r="Q32" s="47">
        <v>7.5882352941176467</v>
      </c>
      <c r="R32" s="47">
        <v>9.442477876106194</v>
      </c>
      <c r="S32" s="47">
        <v>80</v>
      </c>
      <c r="T32" s="47">
        <v>1.4989891210166555</v>
      </c>
      <c r="U32" s="47"/>
      <c r="V32" s="47"/>
      <c r="W32" s="47"/>
      <c r="X32" s="47"/>
      <c r="Y32" s="47"/>
      <c r="Z32" s="47"/>
      <c r="AA32" s="47"/>
      <c r="AB32" s="47"/>
      <c r="AC32" s="47">
        <v>8</v>
      </c>
      <c r="AD32" s="47"/>
      <c r="AE32" s="47">
        <v>9.4222222222222207</v>
      </c>
      <c r="AF32" s="47">
        <v>15</v>
      </c>
      <c r="AG32" s="47"/>
      <c r="AH32" s="47">
        <v>52.806311881188115</v>
      </c>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row>
    <row r="33" spans="1:85" x14ac:dyDescent="0.2">
      <c r="A33" s="46">
        <v>1899</v>
      </c>
      <c r="C33" s="47"/>
      <c r="D33" s="47"/>
      <c r="E33" s="47">
        <v>8.4670676427986074</v>
      </c>
      <c r="F33" s="47"/>
      <c r="G33" s="47"/>
      <c r="H33" s="47">
        <v>9</v>
      </c>
      <c r="I33" s="47"/>
      <c r="J33" s="47"/>
      <c r="K33" s="47"/>
      <c r="L33" s="47"/>
      <c r="M33" s="47">
        <v>12.891891891891891</v>
      </c>
      <c r="N33" s="47">
        <v>37.103235747303543</v>
      </c>
      <c r="O33" s="47"/>
      <c r="P33" s="47"/>
      <c r="Q33" s="47">
        <v>5.5</v>
      </c>
      <c r="R33" s="47">
        <v>11.846153846153847</v>
      </c>
      <c r="S33" s="47">
        <v>80</v>
      </c>
      <c r="T33" s="47">
        <v>1.583001095290252</v>
      </c>
      <c r="U33" s="47"/>
      <c r="V33" s="47"/>
      <c r="W33" s="47"/>
      <c r="X33" s="47"/>
      <c r="Y33" s="47"/>
      <c r="Z33" s="47"/>
      <c r="AA33" s="47"/>
      <c r="AB33" s="47"/>
      <c r="AC33" s="47">
        <v>7</v>
      </c>
      <c r="AD33" s="47"/>
      <c r="AE33" s="47">
        <v>11.039921143420404</v>
      </c>
      <c r="AF33" s="47">
        <v>18.399999999999999</v>
      </c>
      <c r="AG33" s="47"/>
      <c r="AH33" s="47">
        <v>64.688874409512948</v>
      </c>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row>
    <row r="34" spans="1:85" x14ac:dyDescent="0.2">
      <c r="A34" s="46">
        <v>1900</v>
      </c>
      <c r="C34" s="47"/>
      <c r="D34" s="47"/>
      <c r="E34" s="47">
        <v>9.9612560503513041</v>
      </c>
      <c r="F34" s="47"/>
      <c r="G34" s="47"/>
      <c r="H34" s="47">
        <v>9</v>
      </c>
      <c r="I34" s="47"/>
      <c r="J34" s="47"/>
      <c r="K34" s="47"/>
      <c r="L34" s="47"/>
      <c r="M34" s="47">
        <v>12</v>
      </c>
      <c r="N34" s="47">
        <v>41.745454545454542</v>
      </c>
      <c r="O34" s="47"/>
      <c r="P34" s="47"/>
      <c r="Q34" s="47">
        <v>5.7173913043478262</v>
      </c>
      <c r="R34" s="47">
        <v>10</v>
      </c>
      <c r="S34" s="47">
        <v>86</v>
      </c>
      <c r="T34" s="47">
        <v>2.1371079655842355</v>
      </c>
      <c r="U34" s="47"/>
      <c r="V34" s="47"/>
      <c r="W34" s="47"/>
      <c r="X34" s="47"/>
      <c r="Y34" s="47"/>
      <c r="Z34" s="47"/>
      <c r="AA34" s="47"/>
      <c r="AB34" s="47"/>
      <c r="AC34" s="47">
        <v>10</v>
      </c>
      <c r="AD34" s="47"/>
      <c r="AE34" s="47">
        <v>12.444444444444445</v>
      </c>
      <c r="AF34" s="47">
        <v>16</v>
      </c>
      <c r="AG34" s="47"/>
      <c r="AH34" s="47">
        <v>71.774193548387103</v>
      </c>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row>
    <row r="35" spans="1:85" x14ac:dyDescent="0.2">
      <c r="A35" s="46">
        <v>1901</v>
      </c>
      <c r="C35" s="47"/>
      <c r="D35" s="47"/>
      <c r="E35" s="47">
        <v>6.9728792352459124</v>
      </c>
      <c r="F35" s="47"/>
      <c r="G35" s="47"/>
      <c r="H35" s="47">
        <v>9.4642857142857135</v>
      </c>
      <c r="I35" s="47"/>
      <c r="J35" s="47"/>
      <c r="K35" s="47"/>
      <c r="L35" s="47"/>
      <c r="M35" s="47">
        <v>12.147651006711408</v>
      </c>
      <c r="N35" s="47">
        <v>49.890909090909091</v>
      </c>
      <c r="O35" s="47"/>
      <c r="P35" s="47"/>
      <c r="Q35" s="47">
        <v>5.0317460317460316</v>
      </c>
      <c r="R35" s="47">
        <v>8.6071428571428577</v>
      </c>
      <c r="S35" s="47">
        <v>87</v>
      </c>
      <c r="T35" s="47">
        <v>1.6617622928403435</v>
      </c>
      <c r="U35" s="47"/>
      <c r="V35" s="47"/>
      <c r="W35" s="47"/>
      <c r="X35" s="47"/>
      <c r="Y35" s="47"/>
      <c r="Z35" s="47"/>
      <c r="AA35" s="47"/>
      <c r="AB35" s="47"/>
      <c r="AC35" s="47">
        <v>2</v>
      </c>
      <c r="AD35" s="47"/>
      <c r="AE35" s="47">
        <v>12.632996632996633</v>
      </c>
      <c r="AF35" s="47">
        <v>14</v>
      </c>
      <c r="AG35" s="47"/>
      <c r="AH35" s="47">
        <v>77.950971322849213</v>
      </c>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row>
    <row r="36" spans="1:85" x14ac:dyDescent="0.2">
      <c r="A36" s="46">
        <v>1902</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v>70</v>
      </c>
      <c r="CG36" s="47">
        <v>52.666666666666671</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O16208"/>
  <sheetViews>
    <sheetView zoomScaleNormal="100" zoomScaleSheetLayoutView="110" workbookViewId="0">
      <pane xSplit="2" ySplit="8" topLeftCell="C9" activePane="bottomRight" state="frozenSplit"/>
      <selection activeCell="H14" sqref="H14"/>
      <selection pane="topRight" activeCell="H14" sqref="H14"/>
      <selection pane="bottomLeft" activeCell="H14" sqref="H14"/>
      <selection pane="bottomRight" activeCell="B7" sqref="B7"/>
    </sheetView>
  </sheetViews>
  <sheetFormatPr defaultColWidth="9.6640625" defaultRowHeight="12" x14ac:dyDescent="0.2"/>
  <cols>
    <col min="1" max="1" width="6.44140625" style="33" customWidth="1"/>
    <col min="2" max="2" width="13.88671875" style="32" customWidth="1"/>
    <col min="3" max="3" width="11.88671875" style="32" customWidth="1"/>
    <col min="4" max="4" width="12.77734375" style="32" bestFit="1" customWidth="1"/>
    <col min="5" max="9" width="9.6640625" style="32"/>
    <col min="10" max="10" width="10.33203125" style="32" customWidth="1"/>
    <col min="11" max="11" width="16.21875" style="32" customWidth="1"/>
    <col min="12" max="12" width="11.33203125" style="32" bestFit="1" customWidth="1"/>
    <col min="13" max="13" width="13.44140625" style="32" customWidth="1"/>
    <col min="14" max="14" width="9.6640625" style="32"/>
    <col min="15" max="15" width="11.6640625" style="32" bestFit="1" customWidth="1"/>
    <col min="16" max="17" width="9.6640625" style="32"/>
    <col min="18" max="18" width="12.44140625" style="32" bestFit="1" customWidth="1"/>
    <col min="19" max="22" width="9.6640625" style="32"/>
    <col min="23" max="23" width="13.44140625" style="32" customWidth="1"/>
    <col min="24" max="24" width="9.6640625" style="32"/>
    <col min="25" max="25" width="10.6640625" style="32" customWidth="1"/>
    <col min="26" max="26" width="10.21875" style="32" customWidth="1"/>
    <col min="27" max="27" width="10.6640625" style="32" customWidth="1"/>
    <col min="28" max="28" width="10.21875" style="32" bestFit="1" customWidth="1"/>
    <col min="29" max="34" width="8.5546875" style="32" bestFit="1" customWidth="1"/>
    <col min="35" max="39" width="13.21875" style="32" customWidth="1"/>
    <col min="40" max="41" width="10.88671875" style="32" customWidth="1"/>
    <col min="42" max="42" width="11.109375" style="32" customWidth="1"/>
    <col min="43" max="65" width="9.6640625" style="32"/>
    <col min="66" max="66" width="11.6640625" style="32" bestFit="1" customWidth="1"/>
    <col min="67" max="67" width="11.109375" style="32" bestFit="1" customWidth="1"/>
    <col min="68" max="200" width="9.6640625" style="32"/>
    <col min="201" max="201" width="6.44140625" style="32" customWidth="1"/>
    <col min="202" max="202" width="13.88671875" style="32" customWidth="1"/>
    <col min="203" max="203" width="11.88671875" style="32" customWidth="1"/>
    <col min="204" max="206" width="9.6640625" style="32"/>
    <col min="207" max="207" width="15.44140625" style="32" customWidth="1"/>
    <col min="208" max="208" width="16.21875" style="32" customWidth="1"/>
    <col min="209" max="220" width="9.6640625" style="32"/>
    <col min="221" max="221" width="12" style="32" customWidth="1"/>
    <col min="222" max="222" width="12.77734375" style="32" customWidth="1"/>
    <col min="223" max="223" width="11.109375" style="32" customWidth="1"/>
    <col min="224" max="224" width="12" style="32" customWidth="1"/>
    <col min="225" max="225" width="9.6640625" style="32"/>
    <col min="226" max="226" width="15.33203125" style="32" customWidth="1"/>
    <col min="227" max="227" width="15.21875" style="32" customWidth="1"/>
    <col min="228" max="228" width="21.44140625" style="32" customWidth="1"/>
    <col min="229" max="244" width="9.6640625" style="32"/>
    <col min="245" max="246" width="13.44140625" style="32" customWidth="1"/>
    <col min="247" max="247" width="9.6640625" style="32"/>
    <col min="248" max="248" width="13.88671875" style="32" customWidth="1"/>
    <col min="249" max="249" width="10.6640625" style="32" customWidth="1"/>
    <col min="250" max="250" width="17.33203125" style="32" customWidth="1"/>
    <col min="251" max="252" width="12.6640625" style="32" customWidth="1"/>
    <col min="253" max="253" width="11.21875" style="32" customWidth="1"/>
    <col min="254" max="254" width="18.33203125" style="32" customWidth="1"/>
    <col min="255" max="255" width="12.88671875" style="32" customWidth="1"/>
    <col min="256" max="257" width="13.21875" style="32" customWidth="1"/>
    <col min="258" max="258" width="10.88671875" style="32" customWidth="1"/>
    <col min="259" max="259" width="11.109375" style="32" customWidth="1"/>
    <col min="260" max="260" width="15.21875" style="32" customWidth="1"/>
    <col min="261" max="261" width="9.6640625" style="32"/>
    <col min="262" max="262" width="11" style="32" customWidth="1"/>
    <col min="263" max="263" width="10.77734375" style="32" customWidth="1"/>
    <col min="264" max="264" width="11.44140625" style="32" customWidth="1"/>
    <col min="265" max="265" width="4" style="32" customWidth="1"/>
    <col min="266" max="456" width="9.6640625" style="32"/>
    <col min="457" max="457" width="6.44140625" style="32" customWidth="1"/>
    <col min="458" max="458" width="13.88671875" style="32" customWidth="1"/>
    <col min="459" max="459" width="11.88671875" style="32" customWidth="1"/>
    <col min="460" max="462" width="9.6640625" style="32"/>
    <col min="463" max="463" width="15.44140625" style="32" customWidth="1"/>
    <col min="464" max="464" width="16.21875" style="32" customWidth="1"/>
    <col min="465" max="476" width="9.6640625" style="32"/>
    <col min="477" max="477" width="12" style="32" customWidth="1"/>
    <col min="478" max="478" width="12.77734375" style="32" customWidth="1"/>
    <col min="479" max="479" width="11.109375" style="32" customWidth="1"/>
    <col min="480" max="480" width="12" style="32" customWidth="1"/>
    <col min="481" max="481" width="9.6640625" style="32"/>
    <col min="482" max="482" width="15.33203125" style="32" customWidth="1"/>
    <col min="483" max="483" width="15.21875" style="32" customWidth="1"/>
    <col min="484" max="484" width="21.44140625" style="32" customWidth="1"/>
    <col min="485" max="500" width="9.6640625" style="32"/>
    <col min="501" max="502" width="13.44140625" style="32" customWidth="1"/>
    <col min="503" max="503" width="9.6640625" style="32"/>
    <col min="504" max="504" width="13.88671875" style="32" customWidth="1"/>
    <col min="505" max="505" width="10.6640625" style="32" customWidth="1"/>
    <col min="506" max="506" width="17.33203125" style="32" customWidth="1"/>
    <col min="507" max="508" width="12.6640625" style="32" customWidth="1"/>
    <col min="509" max="509" width="11.21875" style="32" customWidth="1"/>
    <col min="510" max="510" width="18.33203125" style="32" customWidth="1"/>
    <col min="511" max="511" width="12.88671875" style="32" customWidth="1"/>
    <col min="512" max="513" width="13.21875" style="32" customWidth="1"/>
    <col min="514" max="514" width="10.88671875" style="32" customWidth="1"/>
    <col min="515" max="515" width="11.109375" style="32" customWidth="1"/>
    <col min="516" max="516" width="15.21875" style="32" customWidth="1"/>
    <col min="517" max="517" width="9.6640625" style="32"/>
    <col min="518" max="518" width="11" style="32" customWidth="1"/>
    <col min="519" max="519" width="10.77734375" style="32" customWidth="1"/>
    <col min="520" max="520" width="11.44140625" style="32" customWidth="1"/>
    <col min="521" max="521" width="4" style="32" customWidth="1"/>
    <col min="522" max="712" width="9.6640625" style="32"/>
    <col min="713" max="713" width="6.44140625" style="32" customWidth="1"/>
    <col min="714" max="714" width="13.88671875" style="32" customWidth="1"/>
    <col min="715" max="715" width="11.88671875" style="32" customWidth="1"/>
    <col min="716" max="718" width="9.6640625" style="32"/>
    <col min="719" max="719" width="15.44140625" style="32" customWidth="1"/>
    <col min="720" max="720" width="16.21875" style="32" customWidth="1"/>
    <col min="721" max="732" width="9.6640625" style="32"/>
    <col min="733" max="733" width="12" style="32" customWidth="1"/>
    <col min="734" max="734" width="12.77734375" style="32" customWidth="1"/>
    <col min="735" max="735" width="11.109375" style="32" customWidth="1"/>
    <col min="736" max="736" width="12" style="32" customWidth="1"/>
    <col min="737" max="737" width="9.6640625" style="32"/>
    <col min="738" max="738" width="15.33203125" style="32" customWidth="1"/>
    <col min="739" max="739" width="15.21875" style="32" customWidth="1"/>
    <col min="740" max="740" width="21.44140625" style="32" customWidth="1"/>
    <col min="741" max="756" width="9.6640625" style="32"/>
    <col min="757" max="758" width="13.44140625" style="32" customWidth="1"/>
    <col min="759" max="759" width="9.6640625" style="32"/>
    <col min="760" max="760" width="13.88671875" style="32" customWidth="1"/>
    <col min="761" max="761" width="10.6640625" style="32" customWidth="1"/>
    <col min="762" max="762" width="17.33203125" style="32" customWidth="1"/>
    <col min="763" max="764" width="12.6640625" style="32" customWidth="1"/>
    <col min="765" max="765" width="11.21875" style="32" customWidth="1"/>
    <col min="766" max="766" width="18.33203125" style="32" customWidth="1"/>
    <col min="767" max="767" width="12.88671875" style="32" customWidth="1"/>
    <col min="768" max="769" width="13.21875" style="32" customWidth="1"/>
    <col min="770" max="770" width="10.88671875" style="32" customWidth="1"/>
    <col min="771" max="771" width="11.109375" style="32" customWidth="1"/>
    <col min="772" max="772" width="15.21875" style="32" customWidth="1"/>
    <col min="773" max="773" width="9.6640625" style="32"/>
    <col min="774" max="774" width="11" style="32" customWidth="1"/>
    <col min="775" max="775" width="10.77734375" style="32" customWidth="1"/>
    <col min="776" max="776" width="11.44140625" style="32" customWidth="1"/>
    <col min="777" max="777" width="4" style="32" customWidth="1"/>
    <col min="778" max="968" width="9.6640625" style="32"/>
    <col min="969" max="969" width="6.44140625" style="32" customWidth="1"/>
    <col min="970" max="970" width="13.88671875" style="32" customWidth="1"/>
    <col min="971" max="971" width="11.88671875" style="32" customWidth="1"/>
    <col min="972" max="974" width="9.6640625" style="32"/>
    <col min="975" max="975" width="15.44140625" style="32" customWidth="1"/>
    <col min="976" max="976" width="16.21875" style="32" customWidth="1"/>
    <col min="977" max="988" width="9.6640625" style="32"/>
    <col min="989" max="989" width="12" style="32" customWidth="1"/>
    <col min="990" max="990" width="12.77734375" style="32" customWidth="1"/>
    <col min="991" max="991" width="11.109375" style="32" customWidth="1"/>
    <col min="992" max="992" width="12" style="32" customWidth="1"/>
    <col min="993" max="993" width="9.6640625" style="32"/>
    <col min="994" max="994" width="15.33203125" style="32" customWidth="1"/>
    <col min="995" max="995" width="15.21875" style="32" customWidth="1"/>
    <col min="996" max="996" width="21.44140625" style="32" customWidth="1"/>
    <col min="997" max="1012" width="9.6640625" style="32"/>
    <col min="1013" max="1014" width="13.44140625" style="32" customWidth="1"/>
    <col min="1015" max="1015" width="9.6640625" style="32"/>
    <col min="1016" max="1016" width="13.88671875" style="32" customWidth="1"/>
    <col min="1017" max="1017" width="10.6640625" style="32" customWidth="1"/>
    <col min="1018" max="1018" width="17.33203125" style="32" customWidth="1"/>
    <col min="1019" max="1020" width="12.6640625" style="32" customWidth="1"/>
    <col min="1021" max="1021" width="11.21875" style="32" customWidth="1"/>
    <col min="1022" max="1022" width="18.33203125" style="32" customWidth="1"/>
    <col min="1023" max="1023" width="12.88671875" style="32" customWidth="1"/>
    <col min="1024" max="1025" width="13.21875" style="32" customWidth="1"/>
    <col min="1026" max="1026" width="10.88671875" style="32" customWidth="1"/>
    <col min="1027" max="1027" width="11.109375" style="32" customWidth="1"/>
    <col min="1028" max="1028" width="15.21875" style="32" customWidth="1"/>
    <col min="1029" max="1029" width="9.6640625" style="32"/>
    <col min="1030" max="1030" width="11" style="32" customWidth="1"/>
    <col min="1031" max="1031" width="10.77734375" style="32" customWidth="1"/>
    <col min="1032" max="1032" width="11.44140625" style="32" customWidth="1"/>
    <col min="1033" max="1033" width="4" style="32" customWidth="1"/>
    <col min="1034" max="1224" width="9.6640625" style="32"/>
    <col min="1225" max="1225" width="6.44140625" style="32" customWidth="1"/>
    <col min="1226" max="1226" width="13.88671875" style="32" customWidth="1"/>
    <col min="1227" max="1227" width="11.88671875" style="32" customWidth="1"/>
    <col min="1228" max="1230" width="9.6640625" style="32"/>
    <col min="1231" max="1231" width="15.44140625" style="32" customWidth="1"/>
    <col min="1232" max="1232" width="16.21875" style="32" customWidth="1"/>
    <col min="1233" max="1244" width="9.6640625" style="32"/>
    <col min="1245" max="1245" width="12" style="32" customWidth="1"/>
    <col min="1246" max="1246" width="12.77734375" style="32" customWidth="1"/>
    <col min="1247" max="1247" width="11.109375" style="32" customWidth="1"/>
    <col min="1248" max="1248" width="12" style="32" customWidth="1"/>
    <col min="1249" max="1249" width="9.6640625" style="32"/>
    <col min="1250" max="1250" width="15.33203125" style="32" customWidth="1"/>
    <col min="1251" max="1251" width="15.21875" style="32" customWidth="1"/>
    <col min="1252" max="1252" width="21.44140625" style="32" customWidth="1"/>
    <col min="1253" max="1268" width="9.6640625" style="32"/>
    <col min="1269" max="1270" width="13.44140625" style="32" customWidth="1"/>
    <col min="1271" max="1271" width="9.6640625" style="32"/>
    <col min="1272" max="1272" width="13.88671875" style="32" customWidth="1"/>
    <col min="1273" max="1273" width="10.6640625" style="32" customWidth="1"/>
    <col min="1274" max="1274" width="17.33203125" style="32" customWidth="1"/>
    <col min="1275" max="1276" width="12.6640625" style="32" customWidth="1"/>
    <col min="1277" max="1277" width="11.21875" style="32" customWidth="1"/>
    <col min="1278" max="1278" width="18.33203125" style="32" customWidth="1"/>
    <col min="1279" max="1279" width="12.88671875" style="32" customWidth="1"/>
    <col min="1280" max="1281" width="13.21875" style="32" customWidth="1"/>
    <col min="1282" max="1282" width="10.88671875" style="32" customWidth="1"/>
    <col min="1283" max="1283" width="11.109375" style="32" customWidth="1"/>
    <col min="1284" max="1284" width="15.21875" style="32" customWidth="1"/>
    <col min="1285" max="1285" width="9.6640625" style="32"/>
    <col min="1286" max="1286" width="11" style="32" customWidth="1"/>
    <col min="1287" max="1287" width="10.77734375" style="32" customWidth="1"/>
    <col min="1288" max="1288" width="11.44140625" style="32" customWidth="1"/>
    <col min="1289" max="1289" width="4" style="32" customWidth="1"/>
    <col min="1290" max="1480" width="9.6640625" style="32"/>
    <col min="1481" max="1481" width="6.44140625" style="32" customWidth="1"/>
    <col min="1482" max="1482" width="13.88671875" style="32" customWidth="1"/>
    <col min="1483" max="1483" width="11.88671875" style="32" customWidth="1"/>
    <col min="1484" max="1486" width="9.6640625" style="32"/>
    <col min="1487" max="1487" width="15.44140625" style="32" customWidth="1"/>
    <col min="1488" max="1488" width="16.21875" style="32" customWidth="1"/>
    <col min="1489" max="1500" width="9.6640625" style="32"/>
    <col min="1501" max="1501" width="12" style="32" customWidth="1"/>
    <col min="1502" max="1502" width="12.77734375" style="32" customWidth="1"/>
    <col min="1503" max="1503" width="11.109375" style="32" customWidth="1"/>
    <col min="1504" max="1504" width="12" style="32" customWidth="1"/>
    <col min="1505" max="1505" width="9.6640625" style="32"/>
    <col min="1506" max="1506" width="15.33203125" style="32" customWidth="1"/>
    <col min="1507" max="1507" width="15.21875" style="32" customWidth="1"/>
    <col min="1508" max="1508" width="21.44140625" style="32" customWidth="1"/>
    <col min="1509" max="1524" width="9.6640625" style="32"/>
    <col min="1525" max="1526" width="13.44140625" style="32" customWidth="1"/>
    <col min="1527" max="1527" width="9.6640625" style="32"/>
    <col min="1528" max="1528" width="13.88671875" style="32" customWidth="1"/>
    <col min="1529" max="1529" width="10.6640625" style="32" customWidth="1"/>
    <col min="1530" max="1530" width="17.33203125" style="32" customWidth="1"/>
    <col min="1531" max="1532" width="12.6640625" style="32" customWidth="1"/>
    <col min="1533" max="1533" width="11.21875" style="32" customWidth="1"/>
    <col min="1534" max="1534" width="18.33203125" style="32" customWidth="1"/>
    <col min="1535" max="1535" width="12.88671875" style="32" customWidth="1"/>
    <col min="1536" max="1537" width="13.21875" style="32" customWidth="1"/>
    <col min="1538" max="1538" width="10.88671875" style="32" customWidth="1"/>
    <col min="1539" max="1539" width="11.109375" style="32" customWidth="1"/>
    <col min="1540" max="1540" width="15.21875" style="32" customWidth="1"/>
    <col min="1541" max="1541" width="9.6640625" style="32"/>
    <col min="1542" max="1542" width="11" style="32" customWidth="1"/>
    <col min="1543" max="1543" width="10.77734375" style="32" customWidth="1"/>
    <col min="1544" max="1544" width="11.44140625" style="32" customWidth="1"/>
    <col min="1545" max="1545" width="4" style="32" customWidth="1"/>
    <col min="1546" max="1736" width="9.6640625" style="32"/>
    <col min="1737" max="1737" width="6.44140625" style="32" customWidth="1"/>
    <col min="1738" max="1738" width="13.88671875" style="32" customWidth="1"/>
    <col min="1739" max="1739" width="11.88671875" style="32" customWidth="1"/>
    <col min="1740" max="1742" width="9.6640625" style="32"/>
    <col min="1743" max="1743" width="15.44140625" style="32" customWidth="1"/>
    <col min="1744" max="1744" width="16.21875" style="32" customWidth="1"/>
    <col min="1745" max="1756" width="9.6640625" style="32"/>
    <col min="1757" max="1757" width="12" style="32" customWidth="1"/>
    <col min="1758" max="1758" width="12.77734375" style="32" customWidth="1"/>
    <col min="1759" max="1759" width="11.109375" style="32" customWidth="1"/>
    <col min="1760" max="1760" width="12" style="32" customWidth="1"/>
    <col min="1761" max="1761" width="9.6640625" style="32"/>
    <col min="1762" max="1762" width="15.33203125" style="32" customWidth="1"/>
    <col min="1763" max="1763" width="15.21875" style="32" customWidth="1"/>
    <col min="1764" max="1764" width="21.44140625" style="32" customWidth="1"/>
    <col min="1765" max="1780" width="9.6640625" style="32"/>
    <col min="1781" max="1782" width="13.44140625" style="32" customWidth="1"/>
    <col min="1783" max="1783" width="9.6640625" style="32"/>
    <col min="1784" max="1784" width="13.88671875" style="32" customWidth="1"/>
    <col min="1785" max="1785" width="10.6640625" style="32" customWidth="1"/>
    <col min="1786" max="1786" width="17.33203125" style="32" customWidth="1"/>
    <col min="1787" max="1788" width="12.6640625" style="32" customWidth="1"/>
    <col min="1789" max="1789" width="11.21875" style="32" customWidth="1"/>
    <col min="1790" max="1790" width="18.33203125" style="32" customWidth="1"/>
    <col min="1791" max="1791" width="12.88671875" style="32" customWidth="1"/>
    <col min="1792" max="1793" width="13.21875" style="32" customWidth="1"/>
    <col min="1794" max="1794" width="10.88671875" style="32" customWidth="1"/>
    <col min="1795" max="1795" width="11.109375" style="32" customWidth="1"/>
    <col min="1796" max="1796" width="15.21875" style="32" customWidth="1"/>
    <col min="1797" max="1797" width="9.6640625" style="32"/>
    <col min="1798" max="1798" width="11" style="32" customWidth="1"/>
    <col min="1799" max="1799" width="10.77734375" style="32" customWidth="1"/>
    <col min="1800" max="1800" width="11.44140625" style="32" customWidth="1"/>
    <col min="1801" max="1801" width="4" style="32" customWidth="1"/>
    <col min="1802" max="1992" width="9.6640625" style="32"/>
    <col min="1993" max="1993" width="6.44140625" style="32" customWidth="1"/>
    <col min="1994" max="1994" width="13.88671875" style="32" customWidth="1"/>
    <col min="1995" max="1995" width="11.88671875" style="32" customWidth="1"/>
    <col min="1996" max="1998" width="9.6640625" style="32"/>
    <col min="1999" max="1999" width="15.44140625" style="32" customWidth="1"/>
    <col min="2000" max="2000" width="16.21875" style="32" customWidth="1"/>
    <col min="2001" max="2012" width="9.6640625" style="32"/>
    <col min="2013" max="2013" width="12" style="32" customWidth="1"/>
    <col min="2014" max="2014" width="12.77734375" style="32" customWidth="1"/>
    <col min="2015" max="2015" width="11.109375" style="32" customWidth="1"/>
    <col min="2016" max="2016" width="12" style="32" customWidth="1"/>
    <col min="2017" max="2017" width="9.6640625" style="32"/>
    <col min="2018" max="2018" width="15.33203125" style="32" customWidth="1"/>
    <col min="2019" max="2019" width="15.21875" style="32" customWidth="1"/>
    <col min="2020" max="2020" width="21.44140625" style="32" customWidth="1"/>
    <col min="2021" max="2036" width="9.6640625" style="32"/>
    <col min="2037" max="2038" width="13.44140625" style="32" customWidth="1"/>
    <col min="2039" max="2039" width="9.6640625" style="32"/>
    <col min="2040" max="2040" width="13.88671875" style="32" customWidth="1"/>
    <col min="2041" max="2041" width="10.6640625" style="32" customWidth="1"/>
    <col min="2042" max="2042" width="17.33203125" style="32" customWidth="1"/>
    <col min="2043" max="2044" width="12.6640625" style="32" customWidth="1"/>
    <col min="2045" max="2045" width="11.21875" style="32" customWidth="1"/>
    <col min="2046" max="2046" width="18.33203125" style="32" customWidth="1"/>
    <col min="2047" max="2047" width="12.88671875" style="32" customWidth="1"/>
    <col min="2048" max="2049" width="13.21875" style="32" customWidth="1"/>
    <col min="2050" max="2050" width="10.88671875" style="32" customWidth="1"/>
    <col min="2051" max="2051" width="11.109375" style="32" customWidth="1"/>
    <col min="2052" max="2052" width="15.21875" style="32" customWidth="1"/>
    <col min="2053" max="2053" width="9.6640625" style="32"/>
    <col min="2054" max="2054" width="11" style="32" customWidth="1"/>
    <col min="2055" max="2055" width="10.77734375" style="32" customWidth="1"/>
    <col min="2056" max="2056" width="11.44140625" style="32" customWidth="1"/>
    <col min="2057" max="2057" width="4" style="32" customWidth="1"/>
    <col min="2058" max="2248" width="9.6640625" style="32"/>
    <col min="2249" max="2249" width="6.44140625" style="32" customWidth="1"/>
    <col min="2250" max="2250" width="13.88671875" style="32" customWidth="1"/>
    <col min="2251" max="2251" width="11.88671875" style="32" customWidth="1"/>
    <col min="2252" max="2254" width="9.6640625" style="32"/>
    <col min="2255" max="2255" width="15.44140625" style="32" customWidth="1"/>
    <col min="2256" max="2256" width="16.21875" style="32" customWidth="1"/>
    <col min="2257" max="2268" width="9.6640625" style="32"/>
    <col min="2269" max="2269" width="12" style="32" customWidth="1"/>
    <col min="2270" max="2270" width="12.77734375" style="32" customWidth="1"/>
    <col min="2271" max="2271" width="11.109375" style="32" customWidth="1"/>
    <col min="2272" max="2272" width="12" style="32" customWidth="1"/>
    <col min="2273" max="2273" width="9.6640625" style="32"/>
    <col min="2274" max="2274" width="15.33203125" style="32" customWidth="1"/>
    <col min="2275" max="2275" width="15.21875" style="32" customWidth="1"/>
    <col min="2276" max="2276" width="21.44140625" style="32" customWidth="1"/>
    <col min="2277" max="2292" width="9.6640625" style="32"/>
    <col min="2293" max="2294" width="13.44140625" style="32" customWidth="1"/>
    <col min="2295" max="2295" width="9.6640625" style="32"/>
    <col min="2296" max="2296" width="13.88671875" style="32" customWidth="1"/>
    <col min="2297" max="2297" width="10.6640625" style="32" customWidth="1"/>
    <col min="2298" max="2298" width="17.33203125" style="32" customWidth="1"/>
    <col min="2299" max="2300" width="12.6640625" style="32" customWidth="1"/>
    <col min="2301" max="2301" width="11.21875" style="32" customWidth="1"/>
    <col min="2302" max="2302" width="18.33203125" style="32" customWidth="1"/>
    <col min="2303" max="2303" width="12.88671875" style="32" customWidth="1"/>
    <col min="2304" max="2305" width="13.21875" style="32" customWidth="1"/>
    <col min="2306" max="2306" width="10.88671875" style="32" customWidth="1"/>
    <col min="2307" max="2307" width="11.109375" style="32" customWidth="1"/>
    <col min="2308" max="2308" width="15.21875" style="32" customWidth="1"/>
    <col min="2309" max="2309" width="9.6640625" style="32"/>
    <col min="2310" max="2310" width="11" style="32" customWidth="1"/>
    <col min="2311" max="2311" width="10.77734375" style="32" customWidth="1"/>
    <col min="2312" max="2312" width="11.44140625" style="32" customWidth="1"/>
    <col min="2313" max="2313" width="4" style="32" customWidth="1"/>
    <col min="2314" max="2504" width="9.6640625" style="32"/>
    <col min="2505" max="2505" width="6.44140625" style="32" customWidth="1"/>
    <col min="2506" max="2506" width="13.88671875" style="32" customWidth="1"/>
    <col min="2507" max="2507" width="11.88671875" style="32" customWidth="1"/>
    <col min="2508" max="2510" width="9.6640625" style="32"/>
    <col min="2511" max="2511" width="15.44140625" style="32" customWidth="1"/>
    <col min="2512" max="2512" width="16.21875" style="32" customWidth="1"/>
    <col min="2513" max="2524" width="9.6640625" style="32"/>
    <col min="2525" max="2525" width="12" style="32" customWidth="1"/>
    <col min="2526" max="2526" width="12.77734375" style="32" customWidth="1"/>
    <col min="2527" max="2527" width="11.109375" style="32" customWidth="1"/>
    <col min="2528" max="2528" width="12" style="32" customWidth="1"/>
    <col min="2529" max="2529" width="9.6640625" style="32"/>
    <col min="2530" max="2530" width="15.33203125" style="32" customWidth="1"/>
    <col min="2531" max="2531" width="15.21875" style="32" customWidth="1"/>
    <col min="2532" max="2532" width="21.44140625" style="32" customWidth="1"/>
    <col min="2533" max="2548" width="9.6640625" style="32"/>
    <col min="2549" max="2550" width="13.44140625" style="32" customWidth="1"/>
    <col min="2551" max="2551" width="9.6640625" style="32"/>
    <col min="2552" max="2552" width="13.88671875" style="32" customWidth="1"/>
    <col min="2553" max="2553" width="10.6640625" style="32" customWidth="1"/>
    <col min="2554" max="2554" width="17.33203125" style="32" customWidth="1"/>
    <col min="2555" max="2556" width="12.6640625" style="32" customWidth="1"/>
    <col min="2557" max="2557" width="11.21875" style="32" customWidth="1"/>
    <col min="2558" max="2558" width="18.33203125" style="32" customWidth="1"/>
    <col min="2559" max="2559" width="12.88671875" style="32" customWidth="1"/>
    <col min="2560" max="2561" width="13.21875" style="32" customWidth="1"/>
    <col min="2562" max="2562" width="10.88671875" style="32" customWidth="1"/>
    <col min="2563" max="2563" width="11.109375" style="32" customWidth="1"/>
    <col min="2564" max="2564" width="15.21875" style="32" customWidth="1"/>
    <col min="2565" max="2565" width="9.6640625" style="32"/>
    <col min="2566" max="2566" width="11" style="32" customWidth="1"/>
    <col min="2567" max="2567" width="10.77734375" style="32" customWidth="1"/>
    <col min="2568" max="2568" width="11.44140625" style="32" customWidth="1"/>
    <col min="2569" max="2569" width="4" style="32" customWidth="1"/>
    <col min="2570" max="2760" width="9.6640625" style="32"/>
    <col min="2761" max="2761" width="6.44140625" style="32" customWidth="1"/>
    <col min="2762" max="2762" width="13.88671875" style="32" customWidth="1"/>
    <col min="2763" max="2763" width="11.88671875" style="32" customWidth="1"/>
    <col min="2764" max="2766" width="9.6640625" style="32"/>
    <col min="2767" max="2767" width="15.44140625" style="32" customWidth="1"/>
    <col min="2768" max="2768" width="16.21875" style="32" customWidth="1"/>
    <col min="2769" max="2780" width="9.6640625" style="32"/>
    <col min="2781" max="2781" width="12" style="32" customWidth="1"/>
    <col min="2782" max="2782" width="12.77734375" style="32" customWidth="1"/>
    <col min="2783" max="2783" width="11.109375" style="32" customWidth="1"/>
    <col min="2784" max="2784" width="12" style="32" customWidth="1"/>
    <col min="2785" max="2785" width="9.6640625" style="32"/>
    <col min="2786" max="2786" width="15.33203125" style="32" customWidth="1"/>
    <col min="2787" max="2787" width="15.21875" style="32" customWidth="1"/>
    <col min="2788" max="2788" width="21.44140625" style="32" customWidth="1"/>
    <col min="2789" max="2804" width="9.6640625" style="32"/>
    <col min="2805" max="2806" width="13.44140625" style="32" customWidth="1"/>
    <col min="2807" max="2807" width="9.6640625" style="32"/>
    <col min="2808" max="2808" width="13.88671875" style="32" customWidth="1"/>
    <col min="2809" max="2809" width="10.6640625" style="32" customWidth="1"/>
    <col min="2810" max="2810" width="17.33203125" style="32" customWidth="1"/>
    <col min="2811" max="2812" width="12.6640625" style="32" customWidth="1"/>
    <col min="2813" max="2813" width="11.21875" style="32" customWidth="1"/>
    <col min="2814" max="2814" width="18.33203125" style="32" customWidth="1"/>
    <col min="2815" max="2815" width="12.88671875" style="32" customWidth="1"/>
    <col min="2816" max="2817" width="13.21875" style="32" customWidth="1"/>
    <col min="2818" max="2818" width="10.88671875" style="32" customWidth="1"/>
    <col min="2819" max="2819" width="11.109375" style="32" customWidth="1"/>
    <col min="2820" max="2820" width="15.21875" style="32" customWidth="1"/>
    <col min="2821" max="2821" width="9.6640625" style="32"/>
    <col min="2822" max="2822" width="11" style="32" customWidth="1"/>
    <col min="2823" max="2823" width="10.77734375" style="32" customWidth="1"/>
    <col min="2824" max="2824" width="11.44140625" style="32" customWidth="1"/>
    <col min="2825" max="2825" width="4" style="32" customWidth="1"/>
    <col min="2826" max="3016" width="9.6640625" style="32"/>
    <col min="3017" max="3017" width="6.44140625" style="32" customWidth="1"/>
    <col min="3018" max="3018" width="13.88671875" style="32" customWidth="1"/>
    <col min="3019" max="3019" width="11.88671875" style="32" customWidth="1"/>
    <col min="3020" max="3022" width="9.6640625" style="32"/>
    <col min="3023" max="3023" width="15.44140625" style="32" customWidth="1"/>
    <col min="3024" max="3024" width="16.21875" style="32" customWidth="1"/>
    <col min="3025" max="3036" width="9.6640625" style="32"/>
    <col min="3037" max="3037" width="12" style="32" customWidth="1"/>
    <col min="3038" max="3038" width="12.77734375" style="32" customWidth="1"/>
    <col min="3039" max="3039" width="11.109375" style="32" customWidth="1"/>
    <col min="3040" max="3040" width="12" style="32" customWidth="1"/>
    <col min="3041" max="3041" width="9.6640625" style="32"/>
    <col min="3042" max="3042" width="15.33203125" style="32" customWidth="1"/>
    <col min="3043" max="3043" width="15.21875" style="32" customWidth="1"/>
    <col min="3044" max="3044" width="21.44140625" style="32" customWidth="1"/>
    <col min="3045" max="3060" width="9.6640625" style="32"/>
    <col min="3061" max="3062" width="13.44140625" style="32" customWidth="1"/>
    <col min="3063" max="3063" width="9.6640625" style="32"/>
    <col min="3064" max="3064" width="13.88671875" style="32" customWidth="1"/>
    <col min="3065" max="3065" width="10.6640625" style="32" customWidth="1"/>
    <col min="3066" max="3066" width="17.33203125" style="32" customWidth="1"/>
    <col min="3067" max="3068" width="12.6640625" style="32" customWidth="1"/>
    <col min="3069" max="3069" width="11.21875" style="32" customWidth="1"/>
    <col min="3070" max="3070" width="18.33203125" style="32" customWidth="1"/>
    <col min="3071" max="3071" width="12.88671875" style="32" customWidth="1"/>
    <col min="3072" max="3073" width="13.21875" style="32" customWidth="1"/>
    <col min="3074" max="3074" width="10.88671875" style="32" customWidth="1"/>
    <col min="3075" max="3075" width="11.109375" style="32" customWidth="1"/>
    <col min="3076" max="3076" width="15.21875" style="32" customWidth="1"/>
    <col min="3077" max="3077" width="9.6640625" style="32"/>
    <col min="3078" max="3078" width="11" style="32" customWidth="1"/>
    <col min="3079" max="3079" width="10.77734375" style="32" customWidth="1"/>
    <col min="3080" max="3080" width="11.44140625" style="32" customWidth="1"/>
    <col min="3081" max="3081" width="4" style="32" customWidth="1"/>
    <col min="3082" max="3272" width="9.6640625" style="32"/>
    <col min="3273" max="3273" width="6.44140625" style="32" customWidth="1"/>
    <col min="3274" max="3274" width="13.88671875" style="32" customWidth="1"/>
    <col min="3275" max="3275" width="11.88671875" style="32" customWidth="1"/>
    <col min="3276" max="3278" width="9.6640625" style="32"/>
    <col min="3279" max="3279" width="15.44140625" style="32" customWidth="1"/>
    <col min="3280" max="3280" width="16.21875" style="32" customWidth="1"/>
    <col min="3281" max="3292" width="9.6640625" style="32"/>
    <col min="3293" max="3293" width="12" style="32" customWidth="1"/>
    <col min="3294" max="3294" width="12.77734375" style="32" customWidth="1"/>
    <col min="3295" max="3295" width="11.109375" style="32" customWidth="1"/>
    <col min="3296" max="3296" width="12" style="32" customWidth="1"/>
    <col min="3297" max="3297" width="9.6640625" style="32"/>
    <col min="3298" max="3298" width="15.33203125" style="32" customWidth="1"/>
    <col min="3299" max="3299" width="15.21875" style="32" customWidth="1"/>
    <col min="3300" max="3300" width="21.44140625" style="32" customWidth="1"/>
    <col min="3301" max="3316" width="9.6640625" style="32"/>
    <col min="3317" max="3318" width="13.44140625" style="32" customWidth="1"/>
    <col min="3319" max="3319" width="9.6640625" style="32"/>
    <col min="3320" max="3320" width="13.88671875" style="32" customWidth="1"/>
    <col min="3321" max="3321" width="10.6640625" style="32" customWidth="1"/>
    <col min="3322" max="3322" width="17.33203125" style="32" customWidth="1"/>
    <col min="3323" max="3324" width="12.6640625" style="32" customWidth="1"/>
    <col min="3325" max="3325" width="11.21875" style="32" customWidth="1"/>
    <col min="3326" max="3326" width="18.33203125" style="32" customWidth="1"/>
    <col min="3327" max="3327" width="12.88671875" style="32" customWidth="1"/>
    <col min="3328" max="3329" width="13.21875" style="32" customWidth="1"/>
    <col min="3330" max="3330" width="10.88671875" style="32" customWidth="1"/>
    <col min="3331" max="3331" width="11.109375" style="32" customWidth="1"/>
    <col min="3332" max="3332" width="15.21875" style="32" customWidth="1"/>
    <col min="3333" max="3333" width="9.6640625" style="32"/>
    <col min="3334" max="3334" width="11" style="32" customWidth="1"/>
    <col min="3335" max="3335" width="10.77734375" style="32" customWidth="1"/>
    <col min="3336" max="3336" width="11.44140625" style="32" customWidth="1"/>
    <col min="3337" max="3337" width="4" style="32" customWidth="1"/>
    <col min="3338" max="3528" width="9.6640625" style="32"/>
    <col min="3529" max="3529" width="6.44140625" style="32" customWidth="1"/>
    <col min="3530" max="3530" width="13.88671875" style="32" customWidth="1"/>
    <col min="3531" max="3531" width="11.88671875" style="32" customWidth="1"/>
    <col min="3532" max="3534" width="9.6640625" style="32"/>
    <col min="3535" max="3535" width="15.44140625" style="32" customWidth="1"/>
    <col min="3536" max="3536" width="16.21875" style="32" customWidth="1"/>
    <col min="3537" max="3548" width="9.6640625" style="32"/>
    <col min="3549" max="3549" width="12" style="32" customWidth="1"/>
    <col min="3550" max="3550" width="12.77734375" style="32" customWidth="1"/>
    <col min="3551" max="3551" width="11.109375" style="32" customWidth="1"/>
    <col min="3552" max="3552" width="12" style="32" customWidth="1"/>
    <col min="3553" max="3553" width="9.6640625" style="32"/>
    <col min="3554" max="3554" width="15.33203125" style="32" customWidth="1"/>
    <col min="3555" max="3555" width="15.21875" style="32" customWidth="1"/>
    <col min="3556" max="3556" width="21.44140625" style="32" customWidth="1"/>
    <col min="3557" max="3572" width="9.6640625" style="32"/>
    <col min="3573" max="3574" width="13.44140625" style="32" customWidth="1"/>
    <col min="3575" max="3575" width="9.6640625" style="32"/>
    <col min="3576" max="3576" width="13.88671875" style="32" customWidth="1"/>
    <col min="3577" max="3577" width="10.6640625" style="32" customWidth="1"/>
    <col min="3578" max="3578" width="17.33203125" style="32" customWidth="1"/>
    <col min="3579" max="3580" width="12.6640625" style="32" customWidth="1"/>
    <col min="3581" max="3581" width="11.21875" style="32" customWidth="1"/>
    <col min="3582" max="3582" width="18.33203125" style="32" customWidth="1"/>
    <col min="3583" max="3583" width="12.88671875" style="32" customWidth="1"/>
    <col min="3584" max="3585" width="13.21875" style="32" customWidth="1"/>
    <col min="3586" max="3586" width="10.88671875" style="32" customWidth="1"/>
    <col min="3587" max="3587" width="11.109375" style="32" customWidth="1"/>
    <col min="3588" max="3588" width="15.21875" style="32" customWidth="1"/>
    <col min="3589" max="3589" width="9.6640625" style="32"/>
    <col min="3590" max="3590" width="11" style="32" customWidth="1"/>
    <col min="3591" max="3591" width="10.77734375" style="32" customWidth="1"/>
    <col min="3592" max="3592" width="11.44140625" style="32" customWidth="1"/>
    <col min="3593" max="3593" width="4" style="32" customWidth="1"/>
    <col min="3594" max="3784" width="9.6640625" style="32"/>
    <col min="3785" max="3785" width="6.44140625" style="32" customWidth="1"/>
    <col min="3786" max="3786" width="13.88671875" style="32" customWidth="1"/>
    <col min="3787" max="3787" width="11.88671875" style="32" customWidth="1"/>
    <col min="3788" max="3790" width="9.6640625" style="32"/>
    <col min="3791" max="3791" width="15.44140625" style="32" customWidth="1"/>
    <col min="3792" max="3792" width="16.21875" style="32" customWidth="1"/>
    <col min="3793" max="3804" width="9.6640625" style="32"/>
    <col min="3805" max="3805" width="12" style="32" customWidth="1"/>
    <col min="3806" max="3806" width="12.77734375" style="32" customWidth="1"/>
    <col min="3807" max="3807" width="11.109375" style="32" customWidth="1"/>
    <col min="3808" max="3808" width="12" style="32" customWidth="1"/>
    <col min="3809" max="3809" width="9.6640625" style="32"/>
    <col min="3810" max="3810" width="15.33203125" style="32" customWidth="1"/>
    <col min="3811" max="3811" width="15.21875" style="32" customWidth="1"/>
    <col min="3812" max="3812" width="21.44140625" style="32" customWidth="1"/>
    <col min="3813" max="3828" width="9.6640625" style="32"/>
    <col min="3829" max="3830" width="13.44140625" style="32" customWidth="1"/>
    <col min="3831" max="3831" width="9.6640625" style="32"/>
    <col min="3832" max="3832" width="13.88671875" style="32" customWidth="1"/>
    <col min="3833" max="3833" width="10.6640625" style="32" customWidth="1"/>
    <col min="3834" max="3834" width="17.33203125" style="32" customWidth="1"/>
    <col min="3835" max="3836" width="12.6640625" style="32" customWidth="1"/>
    <col min="3837" max="3837" width="11.21875" style="32" customWidth="1"/>
    <col min="3838" max="3838" width="18.33203125" style="32" customWidth="1"/>
    <col min="3839" max="3839" width="12.88671875" style="32" customWidth="1"/>
    <col min="3840" max="3841" width="13.21875" style="32" customWidth="1"/>
    <col min="3842" max="3842" width="10.88671875" style="32" customWidth="1"/>
    <col min="3843" max="3843" width="11.109375" style="32" customWidth="1"/>
    <col min="3844" max="3844" width="15.21875" style="32" customWidth="1"/>
    <col min="3845" max="3845" width="9.6640625" style="32"/>
    <col min="3846" max="3846" width="11" style="32" customWidth="1"/>
    <col min="3847" max="3847" width="10.77734375" style="32" customWidth="1"/>
    <col min="3848" max="3848" width="11.44140625" style="32" customWidth="1"/>
    <col min="3849" max="3849" width="4" style="32" customWidth="1"/>
    <col min="3850" max="4040" width="9.6640625" style="32"/>
    <col min="4041" max="4041" width="6.44140625" style="32" customWidth="1"/>
    <col min="4042" max="4042" width="13.88671875" style="32" customWidth="1"/>
    <col min="4043" max="4043" width="11.88671875" style="32" customWidth="1"/>
    <col min="4044" max="4046" width="9.6640625" style="32"/>
    <col min="4047" max="4047" width="15.44140625" style="32" customWidth="1"/>
    <col min="4048" max="4048" width="16.21875" style="32" customWidth="1"/>
    <col min="4049" max="4060" width="9.6640625" style="32"/>
    <col min="4061" max="4061" width="12" style="32" customWidth="1"/>
    <col min="4062" max="4062" width="12.77734375" style="32" customWidth="1"/>
    <col min="4063" max="4063" width="11.109375" style="32" customWidth="1"/>
    <col min="4064" max="4064" width="12" style="32" customWidth="1"/>
    <col min="4065" max="4065" width="9.6640625" style="32"/>
    <col min="4066" max="4066" width="15.33203125" style="32" customWidth="1"/>
    <col min="4067" max="4067" width="15.21875" style="32" customWidth="1"/>
    <col min="4068" max="4068" width="21.44140625" style="32" customWidth="1"/>
    <col min="4069" max="4084" width="9.6640625" style="32"/>
    <col min="4085" max="4086" width="13.44140625" style="32" customWidth="1"/>
    <col min="4087" max="4087" width="9.6640625" style="32"/>
    <col min="4088" max="4088" width="13.88671875" style="32" customWidth="1"/>
    <col min="4089" max="4089" width="10.6640625" style="32" customWidth="1"/>
    <col min="4090" max="4090" width="17.33203125" style="32" customWidth="1"/>
    <col min="4091" max="4092" width="12.6640625" style="32" customWidth="1"/>
    <col min="4093" max="4093" width="11.21875" style="32" customWidth="1"/>
    <col min="4094" max="4094" width="18.33203125" style="32" customWidth="1"/>
    <col min="4095" max="4095" width="12.88671875" style="32" customWidth="1"/>
    <col min="4096" max="4097" width="13.21875" style="32" customWidth="1"/>
    <col min="4098" max="4098" width="10.88671875" style="32" customWidth="1"/>
    <col min="4099" max="4099" width="11.109375" style="32" customWidth="1"/>
    <col min="4100" max="4100" width="15.21875" style="32" customWidth="1"/>
    <col min="4101" max="4101" width="9.6640625" style="32"/>
    <col min="4102" max="4102" width="11" style="32" customWidth="1"/>
    <col min="4103" max="4103" width="10.77734375" style="32" customWidth="1"/>
    <col min="4104" max="4104" width="11.44140625" style="32" customWidth="1"/>
    <col min="4105" max="4105" width="4" style="32" customWidth="1"/>
    <col min="4106" max="4296" width="9.6640625" style="32"/>
    <col min="4297" max="4297" width="6.44140625" style="32" customWidth="1"/>
    <col min="4298" max="4298" width="13.88671875" style="32" customWidth="1"/>
    <col min="4299" max="4299" width="11.88671875" style="32" customWidth="1"/>
    <col min="4300" max="4302" width="9.6640625" style="32"/>
    <col min="4303" max="4303" width="15.44140625" style="32" customWidth="1"/>
    <col min="4304" max="4304" width="16.21875" style="32" customWidth="1"/>
    <col min="4305" max="4316" width="9.6640625" style="32"/>
    <col min="4317" max="4317" width="12" style="32" customWidth="1"/>
    <col min="4318" max="4318" width="12.77734375" style="32" customWidth="1"/>
    <col min="4319" max="4319" width="11.109375" style="32" customWidth="1"/>
    <col min="4320" max="4320" width="12" style="32" customWidth="1"/>
    <col min="4321" max="4321" width="9.6640625" style="32"/>
    <col min="4322" max="4322" width="15.33203125" style="32" customWidth="1"/>
    <col min="4323" max="4323" width="15.21875" style="32" customWidth="1"/>
    <col min="4324" max="4324" width="21.44140625" style="32" customWidth="1"/>
    <col min="4325" max="4340" width="9.6640625" style="32"/>
    <col min="4341" max="4342" width="13.44140625" style="32" customWidth="1"/>
    <col min="4343" max="4343" width="9.6640625" style="32"/>
    <col min="4344" max="4344" width="13.88671875" style="32" customWidth="1"/>
    <col min="4345" max="4345" width="10.6640625" style="32" customWidth="1"/>
    <col min="4346" max="4346" width="17.33203125" style="32" customWidth="1"/>
    <col min="4347" max="4348" width="12.6640625" style="32" customWidth="1"/>
    <col min="4349" max="4349" width="11.21875" style="32" customWidth="1"/>
    <col min="4350" max="4350" width="18.33203125" style="32" customWidth="1"/>
    <col min="4351" max="4351" width="12.88671875" style="32" customWidth="1"/>
    <col min="4352" max="4353" width="13.21875" style="32" customWidth="1"/>
    <col min="4354" max="4354" width="10.88671875" style="32" customWidth="1"/>
    <col min="4355" max="4355" width="11.109375" style="32" customWidth="1"/>
    <col min="4356" max="4356" width="15.21875" style="32" customWidth="1"/>
    <col min="4357" max="4357" width="9.6640625" style="32"/>
    <col min="4358" max="4358" width="11" style="32" customWidth="1"/>
    <col min="4359" max="4359" width="10.77734375" style="32" customWidth="1"/>
    <col min="4360" max="4360" width="11.44140625" style="32" customWidth="1"/>
    <col min="4361" max="4361" width="4" style="32" customWidth="1"/>
    <col min="4362" max="4552" width="9.6640625" style="32"/>
    <col min="4553" max="4553" width="6.44140625" style="32" customWidth="1"/>
    <col min="4554" max="4554" width="13.88671875" style="32" customWidth="1"/>
    <col min="4555" max="4555" width="11.88671875" style="32" customWidth="1"/>
    <col min="4556" max="4558" width="9.6640625" style="32"/>
    <col min="4559" max="4559" width="15.44140625" style="32" customWidth="1"/>
    <col min="4560" max="4560" width="16.21875" style="32" customWidth="1"/>
    <col min="4561" max="4572" width="9.6640625" style="32"/>
    <col min="4573" max="4573" width="12" style="32" customWidth="1"/>
    <col min="4574" max="4574" width="12.77734375" style="32" customWidth="1"/>
    <col min="4575" max="4575" width="11.109375" style="32" customWidth="1"/>
    <col min="4576" max="4576" width="12" style="32" customWidth="1"/>
    <col min="4577" max="4577" width="9.6640625" style="32"/>
    <col min="4578" max="4578" width="15.33203125" style="32" customWidth="1"/>
    <col min="4579" max="4579" width="15.21875" style="32" customWidth="1"/>
    <col min="4580" max="4580" width="21.44140625" style="32" customWidth="1"/>
    <col min="4581" max="4596" width="9.6640625" style="32"/>
    <col min="4597" max="4598" width="13.44140625" style="32" customWidth="1"/>
    <col min="4599" max="4599" width="9.6640625" style="32"/>
    <col min="4600" max="4600" width="13.88671875" style="32" customWidth="1"/>
    <col min="4601" max="4601" width="10.6640625" style="32" customWidth="1"/>
    <col min="4602" max="4602" width="17.33203125" style="32" customWidth="1"/>
    <col min="4603" max="4604" width="12.6640625" style="32" customWidth="1"/>
    <col min="4605" max="4605" width="11.21875" style="32" customWidth="1"/>
    <col min="4606" max="4606" width="18.33203125" style="32" customWidth="1"/>
    <col min="4607" max="4607" width="12.88671875" style="32" customWidth="1"/>
    <col min="4608" max="4609" width="13.21875" style="32" customWidth="1"/>
    <col min="4610" max="4610" width="10.88671875" style="32" customWidth="1"/>
    <col min="4611" max="4611" width="11.109375" style="32" customWidth="1"/>
    <col min="4612" max="4612" width="15.21875" style="32" customWidth="1"/>
    <col min="4613" max="4613" width="9.6640625" style="32"/>
    <col min="4614" max="4614" width="11" style="32" customWidth="1"/>
    <col min="4615" max="4615" width="10.77734375" style="32" customWidth="1"/>
    <col min="4616" max="4616" width="11.44140625" style="32" customWidth="1"/>
    <col min="4617" max="4617" width="4" style="32" customWidth="1"/>
    <col min="4618" max="4808" width="9.6640625" style="32"/>
    <col min="4809" max="4809" width="6.44140625" style="32" customWidth="1"/>
    <col min="4810" max="4810" width="13.88671875" style="32" customWidth="1"/>
    <col min="4811" max="4811" width="11.88671875" style="32" customWidth="1"/>
    <col min="4812" max="4814" width="9.6640625" style="32"/>
    <col min="4815" max="4815" width="15.44140625" style="32" customWidth="1"/>
    <col min="4816" max="4816" width="16.21875" style="32" customWidth="1"/>
    <col min="4817" max="4828" width="9.6640625" style="32"/>
    <col min="4829" max="4829" width="12" style="32" customWidth="1"/>
    <col min="4830" max="4830" width="12.77734375" style="32" customWidth="1"/>
    <col min="4831" max="4831" width="11.109375" style="32" customWidth="1"/>
    <col min="4832" max="4832" width="12" style="32" customWidth="1"/>
    <col min="4833" max="4833" width="9.6640625" style="32"/>
    <col min="4834" max="4834" width="15.33203125" style="32" customWidth="1"/>
    <col min="4835" max="4835" width="15.21875" style="32" customWidth="1"/>
    <col min="4836" max="4836" width="21.44140625" style="32" customWidth="1"/>
    <col min="4837" max="4852" width="9.6640625" style="32"/>
    <col min="4853" max="4854" width="13.44140625" style="32" customWidth="1"/>
    <col min="4855" max="4855" width="9.6640625" style="32"/>
    <col min="4856" max="4856" width="13.88671875" style="32" customWidth="1"/>
    <col min="4857" max="4857" width="10.6640625" style="32" customWidth="1"/>
    <col min="4858" max="4858" width="17.33203125" style="32" customWidth="1"/>
    <col min="4859" max="4860" width="12.6640625" style="32" customWidth="1"/>
    <col min="4861" max="4861" width="11.21875" style="32" customWidth="1"/>
    <col min="4862" max="4862" width="18.33203125" style="32" customWidth="1"/>
    <col min="4863" max="4863" width="12.88671875" style="32" customWidth="1"/>
    <col min="4864" max="4865" width="13.21875" style="32" customWidth="1"/>
    <col min="4866" max="4866" width="10.88671875" style="32" customWidth="1"/>
    <col min="4867" max="4867" width="11.109375" style="32" customWidth="1"/>
    <col min="4868" max="4868" width="15.21875" style="32" customWidth="1"/>
    <col min="4869" max="4869" width="9.6640625" style="32"/>
    <col min="4870" max="4870" width="11" style="32" customWidth="1"/>
    <col min="4871" max="4871" width="10.77734375" style="32" customWidth="1"/>
    <col min="4872" max="4872" width="11.44140625" style="32" customWidth="1"/>
    <col min="4873" max="4873" width="4" style="32" customWidth="1"/>
    <col min="4874" max="5064" width="9.6640625" style="32"/>
    <col min="5065" max="5065" width="6.44140625" style="32" customWidth="1"/>
    <col min="5066" max="5066" width="13.88671875" style="32" customWidth="1"/>
    <col min="5067" max="5067" width="11.88671875" style="32" customWidth="1"/>
    <col min="5068" max="5070" width="9.6640625" style="32"/>
    <col min="5071" max="5071" width="15.44140625" style="32" customWidth="1"/>
    <col min="5072" max="5072" width="16.21875" style="32" customWidth="1"/>
    <col min="5073" max="5084" width="9.6640625" style="32"/>
    <col min="5085" max="5085" width="12" style="32" customWidth="1"/>
    <col min="5086" max="5086" width="12.77734375" style="32" customWidth="1"/>
    <col min="5087" max="5087" width="11.109375" style="32" customWidth="1"/>
    <col min="5088" max="5088" width="12" style="32" customWidth="1"/>
    <col min="5089" max="5089" width="9.6640625" style="32"/>
    <col min="5090" max="5090" width="15.33203125" style="32" customWidth="1"/>
    <col min="5091" max="5091" width="15.21875" style="32" customWidth="1"/>
    <col min="5092" max="5092" width="21.44140625" style="32" customWidth="1"/>
    <col min="5093" max="5108" width="9.6640625" style="32"/>
    <col min="5109" max="5110" width="13.44140625" style="32" customWidth="1"/>
    <col min="5111" max="5111" width="9.6640625" style="32"/>
    <col min="5112" max="5112" width="13.88671875" style="32" customWidth="1"/>
    <col min="5113" max="5113" width="10.6640625" style="32" customWidth="1"/>
    <col min="5114" max="5114" width="17.33203125" style="32" customWidth="1"/>
    <col min="5115" max="5116" width="12.6640625" style="32" customWidth="1"/>
    <col min="5117" max="5117" width="11.21875" style="32" customWidth="1"/>
    <col min="5118" max="5118" width="18.33203125" style="32" customWidth="1"/>
    <col min="5119" max="5119" width="12.88671875" style="32" customWidth="1"/>
    <col min="5120" max="5121" width="13.21875" style="32" customWidth="1"/>
    <col min="5122" max="5122" width="10.88671875" style="32" customWidth="1"/>
    <col min="5123" max="5123" width="11.109375" style="32" customWidth="1"/>
    <col min="5124" max="5124" width="15.21875" style="32" customWidth="1"/>
    <col min="5125" max="5125" width="9.6640625" style="32"/>
    <col min="5126" max="5126" width="11" style="32" customWidth="1"/>
    <col min="5127" max="5127" width="10.77734375" style="32" customWidth="1"/>
    <col min="5128" max="5128" width="11.44140625" style="32" customWidth="1"/>
    <col min="5129" max="5129" width="4" style="32" customWidth="1"/>
    <col min="5130" max="5320" width="9.6640625" style="32"/>
    <col min="5321" max="5321" width="6.44140625" style="32" customWidth="1"/>
    <col min="5322" max="5322" width="13.88671875" style="32" customWidth="1"/>
    <col min="5323" max="5323" width="11.88671875" style="32" customWidth="1"/>
    <col min="5324" max="5326" width="9.6640625" style="32"/>
    <col min="5327" max="5327" width="15.44140625" style="32" customWidth="1"/>
    <col min="5328" max="5328" width="16.21875" style="32" customWidth="1"/>
    <col min="5329" max="5340" width="9.6640625" style="32"/>
    <col min="5341" max="5341" width="12" style="32" customWidth="1"/>
    <col min="5342" max="5342" width="12.77734375" style="32" customWidth="1"/>
    <col min="5343" max="5343" width="11.109375" style="32" customWidth="1"/>
    <col min="5344" max="5344" width="12" style="32" customWidth="1"/>
    <col min="5345" max="5345" width="9.6640625" style="32"/>
    <col min="5346" max="5346" width="15.33203125" style="32" customWidth="1"/>
    <col min="5347" max="5347" width="15.21875" style="32" customWidth="1"/>
    <col min="5348" max="5348" width="21.44140625" style="32" customWidth="1"/>
    <col min="5349" max="5364" width="9.6640625" style="32"/>
    <col min="5365" max="5366" width="13.44140625" style="32" customWidth="1"/>
    <col min="5367" max="5367" width="9.6640625" style="32"/>
    <col min="5368" max="5368" width="13.88671875" style="32" customWidth="1"/>
    <col min="5369" max="5369" width="10.6640625" style="32" customWidth="1"/>
    <col min="5370" max="5370" width="17.33203125" style="32" customWidth="1"/>
    <col min="5371" max="5372" width="12.6640625" style="32" customWidth="1"/>
    <col min="5373" max="5373" width="11.21875" style="32" customWidth="1"/>
    <col min="5374" max="5374" width="18.33203125" style="32" customWidth="1"/>
    <col min="5375" max="5375" width="12.88671875" style="32" customWidth="1"/>
    <col min="5376" max="5377" width="13.21875" style="32" customWidth="1"/>
    <col min="5378" max="5378" width="10.88671875" style="32" customWidth="1"/>
    <col min="5379" max="5379" width="11.109375" style="32" customWidth="1"/>
    <col min="5380" max="5380" width="15.21875" style="32" customWidth="1"/>
    <col min="5381" max="5381" width="9.6640625" style="32"/>
    <col min="5382" max="5382" width="11" style="32" customWidth="1"/>
    <col min="5383" max="5383" width="10.77734375" style="32" customWidth="1"/>
    <col min="5384" max="5384" width="11.44140625" style="32" customWidth="1"/>
    <col min="5385" max="5385" width="4" style="32" customWidth="1"/>
    <col min="5386" max="5576" width="9.6640625" style="32"/>
    <col min="5577" max="5577" width="6.44140625" style="32" customWidth="1"/>
    <col min="5578" max="5578" width="13.88671875" style="32" customWidth="1"/>
    <col min="5579" max="5579" width="11.88671875" style="32" customWidth="1"/>
    <col min="5580" max="5582" width="9.6640625" style="32"/>
    <col min="5583" max="5583" width="15.44140625" style="32" customWidth="1"/>
    <col min="5584" max="5584" width="16.21875" style="32" customWidth="1"/>
    <col min="5585" max="5596" width="9.6640625" style="32"/>
    <col min="5597" max="5597" width="12" style="32" customWidth="1"/>
    <col min="5598" max="5598" width="12.77734375" style="32" customWidth="1"/>
    <col min="5599" max="5599" width="11.109375" style="32" customWidth="1"/>
    <col min="5600" max="5600" width="12" style="32" customWidth="1"/>
    <col min="5601" max="5601" width="9.6640625" style="32"/>
    <col min="5602" max="5602" width="15.33203125" style="32" customWidth="1"/>
    <col min="5603" max="5603" width="15.21875" style="32" customWidth="1"/>
    <col min="5604" max="5604" width="21.44140625" style="32" customWidth="1"/>
    <col min="5605" max="5620" width="9.6640625" style="32"/>
    <col min="5621" max="5622" width="13.44140625" style="32" customWidth="1"/>
    <col min="5623" max="5623" width="9.6640625" style="32"/>
    <col min="5624" max="5624" width="13.88671875" style="32" customWidth="1"/>
    <col min="5625" max="5625" width="10.6640625" style="32" customWidth="1"/>
    <col min="5626" max="5626" width="17.33203125" style="32" customWidth="1"/>
    <col min="5627" max="5628" width="12.6640625" style="32" customWidth="1"/>
    <col min="5629" max="5629" width="11.21875" style="32" customWidth="1"/>
    <col min="5630" max="5630" width="18.33203125" style="32" customWidth="1"/>
    <col min="5631" max="5631" width="12.88671875" style="32" customWidth="1"/>
    <col min="5632" max="5633" width="13.21875" style="32" customWidth="1"/>
    <col min="5634" max="5634" width="10.88671875" style="32" customWidth="1"/>
    <col min="5635" max="5635" width="11.109375" style="32" customWidth="1"/>
    <col min="5636" max="5636" width="15.21875" style="32" customWidth="1"/>
    <col min="5637" max="5637" width="9.6640625" style="32"/>
    <col min="5638" max="5638" width="11" style="32" customWidth="1"/>
    <col min="5639" max="5639" width="10.77734375" style="32" customWidth="1"/>
    <col min="5640" max="5640" width="11.44140625" style="32" customWidth="1"/>
    <col min="5641" max="5641" width="4" style="32" customWidth="1"/>
    <col min="5642" max="5832" width="9.6640625" style="32"/>
    <col min="5833" max="5833" width="6.44140625" style="32" customWidth="1"/>
    <col min="5834" max="5834" width="13.88671875" style="32" customWidth="1"/>
    <col min="5835" max="5835" width="11.88671875" style="32" customWidth="1"/>
    <col min="5836" max="5838" width="9.6640625" style="32"/>
    <col min="5839" max="5839" width="15.44140625" style="32" customWidth="1"/>
    <col min="5840" max="5840" width="16.21875" style="32" customWidth="1"/>
    <col min="5841" max="5852" width="9.6640625" style="32"/>
    <col min="5853" max="5853" width="12" style="32" customWidth="1"/>
    <col min="5854" max="5854" width="12.77734375" style="32" customWidth="1"/>
    <col min="5855" max="5855" width="11.109375" style="32" customWidth="1"/>
    <col min="5856" max="5856" width="12" style="32" customWidth="1"/>
    <col min="5857" max="5857" width="9.6640625" style="32"/>
    <col min="5858" max="5858" width="15.33203125" style="32" customWidth="1"/>
    <col min="5859" max="5859" width="15.21875" style="32" customWidth="1"/>
    <col min="5860" max="5860" width="21.44140625" style="32" customWidth="1"/>
    <col min="5861" max="5876" width="9.6640625" style="32"/>
    <col min="5877" max="5878" width="13.44140625" style="32" customWidth="1"/>
    <col min="5879" max="5879" width="9.6640625" style="32"/>
    <col min="5880" max="5880" width="13.88671875" style="32" customWidth="1"/>
    <col min="5881" max="5881" width="10.6640625" style="32" customWidth="1"/>
    <col min="5882" max="5882" width="17.33203125" style="32" customWidth="1"/>
    <col min="5883" max="5884" width="12.6640625" style="32" customWidth="1"/>
    <col min="5885" max="5885" width="11.21875" style="32" customWidth="1"/>
    <col min="5886" max="5886" width="18.33203125" style="32" customWidth="1"/>
    <col min="5887" max="5887" width="12.88671875" style="32" customWidth="1"/>
    <col min="5888" max="5889" width="13.21875" style="32" customWidth="1"/>
    <col min="5890" max="5890" width="10.88671875" style="32" customWidth="1"/>
    <col min="5891" max="5891" width="11.109375" style="32" customWidth="1"/>
    <col min="5892" max="5892" width="15.21875" style="32" customWidth="1"/>
    <col min="5893" max="5893" width="9.6640625" style="32"/>
    <col min="5894" max="5894" width="11" style="32" customWidth="1"/>
    <col min="5895" max="5895" width="10.77734375" style="32" customWidth="1"/>
    <col min="5896" max="5896" width="11.44140625" style="32" customWidth="1"/>
    <col min="5897" max="5897" width="4" style="32" customWidth="1"/>
    <col min="5898" max="6088" width="9.6640625" style="32"/>
    <col min="6089" max="6089" width="6.44140625" style="32" customWidth="1"/>
    <col min="6090" max="6090" width="13.88671875" style="32" customWidth="1"/>
    <col min="6091" max="6091" width="11.88671875" style="32" customWidth="1"/>
    <col min="6092" max="6094" width="9.6640625" style="32"/>
    <col min="6095" max="6095" width="15.44140625" style="32" customWidth="1"/>
    <col min="6096" max="6096" width="16.21875" style="32" customWidth="1"/>
    <col min="6097" max="6108" width="9.6640625" style="32"/>
    <col min="6109" max="6109" width="12" style="32" customWidth="1"/>
    <col min="6110" max="6110" width="12.77734375" style="32" customWidth="1"/>
    <col min="6111" max="6111" width="11.109375" style="32" customWidth="1"/>
    <col min="6112" max="6112" width="12" style="32" customWidth="1"/>
    <col min="6113" max="6113" width="9.6640625" style="32"/>
    <col min="6114" max="6114" width="15.33203125" style="32" customWidth="1"/>
    <col min="6115" max="6115" width="15.21875" style="32" customWidth="1"/>
    <col min="6116" max="6116" width="21.44140625" style="32" customWidth="1"/>
    <col min="6117" max="6132" width="9.6640625" style="32"/>
    <col min="6133" max="6134" width="13.44140625" style="32" customWidth="1"/>
    <col min="6135" max="6135" width="9.6640625" style="32"/>
    <col min="6136" max="6136" width="13.88671875" style="32" customWidth="1"/>
    <col min="6137" max="6137" width="10.6640625" style="32" customWidth="1"/>
    <col min="6138" max="6138" width="17.33203125" style="32" customWidth="1"/>
    <col min="6139" max="6140" width="12.6640625" style="32" customWidth="1"/>
    <col min="6141" max="6141" width="11.21875" style="32" customWidth="1"/>
    <col min="6142" max="6142" width="18.33203125" style="32" customWidth="1"/>
    <col min="6143" max="6143" width="12.88671875" style="32" customWidth="1"/>
    <col min="6144" max="6145" width="13.21875" style="32" customWidth="1"/>
    <col min="6146" max="6146" width="10.88671875" style="32" customWidth="1"/>
    <col min="6147" max="6147" width="11.109375" style="32" customWidth="1"/>
    <col min="6148" max="6148" width="15.21875" style="32" customWidth="1"/>
    <col min="6149" max="6149" width="9.6640625" style="32"/>
    <col min="6150" max="6150" width="11" style="32" customWidth="1"/>
    <col min="6151" max="6151" width="10.77734375" style="32" customWidth="1"/>
    <col min="6152" max="6152" width="11.44140625" style="32" customWidth="1"/>
    <col min="6153" max="6153" width="4" style="32" customWidth="1"/>
    <col min="6154" max="6344" width="9.6640625" style="32"/>
    <col min="6345" max="6345" width="6.44140625" style="32" customWidth="1"/>
    <col min="6346" max="6346" width="13.88671875" style="32" customWidth="1"/>
    <col min="6347" max="6347" width="11.88671875" style="32" customWidth="1"/>
    <col min="6348" max="6350" width="9.6640625" style="32"/>
    <col min="6351" max="6351" width="15.44140625" style="32" customWidth="1"/>
    <col min="6352" max="6352" width="16.21875" style="32" customWidth="1"/>
    <col min="6353" max="6364" width="9.6640625" style="32"/>
    <col min="6365" max="6365" width="12" style="32" customWidth="1"/>
    <col min="6366" max="6366" width="12.77734375" style="32" customWidth="1"/>
    <col min="6367" max="6367" width="11.109375" style="32" customWidth="1"/>
    <col min="6368" max="6368" width="12" style="32" customWidth="1"/>
    <col min="6369" max="6369" width="9.6640625" style="32"/>
    <col min="6370" max="6370" width="15.33203125" style="32" customWidth="1"/>
    <col min="6371" max="6371" width="15.21875" style="32" customWidth="1"/>
    <col min="6372" max="6372" width="21.44140625" style="32" customWidth="1"/>
    <col min="6373" max="6388" width="9.6640625" style="32"/>
    <col min="6389" max="6390" width="13.44140625" style="32" customWidth="1"/>
    <col min="6391" max="6391" width="9.6640625" style="32"/>
    <col min="6392" max="6392" width="13.88671875" style="32" customWidth="1"/>
    <col min="6393" max="6393" width="10.6640625" style="32" customWidth="1"/>
    <col min="6394" max="6394" width="17.33203125" style="32" customWidth="1"/>
    <col min="6395" max="6396" width="12.6640625" style="32" customWidth="1"/>
    <col min="6397" max="6397" width="11.21875" style="32" customWidth="1"/>
    <col min="6398" max="6398" width="18.33203125" style="32" customWidth="1"/>
    <col min="6399" max="6399" width="12.88671875" style="32" customWidth="1"/>
    <col min="6400" max="6401" width="13.21875" style="32" customWidth="1"/>
    <col min="6402" max="6402" width="10.88671875" style="32" customWidth="1"/>
    <col min="6403" max="6403" width="11.109375" style="32" customWidth="1"/>
    <col min="6404" max="6404" width="15.21875" style="32" customWidth="1"/>
    <col min="6405" max="6405" width="9.6640625" style="32"/>
    <col min="6406" max="6406" width="11" style="32" customWidth="1"/>
    <col min="6407" max="6407" width="10.77734375" style="32" customWidth="1"/>
    <col min="6408" max="6408" width="11.44140625" style="32" customWidth="1"/>
    <col min="6409" max="6409" width="4" style="32" customWidth="1"/>
    <col min="6410" max="6600" width="9.6640625" style="32"/>
    <col min="6601" max="6601" width="6.44140625" style="32" customWidth="1"/>
    <col min="6602" max="6602" width="13.88671875" style="32" customWidth="1"/>
    <col min="6603" max="6603" width="11.88671875" style="32" customWidth="1"/>
    <col min="6604" max="6606" width="9.6640625" style="32"/>
    <col min="6607" max="6607" width="15.44140625" style="32" customWidth="1"/>
    <col min="6608" max="6608" width="16.21875" style="32" customWidth="1"/>
    <col min="6609" max="6620" width="9.6640625" style="32"/>
    <col min="6621" max="6621" width="12" style="32" customWidth="1"/>
    <col min="6622" max="6622" width="12.77734375" style="32" customWidth="1"/>
    <col min="6623" max="6623" width="11.109375" style="32" customWidth="1"/>
    <col min="6624" max="6624" width="12" style="32" customWidth="1"/>
    <col min="6625" max="6625" width="9.6640625" style="32"/>
    <col min="6626" max="6626" width="15.33203125" style="32" customWidth="1"/>
    <col min="6627" max="6627" width="15.21875" style="32" customWidth="1"/>
    <col min="6628" max="6628" width="21.44140625" style="32" customWidth="1"/>
    <col min="6629" max="6644" width="9.6640625" style="32"/>
    <col min="6645" max="6646" width="13.44140625" style="32" customWidth="1"/>
    <col min="6647" max="6647" width="9.6640625" style="32"/>
    <col min="6648" max="6648" width="13.88671875" style="32" customWidth="1"/>
    <col min="6649" max="6649" width="10.6640625" style="32" customWidth="1"/>
    <col min="6650" max="6650" width="17.33203125" style="32" customWidth="1"/>
    <col min="6651" max="6652" width="12.6640625" style="32" customWidth="1"/>
    <col min="6653" max="6653" width="11.21875" style="32" customWidth="1"/>
    <col min="6654" max="6654" width="18.33203125" style="32" customWidth="1"/>
    <col min="6655" max="6655" width="12.88671875" style="32" customWidth="1"/>
    <col min="6656" max="6657" width="13.21875" style="32" customWidth="1"/>
    <col min="6658" max="6658" width="10.88671875" style="32" customWidth="1"/>
    <col min="6659" max="6659" width="11.109375" style="32" customWidth="1"/>
    <col min="6660" max="6660" width="15.21875" style="32" customWidth="1"/>
    <col min="6661" max="6661" width="9.6640625" style="32"/>
    <col min="6662" max="6662" width="11" style="32" customWidth="1"/>
    <col min="6663" max="6663" width="10.77734375" style="32" customWidth="1"/>
    <col min="6664" max="6664" width="11.44140625" style="32" customWidth="1"/>
    <col min="6665" max="6665" width="4" style="32" customWidth="1"/>
    <col min="6666" max="6856" width="9.6640625" style="32"/>
    <col min="6857" max="6857" width="6.44140625" style="32" customWidth="1"/>
    <col min="6858" max="6858" width="13.88671875" style="32" customWidth="1"/>
    <col min="6859" max="6859" width="11.88671875" style="32" customWidth="1"/>
    <col min="6860" max="6862" width="9.6640625" style="32"/>
    <col min="6863" max="6863" width="15.44140625" style="32" customWidth="1"/>
    <col min="6864" max="6864" width="16.21875" style="32" customWidth="1"/>
    <col min="6865" max="6876" width="9.6640625" style="32"/>
    <col min="6877" max="6877" width="12" style="32" customWidth="1"/>
    <col min="6878" max="6878" width="12.77734375" style="32" customWidth="1"/>
    <col min="6879" max="6879" width="11.109375" style="32" customWidth="1"/>
    <col min="6880" max="6880" width="12" style="32" customWidth="1"/>
    <col min="6881" max="6881" width="9.6640625" style="32"/>
    <col min="6882" max="6882" width="15.33203125" style="32" customWidth="1"/>
    <col min="6883" max="6883" width="15.21875" style="32" customWidth="1"/>
    <col min="6884" max="6884" width="21.44140625" style="32" customWidth="1"/>
    <col min="6885" max="6900" width="9.6640625" style="32"/>
    <col min="6901" max="6902" width="13.44140625" style="32" customWidth="1"/>
    <col min="6903" max="6903" width="9.6640625" style="32"/>
    <col min="6904" max="6904" width="13.88671875" style="32" customWidth="1"/>
    <col min="6905" max="6905" width="10.6640625" style="32" customWidth="1"/>
    <col min="6906" max="6906" width="17.33203125" style="32" customWidth="1"/>
    <col min="6907" max="6908" width="12.6640625" style="32" customWidth="1"/>
    <col min="6909" max="6909" width="11.21875" style="32" customWidth="1"/>
    <col min="6910" max="6910" width="18.33203125" style="32" customWidth="1"/>
    <col min="6911" max="6911" width="12.88671875" style="32" customWidth="1"/>
    <col min="6912" max="6913" width="13.21875" style="32" customWidth="1"/>
    <col min="6914" max="6914" width="10.88671875" style="32" customWidth="1"/>
    <col min="6915" max="6915" width="11.109375" style="32" customWidth="1"/>
    <col min="6916" max="6916" width="15.21875" style="32" customWidth="1"/>
    <col min="6917" max="6917" width="9.6640625" style="32"/>
    <col min="6918" max="6918" width="11" style="32" customWidth="1"/>
    <col min="6919" max="6919" width="10.77734375" style="32" customWidth="1"/>
    <col min="6920" max="6920" width="11.44140625" style="32" customWidth="1"/>
    <col min="6921" max="6921" width="4" style="32" customWidth="1"/>
    <col min="6922" max="7112" width="9.6640625" style="32"/>
    <col min="7113" max="7113" width="6.44140625" style="32" customWidth="1"/>
    <col min="7114" max="7114" width="13.88671875" style="32" customWidth="1"/>
    <col min="7115" max="7115" width="11.88671875" style="32" customWidth="1"/>
    <col min="7116" max="7118" width="9.6640625" style="32"/>
    <col min="7119" max="7119" width="15.44140625" style="32" customWidth="1"/>
    <col min="7120" max="7120" width="16.21875" style="32" customWidth="1"/>
    <col min="7121" max="7132" width="9.6640625" style="32"/>
    <col min="7133" max="7133" width="12" style="32" customWidth="1"/>
    <col min="7134" max="7134" width="12.77734375" style="32" customWidth="1"/>
    <col min="7135" max="7135" width="11.109375" style="32" customWidth="1"/>
    <col min="7136" max="7136" width="12" style="32" customWidth="1"/>
    <col min="7137" max="7137" width="9.6640625" style="32"/>
    <col min="7138" max="7138" width="15.33203125" style="32" customWidth="1"/>
    <col min="7139" max="7139" width="15.21875" style="32" customWidth="1"/>
    <col min="7140" max="7140" width="21.44140625" style="32" customWidth="1"/>
    <col min="7141" max="7156" width="9.6640625" style="32"/>
    <col min="7157" max="7158" width="13.44140625" style="32" customWidth="1"/>
    <col min="7159" max="7159" width="9.6640625" style="32"/>
    <col min="7160" max="7160" width="13.88671875" style="32" customWidth="1"/>
    <col min="7161" max="7161" width="10.6640625" style="32" customWidth="1"/>
    <col min="7162" max="7162" width="17.33203125" style="32" customWidth="1"/>
    <col min="7163" max="7164" width="12.6640625" style="32" customWidth="1"/>
    <col min="7165" max="7165" width="11.21875" style="32" customWidth="1"/>
    <col min="7166" max="7166" width="18.33203125" style="32" customWidth="1"/>
    <col min="7167" max="7167" width="12.88671875" style="32" customWidth="1"/>
    <col min="7168" max="7169" width="13.21875" style="32" customWidth="1"/>
    <col min="7170" max="7170" width="10.88671875" style="32" customWidth="1"/>
    <col min="7171" max="7171" width="11.109375" style="32" customWidth="1"/>
    <col min="7172" max="7172" width="15.21875" style="32" customWidth="1"/>
    <col min="7173" max="7173" width="9.6640625" style="32"/>
    <col min="7174" max="7174" width="11" style="32" customWidth="1"/>
    <col min="7175" max="7175" width="10.77734375" style="32" customWidth="1"/>
    <col min="7176" max="7176" width="11.44140625" style="32" customWidth="1"/>
    <col min="7177" max="7177" width="4" style="32" customWidth="1"/>
    <col min="7178" max="7368" width="9.6640625" style="32"/>
    <col min="7369" max="7369" width="6.44140625" style="32" customWidth="1"/>
    <col min="7370" max="7370" width="13.88671875" style="32" customWidth="1"/>
    <col min="7371" max="7371" width="11.88671875" style="32" customWidth="1"/>
    <col min="7372" max="7374" width="9.6640625" style="32"/>
    <col min="7375" max="7375" width="15.44140625" style="32" customWidth="1"/>
    <col min="7376" max="7376" width="16.21875" style="32" customWidth="1"/>
    <col min="7377" max="7388" width="9.6640625" style="32"/>
    <col min="7389" max="7389" width="12" style="32" customWidth="1"/>
    <col min="7390" max="7390" width="12.77734375" style="32" customWidth="1"/>
    <col min="7391" max="7391" width="11.109375" style="32" customWidth="1"/>
    <col min="7392" max="7392" width="12" style="32" customWidth="1"/>
    <col min="7393" max="7393" width="9.6640625" style="32"/>
    <col min="7394" max="7394" width="15.33203125" style="32" customWidth="1"/>
    <col min="7395" max="7395" width="15.21875" style="32" customWidth="1"/>
    <col min="7396" max="7396" width="21.44140625" style="32" customWidth="1"/>
    <col min="7397" max="7412" width="9.6640625" style="32"/>
    <col min="7413" max="7414" width="13.44140625" style="32" customWidth="1"/>
    <col min="7415" max="7415" width="9.6640625" style="32"/>
    <col min="7416" max="7416" width="13.88671875" style="32" customWidth="1"/>
    <col min="7417" max="7417" width="10.6640625" style="32" customWidth="1"/>
    <col min="7418" max="7418" width="17.33203125" style="32" customWidth="1"/>
    <col min="7419" max="7420" width="12.6640625" style="32" customWidth="1"/>
    <col min="7421" max="7421" width="11.21875" style="32" customWidth="1"/>
    <col min="7422" max="7422" width="18.33203125" style="32" customWidth="1"/>
    <col min="7423" max="7423" width="12.88671875" style="32" customWidth="1"/>
    <col min="7424" max="7425" width="13.21875" style="32" customWidth="1"/>
    <col min="7426" max="7426" width="10.88671875" style="32" customWidth="1"/>
    <col min="7427" max="7427" width="11.109375" style="32" customWidth="1"/>
    <col min="7428" max="7428" width="15.21875" style="32" customWidth="1"/>
    <col min="7429" max="7429" width="9.6640625" style="32"/>
    <col min="7430" max="7430" width="11" style="32" customWidth="1"/>
    <col min="7431" max="7431" width="10.77734375" style="32" customWidth="1"/>
    <col min="7432" max="7432" width="11.44140625" style="32" customWidth="1"/>
    <col min="7433" max="7433" width="4" style="32" customWidth="1"/>
    <col min="7434" max="7624" width="9.6640625" style="32"/>
    <col min="7625" max="7625" width="6.44140625" style="32" customWidth="1"/>
    <col min="7626" max="7626" width="13.88671875" style="32" customWidth="1"/>
    <col min="7627" max="7627" width="11.88671875" style="32" customWidth="1"/>
    <col min="7628" max="7630" width="9.6640625" style="32"/>
    <col min="7631" max="7631" width="15.44140625" style="32" customWidth="1"/>
    <col min="7632" max="7632" width="16.21875" style="32" customWidth="1"/>
    <col min="7633" max="7644" width="9.6640625" style="32"/>
    <col min="7645" max="7645" width="12" style="32" customWidth="1"/>
    <col min="7646" max="7646" width="12.77734375" style="32" customWidth="1"/>
    <col min="7647" max="7647" width="11.109375" style="32" customWidth="1"/>
    <col min="7648" max="7648" width="12" style="32" customWidth="1"/>
    <col min="7649" max="7649" width="9.6640625" style="32"/>
    <col min="7650" max="7650" width="15.33203125" style="32" customWidth="1"/>
    <col min="7651" max="7651" width="15.21875" style="32" customWidth="1"/>
    <col min="7652" max="7652" width="21.44140625" style="32" customWidth="1"/>
    <col min="7653" max="7668" width="9.6640625" style="32"/>
    <col min="7669" max="7670" width="13.44140625" style="32" customWidth="1"/>
    <col min="7671" max="7671" width="9.6640625" style="32"/>
    <col min="7672" max="7672" width="13.88671875" style="32" customWidth="1"/>
    <col min="7673" max="7673" width="10.6640625" style="32" customWidth="1"/>
    <col min="7674" max="7674" width="17.33203125" style="32" customWidth="1"/>
    <col min="7675" max="7676" width="12.6640625" style="32" customWidth="1"/>
    <col min="7677" max="7677" width="11.21875" style="32" customWidth="1"/>
    <col min="7678" max="7678" width="18.33203125" style="32" customWidth="1"/>
    <col min="7679" max="7679" width="12.88671875" style="32" customWidth="1"/>
    <col min="7680" max="7681" width="13.21875" style="32" customWidth="1"/>
    <col min="7682" max="7682" width="10.88671875" style="32" customWidth="1"/>
    <col min="7683" max="7683" width="11.109375" style="32" customWidth="1"/>
    <col min="7684" max="7684" width="15.21875" style="32" customWidth="1"/>
    <col min="7685" max="7685" width="9.6640625" style="32"/>
    <col min="7686" max="7686" width="11" style="32" customWidth="1"/>
    <col min="7687" max="7687" width="10.77734375" style="32" customWidth="1"/>
    <col min="7688" max="7688" width="11.44140625" style="32" customWidth="1"/>
    <col min="7689" max="7689" width="4" style="32" customWidth="1"/>
    <col min="7690" max="7880" width="9.6640625" style="32"/>
    <col min="7881" max="7881" width="6.44140625" style="32" customWidth="1"/>
    <col min="7882" max="7882" width="13.88671875" style="32" customWidth="1"/>
    <col min="7883" max="7883" width="11.88671875" style="32" customWidth="1"/>
    <col min="7884" max="7886" width="9.6640625" style="32"/>
    <col min="7887" max="7887" width="15.44140625" style="32" customWidth="1"/>
    <col min="7888" max="7888" width="16.21875" style="32" customWidth="1"/>
    <col min="7889" max="7900" width="9.6640625" style="32"/>
    <col min="7901" max="7901" width="12" style="32" customWidth="1"/>
    <col min="7902" max="7902" width="12.77734375" style="32" customWidth="1"/>
    <col min="7903" max="7903" width="11.109375" style="32" customWidth="1"/>
    <col min="7904" max="7904" width="12" style="32" customWidth="1"/>
    <col min="7905" max="7905" width="9.6640625" style="32"/>
    <col min="7906" max="7906" width="15.33203125" style="32" customWidth="1"/>
    <col min="7907" max="7907" width="15.21875" style="32" customWidth="1"/>
    <col min="7908" max="7908" width="21.44140625" style="32" customWidth="1"/>
    <col min="7909" max="7924" width="9.6640625" style="32"/>
    <col min="7925" max="7926" width="13.44140625" style="32" customWidth="1"/>
    <col min="7927" max="7927" width="9.6640625" style="32"/>
    <col min="7928" max="7928" width="13.88671875" style="32" customWidth="1"/>
    <col min="7929" max="7929" width="10.6640625" style="32" customWidth="1"/>
    <col min="7930" max="7930" width="17.33203125" style="32" customWidth="1"/>
    <col min="7931" max="7932" width="12.6640625" style="32" customWidth="1"/>
    <col min="7933" max="7933" width="11.21875" style="32" customWidth="1"/>
    <col min="7934" max="7934" width="18.33203125" style="32" customWidth="1"/>
    <col min="7935" max="7935" width="12.88671875" style="32" customWidth="1"/>
    <col min="7936" max="7937" width="13.21875" style="32" customWidth="1"/>
    <col min="7938" max="7938" width="10.88671875" style="32" customWidth="1"/>
    <col min="7939" max="7939" width="11.109375" style="32" customWidth="1"/>
    <col min="7940" max="7940" width="15.21875" style="32" customWidth="1"/>
    <col min="7941" max="7941" width="9.6640625" style="32"/>
    <col min="7942" max="7942" width="11" style="32" customWidth="1"/>
    <col min="7943" max="7943" width="10.77734375" style="32" customWidth="1"/>
    <col min="7944" max="7944" width="11.44140625" style="32" customWidth="1"/>
    <col min="7945" max="7945" width="4" style="32" customWidth="1"/>
    <col min="7946" max="8136" width="9.6640625" style="32"/>
    <col min="8137" max="8137" width="6.44140625" style="32" customWidth="1"/>
    <col min="8138" max="8138" width="13.88671875" style="32" customWidth="1"/>
    <col min="8139" max="8139" width="11.88671875" style="32" customWidth="1"/>
    <col min="8140" max="8142" width="9.6640625" style="32"/>
    <col min="8143" max="8143" width="15.44140625" style="32" customWidth="1"/>
    <col min="8144" max="8144" width="16.21875" style="32" customWidth="1"/>
    <col min="8145" max="8156" width="9.6640625" style="32"/>
    <col min="8157" max="8157" width="12" style="32" customWidth="1"/>
    <col min="8158" max="8158" width="12.77734375" style="32" customWidth="1"/>
    <col min="8159" max="8159" width="11.109375" style="32" customWidth="1"/>
    <col min="8160" max="8160" width="12" style="32" customWidth="1"/>
    <col min="8161" max="8161" width="9.6640625" style="32"/>
    <col min="8162" max="8162" width="15.33203125" style="32" customWidth="1"/>
    <col min="8163" max="8163" width="15.21875" style="32" customWidth="1"/>
    <col min="8164" max="8164" width="21.44140625" style="32" customWidth="1"/>
    <col min="8165" max="8180" width="9.6640625" style="32"/>
    <col min="8181" max="8182" width="13.44140625" style="32" customWidth="1"/>
    <col min="8183" max="8183" width="9.6640625" style="32"/>
    <col min="8184" max="8184" width="13.88671875" style="32" customWidth="1"/>
    <col min="8185" max="8185" width="10.6640625" style="32" customWidth="1"/>
    <col min="8186" max="8186" width="17.33203125" style="32" customWidth="1"/>
    <col min="8187" max="8188" width="12.6640625" style="32" customWidth="1"/>
    <col min="8189" max="8189" width="11.21875" style="32" customWidth="1"/>
    <col min="8190" max="8190" width="18.33203125" style="32" customWidth="1"/>
    <col min="8191" max="8191" width="12.88671875" style="32" customWidth="1"/>
    <col min="8192" max="8193" width="13.21875" style="32" customWidth="1"/>
    <col min="8194" max="8194" width="10.88671875" style="32" customWidth="1"/>
    <col min="8195" max="8195" width="11.109375" style="32" customWidth="1"/>
    <col min="8196" max="8196" width="15.21875" style="32" customWidth="1"/>
    <col min="8197" max="8197" width="9.6640625" style="32"/>
    <col min="8198" max="8198" width="11" style="32" customWidth="1"/>
    <col min="8199" max="8199" width="10.77734375" style="32" customWidth="1"/>
    <col min="8200" max="8200" width="11.44140625" style="32" customWidth="1"/>
    <col min="8201" max="8201" width="4" style="32" customWidth="1"/>
    <col min="8202" max="8392" width="9.6640625" style="32"/>
    <col min="8393" max="8393" width="6.44140625" style="32" customWidth="1"/>
    <col min="8394" max="8394" width="13.88671875" style="32" customWidth="1"/>
    <col min="8395" max="8395" width="11.88671875" style="32" customWidth="1"/>
    <col min="8396" max="8398" width="9.6640625" style="32"/>
    <col min="8399" max="8399" width="15.44140625" style="32" customWidth="1"/>
    <col min="8400" max="8400" width="16.21875" style="32" customWidth="1"/>
    <col min="8401" max="8412" width="9.6640625" style="32"/>
    <col min="8413" max="8413" width="12" style="32" customWidth="1"/>
    <col min="8414" max="8414" width="12.77734375" style="32" customWidth="1"/>
    <col min="8415" max="8415" width="11.109375" style="32" customWidth="1"/>
    <col min="8416" max="8416" width="12" style="32" customWidth="1"/>
    <col min="8417" max="8417" width="9.6640625" style="32"/>
    <col min="8418" max="8418" width="15.33203125" style="32" customWidth="1"/>
    <col min="8419" max="8419" width="15.21875" style="32" customWidth="1"/>
    <col min="8420" max="8420" width="21.44140625" style="32" customWidth="1"/>
    <col min="8421" max="8436" width="9.6640625" style="32"/>
    <col min="8437" max="8438" width="13.44140625" style="32" customWidth="1"/>
    <col min="8439" max="8439" width="9.6640625" style="32"/>
    <col min="8440" max="8440" width="13.88671875" style="32" customWidth="1"/>
    <col min="8441" max="8441" width="10.6640625" style="32" customWidth="1"/>
    <col min="8442" max="8442" width="17.33203125" style="32" customWidth="1"/>
    <col min="8443" max="8444" width="12.6640625" style="32" customWidth="1"/>
    <col min="8445" max="8445" width="11.21875" style="32" customWidth="1"/>
    <col min="8446" max="8446" width="18.33203125" style="32" customWidth="1"/>
    <col min="8447" max="8447" width="12.88671875" style="32" customWidth="1"/>
    <col min="8448" max="8449" width="13.21875" style="32" customWidth="1"/>
    <col min="8450" max="8450" width="10.88671875" style="32" customWidth="1"/>
    <col min="8451" max="8451" width="11.109375" style="32" customWidth="1"/>
    <col min="8452" max="8452" width="15.21875" style="32" customWidth="1"/>
    <col min="8453" max="8453" width="9.6640625" style="32"/>
    <col min="8454" max="8454" width="11" style="32" customWidth="1"/>
    <col min="8455" max="8455" width="10.77734375" style="32" customWidth="1"/>
    <col min="8456" max="8456" width="11.44140625" style="32" customWidth="1"/>
    <col min="8457" max="8457" width="4" style="32" customWidth="1"/>
    <col min="8458" max="8648" width="9.6640625" style="32"/>
    <col min="8649" max="8649" width="6.44140625" style="32" customWidth="1"/>
    <col min="8650" max="8650" width="13.88671875" style="32" customWidth="1"/>
    <col min="8651" max="8651" width="11.88671875" style="32" customWidth="1"/>
    <col min="8652" max="8654" width="9.6640625" style="32"/>
    <col min="8655" max="8655" width="15.44140625" style="32" customWidth="1"/>
    <col min="8656" max="8656" width="16.21875" style="32" customWidth="1"/>
    <col min="8657" max="8668" width="9.6640625" style="32"/>
    <col min="8669" max="8669" width="12" style="32" customWidth="1"/>
    <col min="8670" max="8670" width="12.77734375" style="32" customWidth="1"/>
    <col min="8671" max="8671" width="11.109375" style="32" customWidth="1"/>
    <col min="8672" max="8672" width="12" style="32" customWidth="1"/>
    <col min="8673" max="8673" width="9.6640625" style="32"/>
    <col min="8674" max="8674" width="15.33203125" style="32" customWidth="1"/>
    <col min="8675" max="8675" width="15.21875" style="32" customWidth="1"/>
    <col min="8676" max="8676" width="21.44140625" style="32" customWidth="1"/>
    <col min="8677" max="8692" width="9.6640625" style="32"/>
    <col min="8693" max="8694" width="13.44140625" style="32" customWidth="1"/>
    <col min="8695" max="8695" width="9.6640625" style="32"/>
    <col min="8696" max="8696" width="13.88671875" style="32" customWidth="1"/>
    <col min="8697" max="8697" width="10.6640625" style="32" customWidth="1"/>
    <col min="8698" max="8698" width="17.33203125" style="32" customWidth="1"/>
    <col min="8699" max="8700" width="12.6640625" style="32" customWidth="1"/>
    <col min="8701" max="8701" width="11.21875" style="32" customWidth="1"/>
    <col min="8702" max="8702" width="18.33203125" style="32" customWidth="1"/>
    <col min="8703" max="8703" width="12.88671875" style="32" customWidth="1"/>
    <col min="8704" max="8705" width="13.21875" style="32" customWidth="1"/>
    <col min="8706" max="8706" width="10.88671875" style="32" customWidth="1"/>
    <col min="8707" max="8707" width="11.109375" style="32" customWidth="1"/>
    <col min="8708" max="8708" width="15.21875" style="32" customWidth="1"/>
    <col min="8709" max="8709" width="9.6640625" style="32"/>
    <col min="8710" max="8710" width="11" style="32" customWidth="1"/>
    <col min="8711" max="8711" width="10.77734375" style="32" customWidth="1"/>
    <col min="8712" max="8712" width="11.44140625" style="32" customWidth="1"/>
    <col min="8713" max="8713" width="4" style="32" customWidth="1"/>
    <col min="8714" max="8904" width="9.6640625" style="32"/>
    <col min="8905" max="8905" width="6.44140625" style="32" customWidth="1"/>
    <col min="8906" max="8906" width="13.88671875" style="32" customWidth="1"/>
    <col min="8907" max="8907" width="11.88671875" style="32" customWidth="1"/>
    <col min="8908" max="8910" width="9.6640625" style="32"/>
    <col min="8911" max="8911" width="15.44140625" style="32" customWidth="1"/>
    <col min="8912" max="8912" width="16.21875" style="32" customWidth="1"/>
    <col min="8913" max="8924" width="9.6640625" style="32"/>
    <col min="8925" max="8925" width="12" style="32" customWidth="1"/>
    <col min="8926" max="8926" width="12.77734375" style="32" customWidth="1"/>
    <col min="8927" max="8927" width="11.109375" style="32" customWidth="1"/>
    <col min="8928" max="8928" width="12" style="32" customWidth="1"/>
    <col min="8929" max="8929" width="9.6640625" style="32"/>
    <col min="8930" max="8930" width="15.33203125" style="32" customWidth="1"/>
    <col min="8931" max="8931" width="15.21875" style="32" customWidth="1"/>
    <col min="8932" max="8932" width="21.44140625" style="32" customWidth="1"/>
    <col min="8933" max="8948" width="9.6640625" style="32"/>
    <col min="8949" max="8950" width="13.44140625" style="32" customWidth="1"/>
    <col min="8951" max="8951" width="9.6640625" style="32"/>
    <col min="8952" max="8952" width="13.88671875" style="32" customWidth="1"/>
    <col min="8953" max="8953" width="10.6640625" style="32" customWidth="1"/>
    <col min="8954" max="8954" width="17.33203125" style="32" customWidth="1"/>
    <col min="8955" max="8956" width="12.6640625" style="32" customWidth="1"/>
    <col min="8957" max="8957" width="11.21875" style="32" customWidth="1"/>
    <col min="8958" max="8958" width="18.33203125" style="32" customWidth="1"/>
    <col min="8959" max="8959" width="12.88671875" style="32" customWidth="1"/>
    <col min="8960" max="8961" width="13.21875" style="32" customWidth="1"/>
    <col min="8962" max="8962" width="10.88671875" style="32" customWidth="1"/>
    <col min="8963" max="8963" width="11.109375" style="32" customWidth="1"/>
    <col min="8964" max="8964" width="15.21875" style="32" customWidth="1"/>
    <col min="8965" max="8965" width="9.6640625" style="32"/>
    <col min="8966" max="8966" width="11" style="32" customWidth="1"/>
    <col min="8967" max="8967" width="10.77734375" style="32" customWidth="1"/>
    <col min="8968" max="8968" width="11.44140625" style="32" customWidth="1"/>
    <col min="8969" max="8969" width="4" style="32" customWidth="1"/>
    <col min="8970" max="9160" width="9.6640625" style="32"/>
    <col min="9161" max="9161" width="6.44140625" style="32" customWidth="1"/>
    <col min="9162" max="9162" width="13.88671875" style="32" customWidth="1"/>
    <col min="9163" max="9163" width="11.88671875" style="32" customWidth="1"/>
    <col min="9164" max="9166" width="9.6640625" style="32"/>
    <col min="9167" max="9167" width="15.44140625" style="32" customWidth="1"/>
    <col min="9168" max="9168" width="16.21875" style="32" customWidth="1"/>
    <col min="9169" max="9180" width="9.6640625" style="32"/>
    <col min="9181" max="9181" width="12" style="32" customWidth="1"/>
    <col min="9182" max="9182" width="12.77734375" style="32" customWidth="1"/>
    <col min="9183" max="9183" width="11.109375" style="32" customWidth="1"/>
    <col min="9184" max="9184" width="12" style="32" customWidth="1"/>
    <col min="9185" max="9185" width="9.6640625" style="32"/>
    <col min="9186" max="9186" width="15.33203125" style="32" customWidth="1"/>
    <col min="9187" max="9187" width="15.21875" style="32" customWidth="1"/>
    <col min="9188" max="9188" width="21.44140625" style="32" customWidth="1"/>
    <col min="9189" max="9204" width="9.6640625" style="32"/>
    <col min="9205" max="9206" width="13.44140625" style="32" customWidth="1"/>
    <col min="9207" max="9207" width="9.6640625" style="32"/>
    <col min="9208" max="9208" width="13.88671875" style="32" customWidth="1"/>
    <col min="9209" max="9209" width="10.6640625" style="32" customWidth="1"/>
    <col min="9210" max="9210" width="17.33203125" style="32" customWidth="1"/>
    <col min="9211" max="9212" width="12.6640625" style="32" customWidth="1"/>
    <col min="9213" max="9213" width="11.21875" style="32" customWidth="1"/>
    <col min="9214" max="9214" width="18.33203125" style="32" customWidth="1"/>
    <col min="9215" max="9215" width="12.88671875" style="32" customWidth="1"/>
    <col min="9216" max="9217" width="13.21875" style="32" customWidth="1"/>
    <col min="9218" max="9218" width="10.88671875" style="32" customWidth="1"/>
    <col min="9219" max="9219" width="11.109375" style="32" customWidth="1"/>
    <col min="9220" max="9220" width="15.21875" style="32" customWidth="1"/>
    <col min="9221" max="9221" width="9.6640625" style="32"/>
    <col min="9222" max="9222" width="11" style="32" customWidth="1"/>
    <col min="9223" max="9223" width="10.77734375" style="32" customWidth="1"/>
    <col min="9224" max="9224" width="11.44140625" style="32" customWidth="1"/>
    <col min="9225" max="9225" width="4" style="32" customWidth="1"/>
    <col min="9226" max="9416" width="9.6640625" style="32"/>
    <col min="9417" max="9417" width="6.44140625" style="32" customWidth="1"/>
    <col min="9418" max="9418" width="13.88671875" style="32" customWidth="1"/>
    <col min="9419" max="9419" width="11.88671875" style="32" customWidth="1"/>
    <col min="9420" max="9422" width="9.6640625" style="32"/>
    <col min="9423" max="9423" width="15.44140625" style="32" customWidth="1"/>
    <col min="9424" max="9424" width="16.21875" style="32" customWidth="1"/>
    <col min="9425" max="9436" width="9.6640625" style="32"/>
    <col min="9437" max="9437" width="12" style="32" customWidth="1"/>
    <col min="9438" max="9438" width="12.77734375" style="32" customWidth="1"/>
    <col min="9439" max="9439" width="11.109375" style="32" customWidth="1"/>
    <col min="9440" max="9440" width="12" style="32" customWidth="1"/>
    <col min="9441" max="9441" width="9.6640625" style="32"/>
    <col min="9442" max="9442" width="15.33203125" style="32" customWidth="1"/>
    <col min="9443" max="9443" width="15.21875" style="32" customWidth="1"/>
    <col min="9444" max="9444" width="21.44140625" style="32" customWidth="1"/>
    <col min="9445" max="9460" width="9.6640625" style="32"/>
    <col min="9461" max="9462" width="13.44140625" style="32" customWidth="1"/>
    <col min="9463" max="9463" width="9.6640625" style="32"/>
    <col min="9464" max="9464" width="13.88671875" style="32" customWidth="1"/>
    <col min="9465" max="9465" width="10.6640625" style="32" customWidth="1"/>
    <col min="9466" max="9466" width="17.33203125" style="32" customWidth="1"/>
    <col min="9467" max="9468" width="12.6640625" style="32" customWidth="1"/>
    <col min="9469" max="9469" width="11.21875" style="32" customWidth="1"/>
    <col min="9470" max="9470" width="18.33203125" style="32" customWidth="1"/>
    <col min="9471" max="9471" width="12.88671875" style="32" customWidth="1"/>
    <col min="9472" max="9473" width="13.21875" style="32" customWidth="1"/>
    <col min="9474" max="9474" width="10.88671875" style="32" customWidth="1"/>
    <col min="9475" max="9475" width="11.109375" style="32" customWidth="1"/>
    <col min="9476" max="9476" width="15.21875" style="32" customWidth="1"/>
    <col min="9477" max="9477" width="9.6640625" style="32"/>
    <col min="9478" max="9478" width="11" style="32" customWidth="1"/>
    <col min="9479" max="9479" width="10.77734375" style="32" customWidth="1"/>
    <col min="9480" max="9480" width="11.44140625" style="32" customWidth="1"/>
    <col min="9481" max="9481" width="4" style="32" customWidth="1"/>
    <col min="9482" max="9672" width="9.6640625" style="32"/>
    <col min="9673" max="9673" width="6.44140625" style="32" customWidth="1"/>
    <col min="9674" max="9674" width="13.88671875" style="32" customWidth="1"/>
    <col min="9675" max="9675" width="11.88671875" style="32" customWidth="1"/>
    <col min="9676" max="9678" width="9.6640625" style="32"/>
    <col min="9679" max="9679" width="15.44140625" style="32" customWidth="1"/>
    <col min="9680" max="9680" width="16.21875" style="32" customWidth="1"/>
    <col min="9681" max="9692" width="9.6640625" style="32"/>
    <col min="9693" max="9693" width="12" style="32" customWidth="1"/>
    <col min="9694" max="9694" width="12.77734375" style="32" customWidth="1"/>
    <col min="9695" max="9695" width="11.109375" style="32" customWidth="1"/>
    <col min="9696" max="9696" width="12" style="32" customWidth="1"/>
    <col min="9697" max="9697" width="9.6640625" style="32"/>
    <col min="9698" max="9698" width="15.33203125" style="32" customWidth="1"/>
    <col min="9699" max="9699" width="15.21875" style="32" customWidth="1"/>
    <col min="9700" max="9700" width="21.44140625" style="32" customWidth="1"/>
    <col min="9701" max="9716" width="9.6640625" style="32"/>
    <col min="9717" max="9718" width="13.44140625" style="32" customWidth="1"/>
    <col min="9719" max="9719" width="9.6640625" style="32"/>
    <col min="9720" max="9720" width="13.88671875" style="32" customWidth="1"/>
    <col min="9721" max="9721" width="10.6640625" style="32" customWidth="1"/>
    <col min="9722" max="9722" width="17.33203125" style="32" customWidth="1"/>
    <col min="9723" max="9724" width="12.6640625" style="32" customWidth="1"/>
    <col min="9725" max="9725" width="11.21875" style="32" customWidth="1"/>
    <col min="9726" max="9726" width="18.33203125" style="32" customWidth="1"/>
    <col min="9727" max="9727" width="12.88671875" style="32" customWidth="1"/>
    <col min="9728" max="9729" width="13.21875" style="32" customWidth="1"/>
    <col min="9730" max="9730" width="10.88671875" style="32" customWidth="1"/>
    <col min="9731" max="9731" width="11.109375" style="32" customWidth="1"/>
    <col min="9732" max="9732" width="15.21875" style="32" customWidth="1"/>
    <col min="9733" max="9733" width="9.6640625" style="32"/>
    <col min="9734" max="9734" width="11" style="32" customWidth="1"/>
    <col min="9735" max="9735" width="10.77734375" style="32" customWidth="1"/>
    <col min="9736" max="9736" width="11.44140625" style="32" customWidth="1"/>
    <col min="9737" max="9737" width="4" style="32" customWidth="1"/>
    <col min="9738" max="9928" width="9.6640625" style="32"/>
    <col min="9929" max="9929" width="6.44140625" style="32" customWidth="1"/>
    <col min="9930" max="9930" width="13.88671875" style="32" customWidth="1"/>
    <col min="9931" max="9931" width="11.88671875" style="32" customWidth="1"/>
    <col min="9932" max="9934" width="9.6640625" style="32"/>
    <col min="9935" max="9935" width="15.44140625" style="32" customWidth="1"/>
    <col min="9936" max="9936" width="16.21875" style="32" customWidth="1"/>
    <col min="9937" max="9948" width="9.6640625" style="32"/>
    <col min="9949" max="9949" width="12" style="32" customWidth="1"/>
    <col min="9950" max="9950" width="12.77734375" style="32" customWidth="1"/>
    <col min="9951" max="9951" width="11.109375" style="32" customWidth="1"/>
    <col min="9952" max="9952" width="12" style="32" customWidth="1"/>
    <col min="9953" max="9953" width="9.6640625" style="32"/>
    <col min="9954" max="9954" width="15.33203125" style="32" customWidth="1"/>
    <col min="9955" max="9955" width="15.21875" style="32" customWidth="1"/>
    <col min="9956" max="9956" width="21.44140625" style="32" customWidth="1"/>
    <col min="9957" max="9972" width="9.6640625" style="32"/>
    <col min="9973" max="9974" width="13.44140625" style="32" customWidth="1"/>
    <col min="9975" max="9975" width="9.6640625" style="32"/>
    <col min="9976" max="9976" width="13.88671875" style="32" customWidth="1"/>
    <col min="9977" max="9977" width="10.6640625" style="32" customWidth="1"/>
    <col min="9978" max="9978" width="17.33203125" style="32" customWidth="1"/>
    <col min="9979" max="9980" width="12.6640625" style="32" customWidth="1"/>
    <col min="9981" max="9981" width="11.21875" style="32" customWidth="1"/>
    <col min="9982" max="9982" width="18.33203125" style="32" customWidth="1"/>
    <col min="9983" max="9983" width="12.88671875" style="32" customWidth="1"/>
    <col min="9984" max="9985" width="13.21875" style="32" customWidth="1"/>
    <col min="9986" max="9986" width="10.88671875" style="32" customWidth="1"/>
    <col min="9987" max="9987" width="11.109375" style="32" customWidth="1"/>
    <col min="9988" max="9988" width="15.21875" style="32" customWidth="1"/>
    <col min="9989" max="9989" width="9.6640625" style="32"/>
    <col min="9990" max="9990" width="11" style="32" customWidth="1"/>
    <col min="9991" max="9991" width="10.77734375" style="32" customWidth="1"/>
    <col min="9992" max="9992" width="11.44140625" style="32" customWidth="1"/>
    <col min="9993" max="9993" width="4" style="32" customWidth="1"/>
    <col min="9994" max="10184" width="9.6640625" style="32"/>
    <col min="10185" max="10185" width="6.44140625" style="32" customWidth="1"/>
    <col min="10186" max="10186" width="13.88671875" style="32" customWidth="1"/>
    <col min="10187" max="10187" width="11.88671875" style="32" customWidth="1"/>
    <col min="10188" max="10190" width="9.6640625" style="32"/>
    <col min="10191" max="10191" width="15.44140625" style="32" customWidth="1"/>
    <col min="10192" max="10192" width="16.21875" style="32" customWidth="1"/>
    <col min="10193" max="10204" width="9.6640625" style="32"/>
    <col min="10205" max="10205" width="12" style="32" customWidth="1"/>
    <col min="10206" max="10206" width="12.77734375" style="32" customWidth="1"/>
    <col min="10207" max="10207" width="11.109375" style="32" customWidth="1"/>
    <col min="10208" max="10208" width="12" style="32" customWidth="1"/>
    <col min="10209" max="10209" width="9.6640625" style="32"/>
    <col min="10210" max="10210" width="15.33203125" style="32" customWidth="1"/>
    <col min="10211" max="10211" width="15.21875" style="32" customWidth="1"/>
    <col min="10212" max="10212" width="21.44140625" style="32" customWidth="1"/>
    <col min="10213" max="10228" width="9.6640625" style="32"/>
    <col min="10229" max="10230" width="13.44140625" style="32" customWidth="1"/>
    <col min="10231" max="10231" width="9.6640625" style="32"/>
    <col min="10232" max="10232" width="13.88671875" style="32" customWidth="1"/>
    <col min="10233" max="10233" width="10.6640625" style="32" customWidth="1"/>
    <col min="10234" max="10234" width="17.33203125" style="32" customWidth="1"/>
    <col min="10235" max="10236" width="12.6640625" style="32" customWidth="1"/>
    <col min="10237" max="10237" width="11.21875" style="32" customWidth="1"/>
    <col min="10238" max="10238" width="18.33203125" style="32" customWidth="1"/>
    <col min="10239" max="10239" width="12.88671875" style="32" customWidth="1"/>
    <col min="10240" max="10241" width="13.21875" style="32" customWidth="1"/>
    <col min="10242" max="10242" width="10.88671875" style="32" customWidth="1"/>
    <col min="10243" max="10243" width="11.109375" style="32" customWidth="1"/>
    <col min="10244" max="10244" width="15.21875" style="32" customWidth="1"/>
    <col min="10245" max="10245" width="9.6640625" style="32"/>
    <col min="10246" max="10246" width="11" style="32" customWidth="1"/>
    <col min="10247" max="10247" width="10.77734375" style="32" customWidth="1"/>
    <col min="10248" max="10248" width="11.44140625" style="32" customWidth="1"/>
    <col min="10249" max="10249" width="4" style="32" customWidth="1"/>
    <col min="10250" max="10440" width="9.6640625" style="32"/>
    <col min="10441" max="10441" width="6.44140625" style="32" customWidth="1"/>
    <col min="10442" max="10442" width="13.88671875" style="32" customWidth="1"/>
    <col min="10443" max="10443" width="11.88671875" style="32" customWidth="1"/>
    <col min="10444" max="10446" width="9.6640625" style="32"/>
    <col min="10447" max="10447" width="15.44140625" style="32" customWidth="1"/>
    <col min="10448" max="10448" width="16.21875" style="32" customWidth="1"/>
    <col min="10449" max="10460" width="9.6640625" style="32"/>
    <col min="10461" max="10461" width="12" style="32" customWidth="1"/>
    <col min="10462" max="10462" width="12.77734375" style="32" customWidth="1"/>
    <col min="10463" max="10463" width="11.109375" style="32" customWidth="1"/>
    <col min="10464" max="10464" width="12" style="32" customWidth="1"/>
    <col min="10465" max="10465" width="9.6640625" style="32"/>
    <col min="10466" max="10466" width="15.33203125" style="32" customWidth="1"/>
    <col min="10467" max="10467" width="15.21875" style="32" customWidth="1"/>
    <col min="10468" max="10468" width="21.44140625" style="32" customWidth="1"/>
    <col min="10469" max="10484" width="9.6640625" style="32"/>
    <col min="10485" max="10486" width="13.44140625" style="32" customWidth="1"/>
    <col min="10487" max="10487" width="9.6640625" style="32"/>
    <col min="10488" max="10488" width="13.88671875" style="32" customWidth="1"/>
    <col min="10489" max="10489" width="10.6640625" style="32" customWidth="1"/>
    <col min="10490" max="10490" width="17.33203125" style="32" customWidth="1"/>
    <col min="10491" max="10492" width="12.6640625" style="32" customWidth="1"/>
    <col min="10493" max="10493" width="11.21875" style="32" customWidth="1"/>
    <col min="10494" max="10494" width="18.33203125" style="32" customWidth="1"/>
    <col min="10495" max="10495" width="12.88671875" style="32" customWidth="1"/>
    <col min="10496" max="10497" width="13.21875" style="32" customWidth="1"/>
    <col min="10498" max="10498" width="10.88671875" style="32" customWidth="1"/>
    <col min="10499" max="10499" width="11.109375" style="32" customWidth="1"/>
    <col min="10500" max="10500" width="15.21875" style="32" customWidth="1"/>
    <col min="10501" max="10501" width="9.6640625" style="32"/>
    <col min="10502" max="10502" width="11" style="32" customWidth="1"/>
    <col min="10503" max="10503" width="10.77734375" style="32" customWidth="1"/>
    <col min="10504" max="10504" width="11.44140625" style="32" customWidth="1"/>
    <col min="10505" max="10505" width="4" style="32" customWidth="1"/>
    <col min="10506" max="10696" width="9.6640625" style="32"/>
    <col min="10697" max="10697" width="6.44140625" style="32" customWidth="1"/>
    <col min="10698" max="10698" width="13.88671875" style="32" customWidth="1"/>
    <col min="10699" max="10699" width="11.88671875" style="32" customWidth="1"/>
    <col min="10700" max="10702" width="9.6640625" style="32"/>
    <col min="10703" max="10703" width="15.44140625" style="32" customWidth="1"/>
    <col min="10704" max="10704" width="16.21875" style="32" customWidth="1"/>
    <col min="10705" max="10716" width="9.6640625" style="32"/>
    <col min="10717" max="10717" width="12" style="32" customWidth="1"/>
    <col min="10718" max="10718" width="12.77734375" style="32" customWidth="1"/>
    <col min="10719" max="10719" width="11.109375" style="32" customWidth="1"/>
    <col min="10720" max="10720" width="12" style="32" customWidth="1"/>
    <col min="10721" max="10721" width="9.6640625" style="32"/>
    <col min="10722" max="10722" width="15.33203125" style="32" customWidth="1"/>
    <col min="10723" max="10723" width="15.21875" style="32" customWidth="1"/>
    <col min="10724" max="10724" width="21.44140625" style="32" customWidth="1"/>
    <col min="10725" max="10740" width="9.6640625" style="32"/>
    <col min="10741" max="10742" width="13.44140625" style="32" customWidth="1"/>
    <col min="10743" max="10743" width="9.6640625" style="32"/>
    <col min="10744" max="10744" width="13.88671875" style="32" customWidth="1"/>
    <col min="10745" max="10745" width="10.6640625" style="32" customWidth="1"/>
    <col min="10746" max="10746" width="17.33203125" style="32" customWidth="1"/>
    <col min="10747" max="10748" width="12.6640625" style="32" customWidth="1"/>
    <col min="10749" max="10749" width="11.21875" style="32" customWidth="1"/>
    <col min="10750" max="10750" width="18.33203125" style="32" customWidth="1"/>
    <col min="10751" max="10751" width="12.88671875" style="32" customWidth="1"/>
    <col min="10752" max="10753" width="13.21875" style="32" customWidth="1"/>
    <col min="10754" max="10754" width="10.88671875" style="32" customWidth="1"/>
    <col min="10755" max="10755" width="11.109375" style="32" customWidth="1"/>
    <col min="10756" max="10756" width="15.21875" style="32" customWidth="1"/>
    <col min="10757" max="10757" width="9.6640625" style="32"/>
    <col min="10758" max="10758" width="11" style="32" customWidth="1"/>
    <col min="10759" max="10759" width="10.77734375" style="32" customWidth="1"/>
    <col min="10760" max="10760" width="11.44140625" style="32" customWidth="1"/>
    <col min="10761" max="10761" width="4" style="32" customWidth="1"/>
    <col min="10762" max="10952" width="9.6640625" style="32"/>
    <col min="10953" max="10953" width="6.44140625" style="32" customWidth="1"/>
    <col min="10954" max="10954" width="13.88671875" style="32" customWidth="1"/>
    <col min="10955" max="10955" width="11.88671875" style="32" customWidth="1"/>
    <col min="10956" max="10958" width="9.6640625" style="32"/>
    <col min="10959" max="10959" width="15.44140625" style="32" customWidth="1"/>
    <col min="10960" max="10960" width="16.21875" style="32" customWidth="1"/>
    <col min="10961" max="10972" width="9.6640625" style="32"/>
    <col min="10973" max="10973" width="12" style="32" customWidth="1"/>
    <col min="10974" max="10974" width="12.77734375" style="32" customWidth="1"/>
    <col min="10975" max="10975" width="11.109375" style="32" customWidth="1"/>
    <col min="10976" max="10976" width="12" style="32" customWidth="1"/>
    <col min="10977" max="10977" width="9.6640625" style="32"/>
    <col min="10978" max="10978" width="15.33203125" style="32" customWidth="1"/>
    <col min="10979" max="10979" width="15.21875" style="32" customWidth="1"/>
    <col min="10980" max="10980" width="21.44140625" style="32" customWidth="1"/>
    <col min="10981" max="10996" width="9.6640625" style="32"/>
    <col min="10997" max="10998" width="13.44140625" style="32" customWidth="1"/>
    <col min="10999" max="10999" width="9.6640625" style="32"/>
    <col min="11000" max="11000" width="13.88671875" style="32" customWidth="1"/>
    <col min="11001" max="11001" width="10.6640625" style="32" customWidth="1"/>
    <col min="11002" max="11002" width="17.33203125" style="32" customWidth="1"/>
    <col min="11003" max="11004" width="12.6640625" style="32" customWidth="1"/>
    <col min="11005" max="11005" width="11.21875" style="32" customWidth="1"/>
    <col min="11006" max="11006" width="18.33203125" style="32" customWidth="1"/>
    <col min="11007" max="11007" width="12.88671875" style="32" customWidth="1"/>
    <col min="11008" max="11009" width="13.21875" style="32" customWidth="1"/>
    <col min="11010" max="11010" width="10.88671875" style="32" customWidth="1"/>
    <col min="11011" max="11011" width="11.109375" style="32" customWidth="1"/>
    <col min="11012" max="11012" width="15.21875" style="32" customWidth="1"/>
    <col min="11013" max="11013" width="9.6640625" style="32"/>
    <col min="11014" max="11014" width="11" style="32" customWidth="1"/>
    <col min="11015" max="11015" width="10.77734375" style="32" customWidth="1"/>
    <col min="11016" max="11016" width="11.44140625" style="32" customWidth="1"/>
    <col min="11017" max="11017" width="4" style="32" customWidth="1"/>
    <col min="11018" max="11208" width="9.6640625" style="32"/>
    <col min="11209" max="11209" width="6.44140625" style="32" customWidth="1"/>
    <col min="11210" max="11210" width="13.88671875" style="32" customWidth="1"/>
    <col min="11211" max="11211" width="11.88671875" style="32" customWidth="1"/>
    <col min="11212" max="11214" width="9.6640625" style="32"/>
    <col min="11215" max="11215" width="15.44140625" style="32" customWidth="1"/>
    <col min="11216" max="11216" width="16.21875" style="32" customWidth="1"/>
    <col min="11217" max="11228" width="9.6640625" style="32"/>
    <col min="11229" max="11229" width="12" style="32" customWidth="1"/>
    <col min="11230" max="11230" width="12.77734375" style="32" customWidth="1"/>
    <col min="11231" max="11231" width="11.109375" style="32" customWidth="1"/>
    <col min="11232" max="11232" width="12" style="32" customWidth="1"/>
    <col min="11233" max="11233" width="9.6640625" style="32"/>
    <col min="11234" max="11234" width="15.33203125" style="32" customWidth="1"/>
    <col min="11235" max="11235" width="15.21875" style="32" customWidth="1"/>
    <col min="11236" max="11236" width="21.44140625" style="32" customWidth="1"/>
    <col min="11237" max="11252" width="9.6640625" style="32"/>
    <col min="11253" max="11254" width="13.44140625" style="32" customWidth="1"/>
    <col min="11255" max="11255" width="9.6640625" style="32"/>
    <col min="11256" max="11256" width="13.88671875" style="32" customWidth="1"/>
    <col min="11257" max="11257" width="10.6640625" style="32" customWidth="1"/>
    <col min="11258" max="11258" width="17.33203125" style="32" customWidth="1"/>
    <col min="11259" max="11260" width="12.6640625" style="32" customWidth="1"/>
    <col min="11261" max="11261" width="11.21875" style="32" customWidth="1"/>
    <col min="11262" max="11262" width="18.33203125" style="32" customWidth="1"/>
    <col min="11263" max="11263" width="12.88671875" style="32" customWidth="1"/>
    <col min="11264" max="11265" width="13.21875" style="32" customWidth="1"/>
    <col min="11266" max="11266" width="10.88671875" style="32" customWidth="1"/>
    <col min="11267" max="11267" width="11.109375" style="32" customWidth="1"/>
    <col min="11268" max="11268" width="15.21875" style="32" customWidth="1"/>
    <col min="11269" max="11269" width="9.6640625" style="32"/>
    <col min="11270" max="11270" width="11" style="32" customWidth="1"/>
    <col min="11271" max="11271" width="10.77734375" style="32" customWidth="1"/>
    <col min="11272" max="11272" width="11.44140625" style="32" customWidth="1"/>
    <col min="11273" max="11273" width="4" style="32" customWidth="1"/>
    <col min="11274" max="11464" width="9.6640625" style="32"/>
    <col min="11465" max="11465" width="6.44140625" style="32" customWidth="1"/>
    <col min="11466" max="11466" width="13.88671875" style="32" customWidth="1"/>
    <col min="11467" max="11467" width="11.88671875" style="32" customWidth="1"/>
    <col min="11468" max="11470" width="9.6640625" style="32"/>
    <col min="11471" max="11471" width="15.44140625" style="32" customWidth="1"/>
    <col min="11472" max="11472" width="16.21875" style="32" customWidth="1"/>
    <col min="11473" max="11484" width="9.6640625" style="32"/>
    <col min="11485" max="11485" width="12" style="32" customWidth="1"/>
    <col min="11486" max="11486" width="12.77734375" style="32" customWidth="1"/>
    <col min="11487" max="11487" width="11.109375" style="32" customWidth="1"/>
    <col min="11488" max="11488" width="12" style="32" customWidth="1"/>
    <col min="11489" max="11489" width="9.6640625" style="32"/>
    <col min="11490" max="11490" width="15.33203125" style="32" customWidth="1"/>
    <col min="11491" max="11491" width="15.21875" style="32" customWidth="1"/>
    <col min="11492" max="11492" width="21.44140625" style="32" customWidth="1"/>
    <col min="11493" max="11508" width="9.6640625" style="32"/>
    <col min="11509" max="11510" width="13.44140625" style="32" customWidth="1"/>
    <col min="11511" max="11511" width="9.6640625" style="32"/>
    <col min="11512" max="11512" width="13.88671875" style="32" customWidth="1"/>
    <col min="11513" max="11513" width="10.6640625" style="32" customWidth="1"/>
    <col min="11514" max="11514" width="17.33203125" style="32" customWidth="1"/>
    <col min="11515" max="11516" width="12.6640625" style="32" customWidth="1"/>
    <col min="11517" max="11517" width="11.21875" style="32" customWidth="1"/>
    <col min="11518" max="11518" width="18.33203125" style="32" customWidth="1"/>
    <col min="11519" max="11519" width="12.88671875" style="32" customWidth="1"/>
    <col min="11520" max="11521" width="13.21875" style="32" customWidth="1"/>
    <col min="11522" max="11522" width="10.88671875" style="32" customWidth="1"/>
    <col min="11523" max="11523" width="11.109375" style="32" customWidth="1"/>
    <col min="11524" max="11524" width="15.21875" style="32" customWidth="1"/>
    <col min="11525" max="11525" width="9.6640625" style="32"/>
    <col min="11526" max="11526" width="11" style="32" customWidth="1"/>
    <col min="11527" max="11527" width="10.77734375" style="32" customWidth="1"/>
    <col min="11528" max="11528" width="11.44140625" style="32" customWidth="1"/>
    <col min="11529" max="11529" width="4" style="32" customWidth="1"/>
    <col min="11530" max="11720" width="9.6640625" style="32"/>
    <col min="11721" max="11721" width="6.44140625" style="32" customWidth="1"/>
    <col min="11722" max="11722" width="13.88671875" style="32" customWidth="1"/>
    <col min="11723" max="11723" width="11.88671875" style="32" customWidth="1"/>
    <col min="11724" max="11726" width="9.6640625" style="32"/>
    <col min="11727" max="11727" width="15.44140625" style="32" customWidth="1"/>
    <col min="11728" max="11728" width="16.21875" style="32" customWidth="1"/>
    <col min="11729" max="11740" width="9.6640625" style="32"/>
    <col min="11741" max="11741" width="12" style="32" customWidth="1"/>
    <col min="11742" max="11742" width="12.77734375" style="32" customWidth="1"/>
    <col min="11743" max="11743" width="11.109375" style="32" customWidth="1"/>
    <col min="11744" max="11744" width="12" style="32" customWidth="1"/>
    <col min="11745" max="11745" width="9.6640625" style="32"/>
    <col min="11746" max="11746" width="15.33203125" style="32" customWidth="1"/>
    <col min="11747" max="11747" width="15.21875" style="32" customWidth="1"/>
    <col min="11748" max="11748" width="21.44140625" style="32" customWidth="1"/>
    <col min="11749" max="11764" width="9.6640625" style="32"/>
    <col min="11765" max="11766" width="13.44140625" style="32" customWidth="1"/>
    <col min="11767" max="11767" width="9.6640625" style="32"/>
    <col min="11768" max="11768" width="13.88671875" style="32" customWidth="1"/>
    <col min="11769" max="11769" width="10.6640625" style="32" customWidth="1"/>
    <col min="11770" max="11770" width="17.33203125" style="32" customWidth="1"/>
    <col min="11771" max="11772" width="12.6640625" style="32" customWidth="1"/>
    <col min="11773" max="11773" width="11.21875" style="32" customWidth="1"/>
    <col min="11774" max="11774" width="18.33203125" style="32" customWidth="1"/>
    <col min="11775" max="11775" width="12.88671875" style="32" customWidth="1"/>
    <col min="11776" max="11777" width="13.21875" style="32" customWidth="1"/>
    <col min="11778" max="11778" width="10.88671875" style="32" customWidth="1"/>
    <col min="11779" max="11779" width="11.109375" style="32" customWidth="1"/>
    <col min="11780" max="11780" width="15.21875" style="32" customWidth="1"/>
    <col min="11781" max="11781" width="9.6640625" style="32"/>
    <col min="11782" max="11782" width="11" style="32" customWidth="1"/>
    <col min="11783" max="11783" width="10.77734375" style="32" customWidth="1"/>
    <col min="11784" max="11784" width="11.44140625" style="32" customWidth="1"/>
    <col min="11785" max="11785" width="4" style="32" customWidth="1"/>
    <col min="11786" max="11976" width="9.6640625" style="32"/>
    <col min="11977" max="11977" width="6.44140625" style="32" customWidth="1"/>
    <col min="11978" max="11978" width="13.88671875" style="32" customWidth="1"/>
    <col min="11979" max="11979" width="11.88671875" style="32" customWidth="1"/>
    <col min="11980" max="11982" width="9.6640625" style="32"/>
    <col min="11983" max="11983" width="15.44140625" style="32" customWidth="1"/>
    <col min="11984" max="11984" width="16.21875" style="32" customWidth="1"/>
    <col min="11985" max="11996" width="9.6640625" style="32"/>
    <col min="11997" max="11997" width="12" style="32" customWidth="1"/>
    <col min="11998" max="11998" width="12.77734375" style="32" customWidth="1"/>
    <col min="11999" max="11999" width="11.109375" style="32" customWidth="1"/>
    <col min="12000" max="12000" width="12" style="32" customWidth="1"/>
    <col min="12001" max="12001" width="9.6640625" style="32"/>
    <col min="12002" max="12002" width="15.33203125" style="32" customWidth="1"/>
    <col min="12003" max="12003" width="15.21875" style="32" customWidth="1"/>
    <col min="12004" max="12004" width="21.44140625" style="32" customWidth="1"/>
    <col min="12005" max="12020" width="9.6640625" style="32"/>
    <col min="12021" max="12022" width="13.44140625" style="32" customWidth="1"/>
    <col min="12023" max="12023" width="9.6640625" style="32"/>
    <col min="12024" max="12024" width="13.88671875" style="32" customWidth="1"/>
    <col min="12025" max="12025" width="10.6640625" style="32" customWidth="1"/>
    <col min="12026" max="12026" width="17.33203125" style="32" customWidth="1"/>
    <col min="12027" max="12028" width="12.6640625" style="32" customWidth="1"/>
    <col min="12029" max="12029" width="11.21875" style="32" customWidth="1"/>
    <col min="12030" max="12030" width="18.33203125" style="32" customWidth="1"/>
    <col min="12031" max="12031" width="12.88671875" style="32" customWidth="1"/>
    <col min="12032" max="12033" width="13.21875" style="32" customWidth="1"/>
    <col min="12034" max="12034" width="10.88671875" style="32" customWidth="1"/>
    <col min="12035" max="12035" width="11.109375" style="32" customWidth="1"/>
    <col min="12036" max="12036" width="15.21875" style="32" customWidth="1"/>
    <col min="12037" max="12037" width="9.6640625" style="32"/>
    <col min="12038" max="12038" width="11" style="32" customWidth="1"/>
    <col min="12039" max="12039" width="10.77734375" style="32" customWidth="1"/>
    <col min="12040" max="12040" width="11.44140625" style="32" customWidth="1"/>
    <col min="12041" max="12041" width="4" style="32" customWidth="1"/>
    <col min="12042" max="12232" width="9.6640625" style="32"/>
    <col min="12233" max="12233" width="6.44140625" style="32" customWidth="1"/>
    <col min="12234" max="12234" width="13.88671875" style="32" customWidth="1"/>
    <col min="12235" max="12235" width="11.88671875" style="32" customWidth="1"/>
    <col min="12236" max="12238" width="9.6640625" style="32"/>
    <col min="12239" max="12239" width="15.44140625" style="32" customWidth="1"/>
    <col min="12240" max="12240" width="16.21875" style="32" customWidth="1"/>
    <col min="12241" max="12252" width="9.6640625" style="32"/>
    <col min="12253" max="12253" width="12" style="32" customWidth="1"/>
    <col min="12254" max="12254" width="12.77734375" style="32" customWidth="1"/>
    <col min="12255" max="12255" width="11.109375" style="32" customWidth="1"/>
    <col min="12256" max="12256" width="12" style="32" customWidth="1"/>
    <col min="12257" max="12257" width="9.6640625" style="32"/>
    <col min="12258" max="12258" width="15.33203125" style="32" customWidth="1"/>
    <col min="12259" max="12259" width="15.21875" style="32" customWidth="1"/>
    <col min="12260" max="12260" width="21.44140625" style="32" customWidth="1"/>
    <col min="12261" max="12276" width="9.6640625" style="32"/>
    <col min="12277" max="12278" width="13.44140625" style="32" customWidth="1"/>
    <col min="12279" max="12279" width="9.6640625" style="32"/>
    <col min="12280" max="12280" width="13.88671875" style="32" customWidth="1"/>
    <col min="12281" max="12281" width="10.6640625" style="32" customWidth="1"/>
    <col min="12282" max="12282" width="17.33203125" style="32" customWidth="1"/>
    <col min="12283" max="12284" width="12.6640625" style="32" customWidth="1"/>
    <col min="12285" max="12285" width="11.21875" style="32" customWidth="1"/>
    <col min="12286" max="12286" width="18.33203125" style="32" customWidth="1"/>
    <col min="12287" max="12287" width="12.88671875" style="32" customWidth="1"/>
    <col min="12288" max="12289" width="13.21875" style="32" customWidth="1"/>
    <col min="12290" max="12290" width="10.88671875" style="32" customWidth="1"/>
    <col min="12291" max="12291" width="11.109375" style="32" customWidth="1"/>
    <col min="12292" max="12292" width="15.21875" style="32" customWidth="1"/>
    <col min="12293" max="12293" width="9.6640625" style="32"/>
    <col min="12294" max="12294" width="11" style="32" customWidth="1"/>
    <col min="12295" max="12295" width="10.77734375" style="32" customWidth="1"/>
    <col min="12296" max="12296" width="11.44140625" style="32" customWidth="1"/>
    <col min="12297" max="12297" width="4" style="32" customWidth="1"/>
    <col min="12298" max="12488" width="9.6640625" style="32"/>
    <col min="12489" max="12489" width="6.44140625" style="32" customWidth="1"/>
    <col min="12490" max="12490" width="13.88671875" style="32" customWidth="1"/>
    <col min="12491" max="12491" width="11.88671875" style="32" customWidth="1"/>
    <col min="12492" max="12494" width="9.6640625" style="32"/>
    <col min="12495" max="12495" width="15.44140625" style="32" customWidth="1"/>
    <col min="12496" max="12496" width="16.21875" style="32" customWidth="1"/>
    <col min="12497" max="12508" width="9.6640625" style="32"/>
    <col min="12509" max="12509" width="12" style="32" customWidth="1"/>
    <col min="12510" max="12510" width="12.77734375" style="32" customWidth="1"/>
    <col min="12511" max="12511" width="11.109375" style="32" customWidth="1"/>
    <col min="12512" max="12512" width="12" style="32" customWidth="1"/>
    <col min="12513" max="12513" width="9.6640625" style="32"/>
    <col min="12514" max="12514" width="15.33203125" style="32" customWidth="1"/>
    <col min="12515" max="12515" width="15.21875" style="32" customWidth="1"/>
    <col min="12516" max="12516" width="21.44140625" style="32" customWidth="1"/>
    <col min="12517" max="12532" width="9.6640625" style="32"/>
    <col min="12533" max="12534" width="13.44140625" style="32" customWidth="1"/>
    <col min="12535" max="12535" width="9.6640625" style="32"/>
    <col min="12536" max="12536" width="13.88671875" style="32" customWidth="1"/>
    <col min="12537" max="12537" width="10.6640625" style="32" customWidth="1"/>
    <col min="12538" max="12538" width="17.33203125" style="32" customWidth="1"/>
    <col min="12539" max="12540" width="12.6640625" style="32" customWidth="1"/>
    <col min="12541" max="12541" width="11.21875" style="32" customWidth="1"/>
    <col min="12542" max="12542" width="18.33203125" style="32" customWidth="1"/>
    <col min="12543" max="12543" width="12.88671875" style="32" customWidth="1"/>
    <col min="12544" max="12545" width="13.21875" style="32" customWidth="1"/>
    <col min="12546" max="12546" width="10.88671875" style="32" customWidth="1"/>
    <col min="12547" max="12547" width="11.109375" style="32" customWidth="1"/>
    <col min="12548" max="12548" width="15.21875" style="32" customWidth="1"/>
    <col min="12549" max="12549" width="9.6640625" style="32"/>
    <col min="12550" max="12550" width="11" style="32" customWidth="1"/>
    <col min="12551" max="12551" width="10.77734375" style="32" customWidth="1"/>
    <col min="12552" max="12552" width="11.44140625" style="32" customWidth="1"/>
    <col min="12553" max="12553" width="4" style="32" customWidth="1"/>
    <col min="12554" max="12744" width="9.6640625" style="32"/>
    <col min="12745" max="12745" width="6.44140625" style="32" customWidth="1"/>
    <col min="12746" max="12746" width="13.88671875" style="32" customWidth="1"/>
    <col min="12747" max="12747" width="11.88671875" style="32" customWidth="1"/>
    <col min="12748" max="12750" width="9.6640625" style="32"/>
    <col min="12751" max="12751" width="15.44140625" style="32" customWidth="1"/>
    <col min="12752" max="12752" width="16.21875" style="32" customWidth="1"/>
    <col min="12753" max="12764" width="9.6640625" style="32"/>
    <col min="12765" max="12765" width="12" style="32" customWidth="1"/>
    <col min="12766" max="12766" width="12.77734375" style="32" customWidth="1"/>
    <col min="12767" max="12767" width="11.109375" style="32" customWidth="1"/>
    <col min="12768" max="12768" width="12" style="32" customWidth="1"/>
    <col min="12769" max="12769" width="9.6640625" style="32"/>
    <col min="12770" max="12770" width="15.33203125" style="32" customWidth="1"/>
    <col min="12771" max="12771" width="15.21875" style="32" customWidth="1"/>
    <col min="12772" max="12772" width="21.44140625" style="32" customWidth="1"/>
    <col min="12773" max="12788" width="9.6640625" style="32"/>
    <col min="12789" max="12790" width="13.44140625" style="32" customWidth="1"/>
    <col min="12791" max="12791" width="9.6640625" style="32"/>
    <col min="12792" max="12792" width="13.88671875" style="32" customWidth="1"/>
    <col min="12793" max="12793" width="10.6640625" style="32" customWidth="1"/>
    <col min="12794" max="12794" width="17.33203125" style="32" customWidth="1"/>
    <col min="12795" max="12796" width="12.6640625" style="32" customWidth="1"/>
    <col min="12797" max="12797" width="11.21875" style="32" customWidth="1"/>
    <col min="12798" max="12798" width="18.33203125" style="32" customWidth="1"/>
    <col min="12799" max="12799" width="12.88671875" style="32" customWidth="1"/>
    <col min="12800" max="12801" width="13.21875" style="32" customWidth="1"/>
    <col min="12802" max="12802" width="10.88671875" style="32" customWidth="1"/>
    <col min="12803" max="12803" width="11.109375" style="32" customWidth="1"/>
    <col min="12804" max="12804" width="15.21875" style="32" customWidth="1"/>
    <col min="12805" max="12805" width="9.6640625" style="32"/>
    <col min="12806" max="12806" width="11" style="32" customWidth="1"/>
    <col min="12807" max="12807" width="10.77734375" style="32" customWidth="1"/>
    <col min="12808" max="12808" width="11.44140625" style="32" customWidth="1"/>
    <col min="12809" max="12809" width="4" style="32" customWidth="1"/>
    <col min="12810" max="13000" width="9.6640625" style="32"/>
    <col min="13001" max="13001" width="6.44140625" style="32" customWidth="1"/>
    <col min="13002" max="13002" width="13.88671875" style="32" customWidth="1"/>
    <col min="13003" max="13003" width="11.88671875" style="32" customWidth="1"/>
    <col min="13004" max="13006" width="9.6640625" style="32"/>
    <col min="13007" max="13007" width="15.44140625" style="32" customWidth="1"/>
    <col min="13008" max="13008" width="16.21875" style="32" customWidth="1"/>
    <col min="13009" max="13020" width="9.6640625" style="32"/>
    <col min="13021" max="13021" width="12" style="32" customWidth="1"/>
    <col min="13022" max="13022" width="12.77734375" style="32" customWidth="1"/>
    <col min="13023" max="13023" width="11.109375" style="32" customWidth="1"/>
    <col min="13024" max="13024" width="12" style="32" customWidth="1"/>
    <col min="13025" max="13025" width="9.6640625" style="32"/>
    <col min="13026" max="13026" width="15.33203125" style="32" customWidth="1"/>
    <col min="13027" max="13027" width="15.21875" style="32" customWidth="1"/>
    <col min="13028" max="13028" width="21.44140625" style="32" customWidth="1"/>
    <col min="13029" max="13044" width="9.6640625" style="32"/>
    <col min="13045" max="13046" width="13.44140625" style="32" customWidth="1"/>
    <col min="13047" max="13047" width="9.6640625" style="32"/>
    <col min="13048" max="13048" width="13.88671875" style="32" customWidth="1"/>
    <col min="13049" max="13049" width="10.6640625" style="32" customWidth="1"/>
    <col min="13050" max="13050" width="17.33203125" style="32" customWidth="1"/>
    <col min="13051" max="13052" width="12.6640625" style="32" customWidth="1"/>
    <col min="13053" max="13053" width="11.21875" style="32" customWidth="1"/>
    <col min="13054" max="13054" width="18.33203125" style="32" customWidth="1"/>
    <col min="13055" max="13055" width="12.88671875" style="32" customWidth="1"/>
    <col min="13056" max="13057" width="13.21875" style="32" customWidth="1"/>
    <col min="13058" max="13058" width="10.88671875" style="32" customWidth="1"/>
    <col min="13059" max="13059" width="11.109375" style="32" customWidth="1"/>
    <col min="13060" max="13060" width="15.21875" style="32" customWidth="1"/>
    <col min="13061" max="13061" width="9.6640625" style="32"/>
    <col min="13062" max="13062" width="11" style="32" customWidth="1"/>
    <col min="13063" max="13063" width="10.77734375" style="32" customWidth="1"/>
    <col min="13064" max="13064" width="11.44140625" style="32" customWidth="1"/>
    <col min="13065" max="13065" width="4" style="32" customWidth="1"/>
    <col min="13066" max="13256" width="9.6640625" style="32"/>
    <col min="13257" max="13257" width="6.44140625" style="32" customWidth="1"/>
    <col min="13258" max="13258" width="13.88671875" style="32" customWidth="1"/>
    <col min="13259" max="13259" width="11.88671875" style="32" customWidth="1"/>
    <col min="13260" max="13262" width="9.6640625" style="32"/>
    <col min="13263" max="13263" width="15.44140625" style="32" customWidth="1"/>
    <col min="13264" max="13264" width="16.21875" style="32" customWidth="1"/>
    <col min="13265" max="13276" width="9.6640625" style="32"/>
    <col min="13277" max="13277" width="12" style="32" customWidth="1"/>
    <col min="13278" max="13278" width="12.77734375" style="32" customWidth="1"/>
    <col min="13279" max="13279" width="11.109375" style="32" customWidth="1"/>
    <col min="13280" max="13280" width="12" style="32" customWidth="1"/>
    <col min="13281" max="13281" width="9.6640625" style="32"/>
    <col min="13282" max="13282" width="15.33203125" style="32" customWidth="1"/>
    <col min="13283" max="13283" width="15.21875" style="32" customWidth="1"/>
    <col min="13284" max="13284" width="21.44140625" style="32" customWidth="1"/>
    <col min="13285" max="13300" width="9.6640625" style="32"/>
    <col min="13301" max="13302" width="13.44140625" style="32" customWidth="1"/>
    <col min="13303" max="13303" width="9.6640625" style="32"/>
    <col min="13304" max="13304" width="13.88671875" style="32" customWidth="1"/>
    <col min="13305" max="13305" width="10.6640625" style="32" customWidth="1"/>
    <col min="13306" max="13306" width="17.33203125" style="32" customWidth="1"/>
    <col min="13307" max="13308" width="12.6640625" style="32" customWidth="1"/>
    <col min="13309" max="13309" width="11.21875" style="32" customWidth="1"/>
    <col min="13310" max="13310" width="18.33203125" style="32" customWidth="1"/>
    <col min="13311" max="13311" width="12.88671875" style="32" customWidth="1"/>
    <col min="13312" max="13313" width="13.21875" style="32" customWidth="1"/>
    <col min="13314" max="13314" width="10.88671875" style="32" customWidth="1"/>
    <col min="13315" max="13315" width="11.109375" style="32" customWidth="1"/>
    <col min="13316" max="13316" width="15.21875" style="32" customWidth="1"/>
    <col min="13317" max="13317" width="9.6640625" style="32"/>
    <col min="13318" max="13318" width="11" style="32" customWidth="1"/>
    <col min="13319" max="13319" width="10.77734375" style="32" customWidth="1"/>
    <col min="13320" max="13320" width="11.44140625" style="32" customWidth="1"/>
    <col min="13321" max="13321" width="4" style="32" customWidth="1"/>
    <col min="13322" max="13512" width="9.6640625" style="32"/>
    <col min="13513" max="13513" width="6.44140625" style="32" customWidth="1"/>
    <col min="13514" max="13514" width="13.88671875" style="32" customWidth="1"/>
    <col min="13515" max="13515" width="11.88671875" style="32" customWidth="1"/>
    <col min="13516" max="13518" width="9.6640625" style="32"/>
    <col min="13519" max="13519" width="15.44140625" style="32" customWidth="1"/>
    <col min="13520" max="13520" width="16.21875" style="32" customWidth="1"/>
    <col min="13521" max="13532" width="9.6640625" style="32"/>
    <col min="13533" max="13533" width="12" style="32" customWidth="1"/>
    <col min="13534" max="13534" width="12.77734375" style="32" customWidth="1"/>
    <col min="13535" max="13535" width="11.109375" style="32" customWidth="1"/>
    <col min="13536" max="13536" width="12" style="32" customWidth="1"/>
    <col min="13537" max="13537" width="9.6640625" style="32"/>
    <col min="13538" max="13538" width="15.33203125" style="32" customWidth="1"/>
    <col min="13539" max="13539" width="15.21875" style="32" customWidth="1"/>
    <col min="13540" max="13540" width="21.44140625" style="32" customWidth="1"/>
    <col min="13541" max="13556" width="9.6640625" style="32"/>
    <col min="13557" max="13558" width="13.44140625" style="32" customWidth="1"/>
    <col min="13559" max="13559" width="9.6640625" style="32"/>
    <col min="13560" max="13560" width="13.88671875" style="32" customWidth="1"/>
    <col min="13561" max="13561" width="10.6640625" style="32" customWidth="1"/>
    <col min="13562" max="13562" width="17.33203125" style="32" customWidth="1"/>
    <col min="13563" max="13564" width="12.6640625" style="32" customWidth="1"/>
    <col min="13565" max="13565" width="11.21875" style="32" customWidth="1"/>
    <col min="13566" max="13566" width="18.33203125" style="32" customWidth="1"/>
    <col min="13567" max="13567" width="12.88671875" style="32" customWidth="1"/>
    <col min="13568" max="13569" width="13.21875" style="32" customWidth="1"/>
    <col min="13570" max="13570" width="10.88671875" style="32" customWidth="1"/>
    <col min="13571" max="13571" width="11.109375" style="32" customWidth="1"/>
    <col min="13572" max="13572" width="15.21875" style="32" customWidth="1"/>
    <col min="13573" max="13573" width="9.6640625" style="32"/>
    <col min="13574" max="13574" width="11" style="32" customWidth="1"/>
    <col min="13575" max="13575" width="10.77734375" style="32" customWidth="1"/>
    <col min="13576" max="13576" width="11.44140625" style="32" customWidth="1"/>
    <col min="13577" max="13577" width="4" style="32" customWidth="1"/>
    <col min="13578" max="13768" width="9.6640625" style="32"/>
    <col min="13769" max="13769" width="6.44140625" style="32" customWidth="1"/>
    <col min="13770" max="13770" width="13.88671875" style="32" customWidth="1"/>
    <col min="13771" max="13771" width="11.88671875" style="32" customWidth="1"/>
    <col min="13772" max="13774" width="9.6640625" style="32"/>
    <col min="13775" max="13775" width="15.44140625" style="32" customWidth="1"/>
    <col min="13776" max="13776" width="16.21875" style="32" customWidth="1"/>
    <col min="13777" max="13788" width="9.6640625" style="32"/>
    <col min="13789" max="13789" width="12" style="32" customWidth="1"/>
    <col min="13790" max="13790" width="12.77734375" style="32" customWidth="1"/>
    <col min="13791" max="13791" width="11.109375" style="32" customWidth="1"/>
    <col min="13792" max="13792" width="12" style="32" customWidth="1"/>
    <col min="13793" max="13793" width="9.6640625" style="32"/>
    <col min="13794" max="13794" width="15.33203125" style="32" customWidth="1"/>
    <col min="13795" max="13795" width="15.21875" style="32" customWidth="1"/>
    <col min="13796" max="13796" width="21.44140625" style="32" customWidth="1"/>
    <col min="13797" max="13812" width="9.6640625" style="32"/>
    <col min="13813" max="13814" width="13.44140625" style="32" customWidth="1"/>
    <col min="13815" max="13815" width="9.6640625" style="32"/>
    <col min="13816" max="13816" width="13.88671875" style="32" customWidth="1"/>
    <col min="13817" max="13817" width="10.6640625" style="32" customWidth="1"/>
    <col min="13818" max="13818" width="17.33203125" style="32" customWidth="1"/>
    <col min="13819" max="13820" width="12.6640625" style="32" customWidth="1"/>
    <col min="13821" max="13821" width="11.21875" style="32" customWidth="1"/>
    <col min="13822" max="13822" width="18.33203125" style="32" customWidth="1"/>
    <col min="13823" max="13823" width="12.88671875" style="32" customWidth="1"/>
    <col min="13824" max="13825" width="13.21875" style="32" customWidth="1"/>
    <col min="13826" max="13826" width="10.88671875" style="32" customWidth="1"/>
    <col min="13827" max="13827" width="11.109375" style="32" customWidth="1"/>
    <col min="13828" max="13828" width="15.21875" style="32" customWidth="1"/>
    <col min="13829" max="13829" width="9.6640625" style="32"/>
    <col min="13830" max="13830" width="11" style="32" customWidth="1"/>
    <col min="13831" max="13831" width="10.77734375" style="32" customWidth="1"/>
    <col min="13832" max="13832" width="11.44140625" style="32" customWidth="1"/>
    <col min="13833" max="13833" width="4" style="32" customWidth="1"/>
    <col min="13834" max="14024" width="9.6640625" style="32"/>
    <col min="14025" max="14025" width="6.44140625" style="32" customWidth="1"/>
    <col min="14026" max="14026" width="13.88671875" style="32" customWidth="1"/>
    <col min="14027" max="14027" width="11.88671875" style="32" customWidth="1"/>
    <col min="14028" max="14030" width="9.6640625" style="32"/>
    <col min="14031" max="14031" width="15.44140625" style="32" customWidth="1"/>
    <col min="14032" max="14032" width="16.21875" style="32" customWidth="1"/>
    <col min="14033" max="14044" width="9.6640625" style="32"/>
    <col min="14045" max="14045" width="12" style="32" customWidth="1"/>
    <col min="14046" max="14046" width="12.77734375" style="32" customWidth="1"/>
    <col min="14047" max="14047" width="11.109375" style="32" customWidth="1"/>
    <col min="14048" max="14048" width="12" style="32" customWidth="1"/>
    <col min="14049" max="14049" width="9.6640625" style="32"/>
    <col min="14050" max="14050" width="15.33203125" style="32" customWidth="1"/>
    <col min="14051" max="14051" width="15.21875" style="32" customWidth="1"/>
    <col min="14052" max="14052" width="21.44140625" style="32" customWidth="1"/>
    <col min="14053" max="14068" width="9.6640625" style="32"/>
    <col min="14069" max="14070" width="13.44140625" style="32" customWidth="1"/>
    <col min="14071" max="14071" width="9.6640625" style="32"/>
    <col min="14072" max="14072" width="13.88671875" style="32" customWidth="1"/>
    <col min="14073" max="14073" width="10.6640625" style="32" customWidth="1"/>
    <col min="14074" max="14074" width="17.33203125" style="32" customWidth="1"/>
    <col min="14075" max="14076" width="12.6640625" style="32" customWidth="1"/>
    <col min="14077" max="14077" width="11.21875" style="32" customWidth="1"/>
    <col min="14078" max="14078" width="18.33203125" style="32" customWidth="1"/>
    <col min="14079" max="14079" width="12.88671875" style="32" customWidth="1"/>
    <col min="14080" max="14081" width="13.21875" style="32" customWidth="1"/>
    <col min="14082" max="14082" width="10.88671875" style="32" customWidth="1"/>
    <col min="14083" max="14083" width="11.109375" style="32" customWidth="1"/>
    <col min="14084" max="14084" width="15.21875" style="32" customWidth="1"/>
    <col min="14085" max="14085" width="9.6640625" style="32"/>
    <col min="14086" max="14086" width="11" style="32" customWidth="1"/>
    <col min="14087" max="14087" width="10.77734375" style="32" customWidth="1"/>
    <col min="14088" max="14088" width="11.44140625" style="32" customWidth="1"/>
    <col min="14089" max="14089" width="4" style="32" customWidth="1"/>
    <col min="14090" max="14280" width="9.6640625" style="32"/>
    <col min="14281" max="14281" width="6.44140625" style="32" customWidth="1"/>
    <col min="14282" max="14282" width="13.88671875" style="32" customWidth="1"/>
    <col min="14283" max="14283" width="11.88671875" style="32" customWidth="1"/>
    <col min="14284" max="14286" width="9.6640625" style="32"/>
    <col min="14287" max="14287" width="15.44140625" style="32" customWidth="1"/>
    <col min="14288" max="14288" width="16.21875" style="32" customWidth="1"/>
    <col min="14289" max="14300" width="9.6640625" style="32"/>
    <col min="14301" max="14301" width="12" style="32" customWidth="1"/>
    <col min="14302" max="14302" width="12.77734375" style="32" customWidth="1"/>
    <col min="14303" max="14303" width="11.109375" style="32" customWidth="1"/>
    <col min="14304" max="14304" width="12" style="32" customWidth="1"/>
    <col min="14305" max="14305" width="9.6640625" style="32"/>
    <col min="14306" max="14306" width="15.33203125" style="32" customWidth="1"/>
    <col min="14307" max="14307" width="15.21875" style="32" customWidth="1"/>
    <col min="14308" max="14308" width="21.44140625" style="32" customWidth="1"/>
    <col min="14309" max="14324" width="9.6640625" style="32"/>
    <col min="14325" max="14326" width="13.44140625" style="32" customWidth="1"/>
    <col min="14327" max="14327" width="9.6640625" style="32"/>
    <col min="14328" max="14328" width="13.88671875" style="32" customWidth="1"/>
    <col min="14329" max="14329" width="10.6640625" style="32" customWidth="1"/>
    <col min="14330" max="14330" width="17.33203125" style="32" customWidth="1"/>
    <col min="14331" max="14332" width="12.6640625" style="32" customWidth="1"/>
    <col min="14333" max="14333" width="11.21875" style="32" customWidth="1"/>
    <col min="14334" max="14334" width="18.33203125" style="32" customWidth="1"/>
    <col min="14335" max="14335" width="12.88671875" style="32" customWidth="1"/>
    <col min="14336" max="14337" width="13.21875" style="32" customWidth="1"/>
    <col min="14338" max="14338" width="10.88671875" style="32" customWidth="1"/>
    <col min="14339" max="14339" width="11.109375" style="32" customWidth="1"/>
    <col min="14340" max="14340" width="15.21875" style="32" customWidth="1"/>
    <col min="14341" max="14341" width="9.6640625" style="32"/>
    <col min="14342" max="14342" width="11" style="32" customWidth="1"/>
    <col min="14343" max="14343" width="10.77734375" style="32" customWidth="1"/>
    <col min="14344" max="14344" width="11.44140625" style="32" customWidth="1"/>
    <col min="14345" max="14345" width="4" style="32" customWidth="1"/>
    <col min="14346" max="14536" width="9.6640625" style="32"/>
    <col min="14537" max="14537" width="6.44140625" style="32" customWidth="1"/>
    <col min="14538" max="14538" width="13.88671875" style="32" customWidth="1"/>
    <col min="14539" max="14539" width="11.88671875" style="32" customWidth="1"/>
    <col min="14540" max="14542" width="9.6640625" style="32"/>
    <col min="14543" max="14543" width="15.44140625" style="32" customWidth="1"/>
    <col min="14544" max="14544" width="16.21875" style="32" customWidth="1"/>
    <col min="14545" max="14556" width="9.6640625" style="32"/>
    <col min="14557" max="14557" width="12" style="32" customWidth="1"/>
    <col min="14558" max="14558" width="12.77734375" style="32" customWidth="1"/>
    <col min="14559" max="14559" width="11.109375" style="32" customWidth="1"/>
    <col min="14560" max="14560" width="12" style="32" customWidth="1"/>
    <col min="14561" max="14561" width="9.6640625" style="32"/>
    <col min="14562" max="14562" width="15.33203125" style="32" customWidth="1"/>
    <col min="14563" max="14563" width="15.21875" style="32" customWidth="1"/>
    <col min="14564" max="14564" width="21.44140625" style="32" customWidth="1"/>
    <col min="14565" max="14580" width="9.6640625" style="32"/>
    <col min="14581" max="14582" width="13.44140625" style="32" customWidth="1"/>
    <col min="14583" max="14583" width="9.6640625" style="32"/>
    <col min="14584" max="14584" width="13.88671875" style="32" customWidth="1"/>
    <col min="14585" max="14585" width="10.6640625" style="32" customWidth="1"/>
    <col min="14586" max="14586" width="17.33203125" style="32" customWidth="1"/>
    <col min="14587" max="14588" width="12.6640625" style="32" customWidth="1"/>
    <col min="14589" max="14589" width="11.21875" style="32" customWidth="1"/>
    <col min="14590" max="14590" width="18.33203125" style="32" customWidth="1"/>
    <col min="14591" max="14591" width="12.88671875" style="32" customWidth="1"/>
    <col min="14592" max="14593" width="13.21875" style="32" customWidth="1"/>
    <col min="14594" max="14594" width="10.88671875" style="32" customWidth="1"/>
    <col min="14595" max="14595" width="11.109375" style="32" customWidth="1"/>
    <col min="14596" max="14596" width="15.21875" style="32" customWidth="1"/>
    <col min="14597" max="14597" width="9.6640625" style="32"/>
    <col min="14598" max="14598" width="11" style="32" customWidth="1"/>
    <col min="14599" max="14599" width="10.77734375" style="32" customWidth="1"/>
    <col min="14600" max="14600" width="11.44140625" style="32" customWidth="1"/>
    <col min="14601" max="14601" width="4" style="32" customWidth="1"/>
    <col min="14602" max="14792" width="9.6640625" style="32"/>
    <col min="14793" max="14793" width="6.44140625" style="32" customWidth="1"/>
    <col min="14794" max="14794" width="13.88671875" style="32" customWidth="1"/>
    <col min="14795" max="14795" width="11.88671875" style="32" customWidth="1"/>
    <col min="14796" max="14798" width="9.6640625" style="32"/>
    <col min="14799" max="14799" width="15.44140625" style="32" customWidth="1"/>
    <col min="14800" max="14800" width="16.21875" style="32" customWidth="1"/>
    <col min="14801" max="14812" width="9.6640625" style="32"/>
    <col min="14813" max="14813" width="12" style="32" customWidth="1"/>
    <col min="14814" max="14814" width="12.77734375" style="32" customWidth="1"/>
    <col min="14815" max="14815" width="11.109375" style="32" customWidth="1"/>
    <col min="14816" max="14816" width="12" style="32" customWidth="1"/>
    <col min="14817" max="14817" width="9.6640625" style="32"/>
    <col min="14818" max="14818" width="15.33203125" style="32" customWidth="1"/>
    <col min="14819" max="14819" width="15.21875" style="32" customWidth="1"/>
    <col min="14820" max="14820" width="21.44140625" style="32" customWidth="1"/>
    <col min="14821" max="14836" width="9.6640625" style="32"/>
    <col min="14837" max="14838" width="13.44140625" style="32" customWidth="1"/>
    <col min="14839" max="14839" width="9.6640625" style="32"/>
    <col min="14840" max="14840" width="13.88671875" style="32" customWidth="1"/>
    <col min="14841" max="14841" width="10.6640625" style="32" customWidth="1"/>
    <col min="14842" max="14842" width="17.33203125" style="32" customWidth="1"/>
    <col min="14843" max="14844" width="12.6640625" style="32" customWidth="1"/>
    <col min="14845" max="14845" width="11.21875" style="32" customWidth="1"/>
    <col min="14846" max="14846" width="18.33203125" style="32" customWidth="1"/>
    <col min="14847" max="14847" width="12.88671875" style="32" customWidth="1"/>
    <col min="14848" max="14849" width="13.21875" style="32" customWidth="1"/>
    <col min="14850" max="14850" width="10.88671875" style="32" customWidth="1"/>
    <col min="14851" max="14851" width="11.109375" style="32" customWidth="1"/>
    <col min="14852" max="14852" width="15.21875" style="32" customWidth="1"/>
    <col min="14853" max="14853" width="9.6640625" style="32"/>
    <col min="14854" max="14854" width="11" style="32" customWidth="1"/>
    <col min="14855" max="14855" width="10.77734375" style="32" customWidth="1"/>
    <col min="14856" max="14856" width="11.44140625" style="32" customWidth="1"/>
    <col min="14857" max="14857" width="4" style="32" customWidth="1"/>
    <col min="14858" max="15048" width="9.6640625" style="32"/>
    <col min="15049" max="15049" width="6.44140625" style="32" customWidth="1"/>
    <col min="15050" max="15050" width="13.88671875" style="32" customWidth="1"/>
    <col min="15051" max="15051" width="11.88671875" style="32" customWidth="1"/>
    <col min="15052" max="15054" width="9.6640625" style="32"/>
    <col min="15055" max="15055" width="15.44140625" style="32" customWidth="1"/>
    <col min="15056" max="15056" width="16.21875" style="32" customWidth="1"/>
    <col min="15057" max="15068" width="9.6640625" style="32"/>
    <col min="15069" max="15069" width="12" style="32" customWidth="1"/>
    <col min="15070" max="15070" width="12.77734375" style="32" customWidth="1"/>
    <col min="15071" max="15071" width="11.109375" style="32" customWidth="1"/>
    <col min="15072" max="15072" width="12" style="32" customWidth="1"/>
    <col min="15073" max="15073" width="9.6640625" style="32"/>
    <col min="15074" max="15074" width="15.33203125" style="32" customWidth="1"/>
    <col min="15075" max="15075" width="15.21875" style="32" customWidth="1"/>
    <col min="15076" max="15076" width="21.44140625" style="32" customWidth="1"/>
    <col min="15077" max="15092" width="9.6640625" style="32"/>
    <col min="15093" max="15094" width="13.44140625" style="32" customWidth="1"/>
    <col min="15095" max="15095" width="9.6640625" style="32"/>
    <col min="15096" max="15096" width="13.88671875" style="32" customWidth="1"/>
    <col min="15097" max="15097" width="10.6640625" style="32" customWidth="1"/>
    <col min="15098" max="15098" width="17.33203125" style="32" customWidth="1"/>
    <col min="15099" max="15100" width="12.6640625" style="32" customWidth="1"/>
    <col min="15101" max="15101" width="11.21875" style="32" customWidth="1"/>
    <col min="15102" max="15102" width="18.33203125" style="32" customWidth="1"/>
    <col min="15103" max="15103" width="12.88671875" style="32" customWidth="1"/>
    <col min="15104" max="15105" width="13.21875" style="32" customWidth="1"/>
    <col min="15106" max="15106" width="10.88671875" style="32" customWidth="1"/>
    <col min="15107" max="15107" width="11.109375" style="32" customWidth="1"/>
    <col min="15108" max="15108" width="15.21875" style="32" customWidth="1"/>
    <col min="15109" max="15109" width="9.6640625" style="32"/>
    <col min="15110" max="15110" width="11" style="32" customWidth="1"/>
    <col min="15111" max="15111" width="10.77734375" style="32" customWidth="1"/>
    <col min="15112" max="15112" width="11.44140625" style="32" customWidth="1"/>
    <col min="15113" max="15113" width="4" style="32" customWidth="1"/>
    <col min="15114" max="15304" width="9.6640625" style="32"/>
    <col min="15305" max="15305" width="6.44140625" style="32" customWidth="1"/>
    <col min="15306" max="15306" width="13.88671875" style="32" customWidth="1"/>
    <col min="15307" max="15307" width="11.88671875" style="32" customWidth="1"/>
    <col min="15308" max="15310" width="9.6640625" style="32"/>
    <col min="15311" max="15311" width="15.44140625" style="32" customWidth="1"/>
    <col min="15312" max="15312" width="16.21875" style="32" customWidth="1"/>
    <col min="15313" max="15324" width="9.6640625" style="32"/>
    <col min="15325" max="15325" width="12" style="32" customWidth="1"/>
    <col min="15326" max="15326" width="12.77734375" style="32" customWidth="1"/>
    <col min="15327" max="15327" width="11.109375" style="32" customWidth="1"/>
    <col min="15328" max="15328" width="12" style="32" customWidth="1"/>
    <col min="15329" max="15329" width="9.6640625" style="32"/>
    <col min="15330" max="15330" width="15.33203125" style="32" customWidth="1"/>
    <col min="15331" max="15331" width="15.21875" style="32" customWidth="1"/>
    <col min="15332" max="15332" width="21.44140625" style="32" customWidth="1"/>
    <col min="15333" max="15348" width="9.6640625" style="32"/>
    <col min="15349" max="15350" width="13.44140625" style="32" customWidth="1"/>
    <col min="15351" max="15351" width="9.6640625" style="32"/>
    <col min="15352" max="15352" width="13.88671875" style="32" customWidth="1"/>
    <col min="15353" max="15353" width="10.6640625" style="32" customWidth="1"/>
    <col min="15354" max="15354" width="17.33203125" style="32" customWidth="1"/>
    <col min="15355" max="15356" width="12.6640625" style="32" customWidth="1"/>
    <col min="15357" max="15357" width="11.21875" style="32" customWidth="1"/>
    <col min="15358" max="15358" width="18.33203125" style="32" customWidth="1"/>
    <col min="15359" max="15359" width="12.88671875" style="32" customWidth="1"/>
    <col min="15360" max="15361" width="13.21875" style="32" customWidth="1"/>
    <col min="15362" max="15362" width="10.88671875" style="32" customWidth="1"/>
    <col min="15363" max="15363" width="11.109375" style="32" customWidth="1"/>
    <col min="15364" max="15364" width="15.21875" style="32" customWidth="1"/>
    <col min="15365" max="15365" width="9.6640625" style="32"/>
    <col min="15366" max="15366" width="11" style="32" customWidth="1"/>
    <col min="15367" max="15367" width="10.77734375" style="32" customWidth="1"/>
    <col min="15368" max="15368" width="11.44140625" style="32" customWidth="1"/>
    <col min="15369" max="15369" width="4" style="32" customWidth="1"/>
    <col min="15370" max="15560" width="9.6640625" style="32"/>
    <col min="15561" max="15561" width="6.44140625" style="32" customWidth="1"/>
    <col min="15562" max="15562" width="13.88671875" style="32" customWidth="1"/>
    <col min="15563" max="15563" width="11.88671875" style="32" customWidth="1"/>
    <col min="15564" max="15566" width="9.6640625" style="32"/>
    <col min="15567" max="15567" width="15.44140625" style="32" customWidth="1"/>
    <col min="15568" max="15568" width="16.21875" style="32" customWidth="1"/>
    <col min="15569" max="15580" width="9.6640625" style="32"/>
    <col min="15581" max="15581" width="12" style="32" customWidth="1"/>
    <col min="15582" max="15582" width="12.77734375" style="32" customWidth="1"/>
    <col min="15583" max="15583" width="11.109375" style="32" customWidth="1"/>
    <col min="15584" max="15584" width="12" style="32" customWidth="1"/>
    <col min="15585" max="15585" width="9.6640625" style="32"/>
    <col min="15586" max="15586" width="15.33203125" style="32" customWidth="1"/>
    <col min="15587" max="15587" width="15.21875" style="32" customWidth="1"/>
    <col min="15588" max="15588" width="21.44140625" style="32" customWidth="1"/>
    <col min="15589" max="15604" width="9.6640625" style="32"/>
    <col min="15605" max="15606" width="13.44140625" style="32" customWidth="1"/>
    <col min="15607" max="15607" width="9.6640625" style="32"/>
    <col min="15608" max="15608" width="13.88671875" style="32" customWidth="1"/>
    <col min="15609" max="15609" width="10.6640625" style="32" customWidth="1"/>
    <col min="15610" max="15610" width="17.33203125" style="32" customWidth="1"/>
    <col min="15611" max="15612" width="12.6640625" style="32" customWidth="1"/>
    <col min="15613" max="15613" width="11.21875" style="32" customWidth="1"/>
    <col min="15614" max="15614" width="18.33203125" style="32" customWidth="1"/>
    <col min="15615" max="15615" width="12.88671875" style="32" customWidth="1"/>
    <col min="15616" max="15617" width="13.21875" style="32" customWidth="1"/>
    <col min="15618" max="15618" width="10.88671875" style="32" customWidth="1"/>
    <col min="15619" max="15619" width="11.109375" style="32" customWidth="1"/>
    <col min="15620" max="15620" width="15.21875" style="32" customWidth="1"/>
    <col min="15621" max="15621" width="9.6640625" style="32"/>
    <col min="15622" max="15622" width="11" style="32" customWidth="1"/>
    <col min="15623" max="15623" width="10.77734375" style="32" customWidth="1"/>
    <col min="15624" max="15624" width="11.44140625" style="32" customWidth="1"/>
    <col min="15625" max="15625" width="4" style="32" customWidth="1"/>
    <col min="15626" max="15816" width="9.6640625" style="32"/>
    <col min="15817" max="15817" width="6.44140625" style="32" customWidth="1"/>
    <col min="15818" max="15818" width="13.88671875" style="32" customWidth="1"/>
    <col min="15819" max="15819" width="11.88671875" style="32" customWidth="1"/>
    <col min="15820" max="15822" width="9.6640625" style="32"/>
    <col min="15823" max="15823" width="15.44140625" style="32" customWidth="1"/>
    <col min="15824" max="15824" width="16.21875" style="32" customWidth="1"/>
    <col min="15825" max="15836" width="9.6640625" style="32"/>
    <col min="15837" max="15837" width="12" style="32" customWidth="1"/>
    <col min="15838" max="15838" width="12.77734375" style="32" customWidth="1"/>
    <col min="15839" max="15839" width="11.109375" style="32" customWidth="1"/>
    <col min="15840" max="15840" width="12" style="32" customWidth="1"/>
    <col min="15841" max="15841" width="9.6640625" style="32"/>
    <col min="15842" max="15842" width="15.33203125" style="32" customWidth="1"/>
    <col min="15843" max="15843" width="15.21875" style="32" customWidth="1"/>
    <col min="15844" max="15844" width="21.44140625" style="32" customWidth="1"/>
    <col min="15845" max="15860" width="9.6640625" style="32"/>
    <col min="15861" max="15862" width="13.44140625" style="32" customWidth="1"/>
    <col min="15863" max="15863" width="9.6640625" style="32"/>
    <col min="15864" max="15864" width="13.88671875" style="32" customWidth="1"/>
    <col min="15865" max="15865" width="10.6640625" style="32" customWidth="1"/>
    <col min="15866" max="15866" width="17.33203125" style="32" customWidth="1"/>
    <col min="15867" max="15868" width="12.6640625" style="32" customWidth="1"/>
    <col min="15869" max="15869" width="11.21875" style="32" customWidth="1"/>
    <col min="15870" max="15870" width="18.33203125" style="32" customWidth="1"/>
    <col min="15871" max="15871" width="12.88671875" style="32" customWidth="1"/>
    <col min="15872" max="15873" width="13.21875" style="32" customWidth="1"/>
    <col min="15874" max="15874" width="10.88671875" style="32" customWidth="1"/>
    <col min="15875" max="15875" width="11.109375" style="32" customWidth="1"/>
    <col min="15876" max="15876" width="15.21875" style="32" customWidth="1"/>
    <col min="15877" max="15877" width="9.6640625" style="32"/>
    <col min="15878" max="15878" width="11" style="32" customWidth="1"/>
    <col min="15879" max="15879" width="10.77734375" style="32" customWidth="1"/>
    <col min="15880" max="15880" width="11.44140625" style="32" customWidth="1"/>
    <col min="15881" max="15881" width="4" style="32" customWidth="1"/>
    <col min="15882" max="16072" width="9.6640625" style="32"/>
    <col min="16073" max="16073" width="6.44140625" style="32" customWidth="1"/>
    <col min="16074" max="16074" width="13.88671875" style="32" customWidth="1"/>
    <col min="16075" max="16075" width="11.88671875" style="32" customWidth="1"/>
    <col min="16076" max="16078" width="9.6640625" style="32"/>
    <col min="16079" max="16079" width="15.44140625" style="32" customWidth="1"/>
    <col min="16080" max="16080" width="16.21875" style="32" customWidth="1"/>
    <col min="16081" max="16092" width="9.6640625" style="32"/>
    <col min="16093" max="16093" width="12" style="32" customWidth="1"/>
    <col min="16094" max="16094" width="12.77734375" style="32" customWidth="1"/>
    <col min="16095" max="16095" width="11.109375" style="32" customWidth="1"/>
    <col min="16096" max="16096" width="12" style="32" customWidth="1"/>
    <col min="16097" max="16097" width="9.6640625" style="32"/>
    <col min="16098" max="16098" width="15.33203125" style="32" customWidth="1"/>
    <col min="16099" max="16099" width="15.21875" style="32" customWidth="1"/>
    <col min="16100" max="16100" width="21.44140625" style="32" customWidth="1"/>
    <col min="16101" max="16116" width="9.6640625" style="32"/>
    <col min="16117" max="16118" width="13.44140625" style="32" customWidth="1"/>
    <col min="16119" max="16119" width="9.6640625" style="32"/>
    <col min="16120" max="16120" width="13.88671875" style="32" customWidth="1"/>
    <col min="16121" max="16121" width="10.6640625" style="32" customWidth="1"/>
    <col min="16122" max="16122" width="17.33203125" style="32" customWidth="1"/>
    <col min="16123" max="16124" width="12.6640625" style="32" customWidth="1"/>
    <col min="16125" max="16125" width="11.21875" style="32" customWidth="1"/>
    <col min="16126" max="16126" width="18.33203125" style="32" customWidth="1"/>
    <col min="16127" max="16127" width="12.88671875" style="32" customWidth="1"/>
    <col min="16128" max="16129" width="13.21875" style="32" customWidth="1"/>
    <col min="16130" max="16130" width="10.88671875" style="32" customWidth="1"/>
    <col min="16131" max="16131" width="11.109375" style="32" customWidth="1"/>
    <col min="16132" max="16132" width="15.21875" style="32" customWidth="1"/>
    <col min="16133" max="16133" width="9.6640625" style="32"/>
    <col min="16134" max="16134" width="11" style="32" customWidth="1"/>
    <col min="16135" max="16135" width="10.77734375" style="32" customWidth="1"/>
    <col min="16136" max="16136" width="11.44140625" style="32" customWidth="1"/>
    <col min="16137" max="16137" width="4" style="32" customWidth="1"/>
    <col min="16138" max="16384" width="9.6640625" style="32"/>
  </cols>
  <sheetData>
    <row r="1" spans="1:145" ht="13.2" x14ac:dyDescent="0.2">
      <c r="A1" s="31" t="s">
        <v>275</v>
      </c>
    </row>
    <row r="2" spans="1:145" x14ac:dyDescent="0.2">
      <c r="C2" s="34" t="s">
        <v>276</v>
      </c>
      <c r="BJ2" s="34"/>
    </row>
    <row r="3" spans="1:145" s="33" customFormat="1" x14ac:dyDescent="0.2">
      <c r="A3" s="35"/>
      <c r="B3" s="36" t="s">
        <v>277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row>
    <row r="4" spans="1:145" s="33" customFormat="1" x14ac:dyDescent="0.2">
      <c r="A4" s="35"/>
      <c r="B4" s="38" t="s">
        <v>278</v>
      </c>
      <c r="C4" s="37" t="s">
        <v>645</v>
      </c>
      <c r="D4" s="37" t="s">
        <v>645</v>
      </c>
      <c r="E4" s="37" t="s">
        <v>645</v>
      </c>
      <c r="F4" s="37" t="s">
        <v>645</v>
      </c>
      <c r="G4" s="37" t="s">
        <v>699</v>
      </c>
      <c r="H4" s="37" t="s">
        <v>645</v>
      </c>
      <c r="I4" s="37" t="s">
        <v>645</v>
      </c>
      <c r="J4" s="37" t="s">
        <v>688</v>
      </c>
      <c r="K4" s="37" t="s">
        <v>645</v>
      </c>
      <c r="L4" s="37" t="s">
        <v>645</v>
      </c>
      <c r="M4" s="37" t="s">
        <v>642</v>
      </c>
      <c r="N4" s="37" t="s">
        <v>645</v>
      </c>
      <c r="O4" s="37" t="s">
        <v>645</v>
      </c>
      <c r="P4" s="37" t="s">
        <v>645</v>
      </c>
      <c r="Q4" s="37" t="s">
        <v>645</v>
      </c>
      <c r="R4" s="37" t="s">
        <v>645</v>
      </c>
      <c r="S4" s="37" t="s">
        <v>659</v>
      </c>
      <c r="T4" s="37" t="s">
        <v>659</v>
      </c>
      <c r="U4" s="37" t="s">
        <v>645</v>
      </c>
      <c r="V4" s="37" t="s">
        <v>645</v>
      </c>
      <c r="W4" s="37" t="s">
        <v>645</v>
      </c>
      <c r="X4" s="37" t="s">
        <v>645</v>
      </c>
      <c r="Y4" s="37" t="s">
        <v>645</v>
      </c>
      <c r="Z4" s="37" t="s">
        <v>645</v>
      </c>
      <c r="AA4" s="37" t="s">
        <v>645</v>
      </c>
      <c r="AB4" s="37" t="s">
        <v>645</v>
      </c>
      <c r="AC4" s="37" t="s">
        <v>645</v>
      </c>
      <c r="AD4" s="37" t="s">
        <v>645</v>
      </c>
      <c r="AE4" s="37" t="s">
        <v>642</v>
      </c>
      <c r="AF4" s="37" t="s">
        <v>645</v>
      </c>
      <c r="AG4" s="37" t="s">
        <v>695</v>
      </c>
      <c r="AH4" s="37" t="s">
        <v>645</v>
      </c>
      <c r="AI4" s="37" t="s">
        <v>645</v>
      </c>
      <c r="AJ4" s="37" t="s">
        <v>645</v>
      </c>
      <c r="AK4" s="37" t="s">
        <v>645</v>
      </c>
      <c r="AL4" s="37" t="s">
        <v>645</v>
      </c>
      <c r="AM4" s="37" t="s">
        <v>645</v>
      </c>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row>
    <row r="5" spans="1:145" s="33" customFormat="1" x14ac:dyDescent="0.2">
      <c r="A5" s="35"/>
      <c r="B5" s="36" t="s">
        <v>279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row>
    <row r="6" spans="1:145" s="40" customFormat="1" x14ac:dyDescent="0.2">
      <c r="A6" s="39"/>
      <c r="B6" s="36" t="s">
        <v>280</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row>
    <row r="7" spans="1:145" s="50" customFormat="1" ht="30.6" x14ac:dyDescent="0.2">
      <c r="A7" s="49"/>
      <c r="B7" s="36" t="s">
        <v>281</v>
      </c>
      <c r="C7" s="42" t="s">
        <v>183</v>
      </c>
      <c r="D7" s="42" t="s">
        <v>235</v>
      </c>
      <c r="E7" s="42" t="s">
        <v>351</v>
      </c>
      <c r="F7" s="42" t="s">
        <v>709</v>
      </c>
      <c r="G7" s="42" t="s">
        <v>102</v>
      </c>
      <c r="H7" s="42" t="s">
        <v>102</v>
      </c>
      <c r="I7" s="42" t="s">
        <v>239</v>
      </c>
      <c r="J7" s="42" t="s">
        <v>240</v>
      </c>
      <c r="K7" s="42" t="s">
        <v>200</v>
      </c>
      <c r="L7" s="42" t="s">
        <v>483</v>
      </c>
      <c r="M7" s="42" t="s">
        <v>352</v>
      </c>
      <c r="N7" s="42" t="s">
        <v>707</v>
      </c>
      <c r="O7" s="42" t="s">
        <v>199</v>
      </c>
      <c r="P7" s="42" t="s">
        <v>228</v>
      </c>
      <c r="Q7" s="42" t="s">
        <v>353</v>
      </c>
      <c r="R7" s="42" t="s">
        <v>213</v>
      </c>
      <c r="S7" s="42" t="s">
        <v>208</v>
      </c>
      <c r="T7" s="42" t="s">
        <v>216</v>
      </c>
      <c r="U7" s="42" t="s">
        <v>354</v>
      </c>
      <c r="V7" s="42" t="s">
        <v>355</v>
      </c>
      <c r="W7" s="42" t="s">
        <v>356</v>
      </c>
      <c r="X7" s="42" t="s">
        <v>375</v>
      </c>
      <c r="Y7" s="42" t="s">
        <v>357</v>
      </c>
      <c r="Z7" s="42" t="s">
        <v>358</v>
      </c>
      <c r="AA7" s="42" t="s">
        <v>359</v>
      </c>
      <c r="AB7" s="42" t="s">
        <v>360</v>
      </c>
      <c r="AC7" s="42" t="s">
        <v>361</v>
      </c>
      <c r="AD7" s="42" t="s">
        <v>362</v>
      </c>
      <c r="AE7" s="42" t="s">
        <v>190</v>
      </c>
      <c r="AF7" s="42" t="s">
        <v>190</v>
      </c>
      <c r="AG7" s="42" t="s">
        <v>190</v>
      </c>
      <c r="AH7" s="42" t="s">
        <v>716</v>
      </c>
      <c r="AI7" s="42" t="s">
        <v>364</v>
      </c>
      <c r="AJ7" s="42" t="s">
        <v>365</v>
      </c>
      <c r="AK7" s="42" t="s">
        <v>483</v>
      </c>
      <c r="AL7" s="42" t="s">
        <v>235</v>
      </c>
      <c r="AM7" s="42" t="s">
        <v>199</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row>
    <row r="8" spans="1:145" x14ac:dyDescent="0.2">
      <c r="A8" s="44" t="s">
        <v>282</v>
      </c>
      <c r="B8" s="45"/>
    </row>
    <row r="9" spans="1:145" x14ac:dyDescent="0.2">
      <c r="A9" s="46">
        <v>1872</v>
      </c>
      <c r="B9" s="45"/>
      <c r="C9" s="47">
        <v>7.2173033020311141</v>
      </c>
      <c r="D9" s="47">
        <v>2.3806666666666665</v>
      </c>
      <c r="E9" s="47">
        <v>49.80869565217391</v>
      </c>
      <c r="F9" s="47"/>
      <c r="G9" s="47"/>
      <c r="H9" s="47"/>
      <c r="I9" s="47"/>
      <c r="J9" s="47"/>
      <c r="K9" s="47"/>
      <c r="L9" s="47"/>
      <c r="M9" s="47"/>
      <c r="N9" s="47"/>
      <c r="O9" s="47"/>
      <c r="P9" s="47"/>
      <c r="Q9" s="47"/>
      <c r="R9" s="47"/>
      <c r="S9" s="47"/>
      <c r="T9" s="47"/>
      <c r="U9" s="47"/>
      <c r="V9" s="47"/>
      <c r="W9" s="47"/>
      <c r="X9" s="47"/>
      <c r="Y9" s="47">
        <v>4064.1924685433319</v>
      </c>
      <c r="Z9" s="47">
        <v>889.96915369562021</v>
      </c>
      <c r="AA9" s="47">
        <v>523.52309764286986</v>
      </c>
      <c r="AB9" s="47">
        <v>271.2193708955491</v>
      </c>
      <c r="AC9" s="47">
        <v>1083.7846582782217</v>
      </c>
      <c r="AD9" s="47">
        <v>9754.0619245039961</v>
      </c>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row>
    <row r="10" spans="1:145" x14ac:dyDescent="0.2">
      <c r="A10" s="46">
        <v>1873</v>
      </c>
      <c r="B10" s="51"/>
      <c r="C10" s="47"/>
      <c r="D10" s="47"/>
      <c r="E10" s="47"/>
      <c r="F10" s="47"/>
      <c r="G10" s="47"/>
      <c r="H10" s="47"/>
      <c r="I10" s="47"/>
      <c r="J10" s="47"/>
      <c r="K10" s="47"/>
      <c r="L10" s="47"/>
      <c r="M10" s="47"/>
      <c r="N10" s="47"/>
      <c r="O10" s="47"/>
      <c r="P10" s="47"/>
      <c r="Q10" s="47"/>
      <c r="R10" s="47"/>
      <c r="S10" s="47"/>
      <c r="T10" s="47"/>
      <c r="U10" s="47"/>
      <c r="V10" s="47"/>
      <c r="W10" s="47"/>
      <c r="X10" s="47"/>
      <c r="Y10" s="47">
        <v>3658.134340577506</v>
      </c>
      <c r="Z10" s="47">
        <v>797.92402593419547</v>
      </c>
      <c r="AA10" s="47">
        <v>386.09828451161655</v>
      </c>
      <c r="AB10" s="47">
        <v>282.94520900049292</v>
      </c>
      <c r="AC10" s="47"/>
      <c r="AD10" s="47">
        <v>4064.1924685433319</v>
      </c>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row>
    <row r="11" spans="1:145" x14ac:dyDescent="0.2">
      <c r="A11" s="46">
        <v>1874</v>
      </c>
      <c r="B11" s="51"/>
      <c r="C11" s="47">
        <v>6.2761342151301909</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row>
    <row r="12" spans="1:145" x14ac:dyDescent="0.2">
      <c r="A12" s="46">
        <v>1875</v>
      </c>
      <c r="B12" s="51"/>
      <c r="C12" s="47"/>
      <c r="D12" s="47"/>
      <c r="E12" s="47"/>
      <c r="F12" s="47">
        <v>37.186217821782186</v>
      </c>
      <c r="G12" s="47"/>
      <c r="H12" s="47">
        <v>30</v>
      </c>
      <c r="I12" s="47"/>
      <c r="J12" s="47"/>
      <c r="K12" s="47"/>
      <c r="L12" s="47"/>
      <c r="M12" s="47"/>
      <c r="N12" s="47"/>
      <c r="O12" s="47"/>
      <c r="P12" s="47"/>
      <c r="Q12" s="47"/>
      <c r="R12" s="47"/>
      <c r="S12" s="47"/>
      <c r="T12" s="47"/>
      <c r="U12" s="47"/>
      <c r="V12" s="47"/>
      <c r="W12" s="47"/>
      <c r="X12" s="47"/>
      <c r="Y12" s="47"/>
      <c r="Z12" s="47"/>
      <c r="AA12" s="47"/>
      <c r="AB12" s="47"/>
      <c r="AC12" s="47"/>
      <c r="AD12" s="47"/>
      <c r="AE12" s="47"/>
      <c r="AF12" s="47">
        <v>87.691887172195294</v>
      </c>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row>
    <row r="13" spans="1:145" x14ac:dyDescent="0.2">
      <c r="A13" s="46">
        <v>1876</v>
      </c>
      <c r="C13" s="47">
        <v>6.5625</v>
      </c>
      <c r="D13" s="47"/>
      <c r="E13" s="47"/>
      <c r="F13" s="47"/>
      <c r="G13" s="47"/>
      <c r="H13" s="47"/>
      <c r="I13" s="47"/>
      <c r="J13" s="47">
        <v>0.05</v>
      </c>
      <c r="K13" s="47">
        <v>125.52268430260381</v>
      </c>
      <c r="L13" s="47">
        <v>5</v>
      </c>
      <c r="M13" s="47"/>
      <c r="N13" s="47"/>
      <c r="O13" s="47">
        <v>17.695473251028805</v>
      </c>
      <c r="P13" s="47"/>
      <c r="Q13" s="47"/>
      <c r="R13" s="47"/>
      <c r="S13" s="47"/>
      <c r="T13" s="47"/>
      <c r="U13" s="47"/>
      <c r="V13" s="47"/>
      <c r="W13" s="47"/>
      <c r="X13" s="47"/>
      <c r="Y13" s="47"/>
      <c r="Z13" s="47"/>
      <c r="AA13" s="47"/>
      <c r="AB13" s="47"/>
      <c r="AC13" s="47"/>
      <c r="AD13" s="47"/>
      <c r="AE13" s="47"/>
      <c r="AF13" s="47">
        <v>126.52686577702464</v>
      </c>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row>
    <row r="14" spans="1:145" x14ac:dyDescent="0.2">
      <c r="A14" s="46">
        <v>1878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row>
    <row r="15" spans="1:145" x14ac:dyDescent="0.2">
      <c r="A15" s="46">
        <v>1880</v>
      </c>
      <c r="C15" s="47"/>
      <c r="D15" s="47"/>
      <c r="E15" s="47"/>
      <c r="F15" s="47"/>
      <c r="G15" s="47"/>
      <c r="H15" s="47"/>
      <c r="I15" s="47"/>
      <c r="J15" s="47"/>
      <c r="K15" s="47"/>
      <c r="L15" s="47"/>
      <c r="M15" s="47"/>
      <c r="N15" s="47"/>
      <c r="O15" s="47"/>
      <c r="P15" s="47"/>
      <c r="Q15" s="47"/>
      <c r="R15" s="47"/>
      <c r="S15" s="47"/>
      <c r="T15" s="47"/>
      <c r="U15" s="47"/>
      <c r="V15" s="47"/>
      <c r="W15" s="47"/>
      <c r="X15" s="47"/>
      <c r="Y15" s="47">
        <v>2032.0962342716657</v>
      </c>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row>
    <row r="16" spans="1:145" x14ac:dyDescent="0.2">
      <c r="A16" s="46">
        <v>1882</v>
      </c>
      <c r="C16" s="47"/>
      <c r="D16" s="47"/>
      <c r="E16" s="47"/>
      <c r="F16" s="47"/>
      <c r="G16" s="47"/>
      <c r="H16" s="47"/>
      <c r="I16" s="47"/>
      <c r="J16" s="47"/>
      <c r="K16" s="47"/>
      <c r="L16" s="47"/>
      <c r="M16" s="47"/>
      <c r="N16" s="47"/>
      <c r="O16" s="47"/>
      <c r="P16" s="47"/>
      <c r="Q16" s="47"/>
      <c r="R16" s="47"/>
      <c r="S16" s="47"/>
      <c r="T16" s="47"/>
      <c r="U16" s="47"/>
      <c r="V16" s="47"/>
      <c r="W16" s="47"/>
      <c r="X16" s="47"/>
      <c r="Y16" s="47">
        <v>2438.515481125999</v>
      </c>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row>
    <row r="17" spans="1:145" x14ac:dyDescent="0.2">
      <c r="A17" s="46">
        <v>1883</v>
      </c>
      <c r="C17" s="47"/>
      <c r="D17" s="47"/>
      <c r="E17" s="47"/>
      <c r="F17" s="47"/>
      <c r="G17" s="47"/>
      <c r="H17" s="47"/>
      <c r="I17" s="47"/>
      <c r="J17" s="47"/>
      <c r="K17" s="47"/>
      <c r="L17" s="47"/>
      <c r="M17" s="47"/>
      <c r="N17" s="47"/>
      <c r="O17" s="47"/>
      <c r="P17" s="47">
        <v>21</v>
      </c>
      <c r="Q17" s="47">
        <v>4.572216527111248</v>
      </c>
      <c r="R17" s="47"/>
      <c r="S17" s="47"/>
      <c r="T17" s="47"/>
      <c r="U17" s="47"/>
      <c r="V17" s="47"/>
      <c r="W17" s="47"/>
      <c r="X17" s="47"/>
      <c r="Y17" s="47">
        <v>2113.3800836425326</v>
      </c>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row>
    <row r="18" spans="1:145" x14ac:dyDescent="0.2">
      <c r="A18" s="46">
        <v>1884</v>
      </c>
      <c r="C18" s="47"/>
      <c r="D18" s="47"/>
      <c r="E18" s="47"/>
      <c r="F18" s="47">
        <v>14.538903645466057</v>
      </c>
      <c r="G18" s="47"/>
      <c r="H18" s="47">
        <v>29.072326429884058</v>
      </c>
      <c r="I18" s="47">
        <v>27.6875</v>
      </c>
      <c r="J18" s="47"/>
      <c r="K18" s="47"/>
      <c r="L18" s="47"/>
      <c r="M18" s="47"/>
      <c r="N18" s="47"/>
      <c r="O18" s="47"/>
      <c r="P18" s="47"/>
      <c r="Q18" s="47"/>
      <c r="R18" s="47"/>
      <c r="S18" s="47">
        <v>0.19857912821010312</v>
      </c>
      <c r="T18" s="47">
        <v>0.10339772884901607</v>
      </c>
      <c r="U18" s="47"/>
      <c r="V18" s="47"/>
      <c r="W18" s="47"/>
      <c r="X18" s="47"/>
      <c r="Y18" s="47">
        <v>2032.0962342716657</v>
      </c>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row>
    <row r="19" spans="1:145" x14ac:dyDescent="0.2">
      <c r="A19" s="46">
        <v>1885</v>
      </c>
      <c r="C19" s="47"/>
      <c r="D19" s="47"/>
      <c r="E19" s="47"/>
      <c r="F19" s="47">
        <v>14.537382401669559</v>
      </c>
      <c r="G19" s="47"/>
      <c r="H19" s="47">
        <v>29.073585340078584</v>
      </c>
      <c r="I19" s="47">
        <v>27.876923076923077</v>
      </c>
      <c r="J19" s="47"/>
      <c r="K19" s="47"/>
      <c r="L19" s="47"/>
      <c r="M19" s="47"/>
      <c r="N19" s="47"/>
      <c r="O19" s="47"/>
      <c r="P19" s="47"/>
      <c r="Q19" s="47"/>
      <c r="R19" s="47"/>
      <c r="S19" s="47">
        <v>0.1838224633798573</v>
      </c>
      <c r="T19" s="47">
        <v>0.10302391626627611</v>
      </c>
      <c r="U19" s="47"/>
      <c r="V19" s="47"/>
      <c r="W19" s="47"/>
      <c r="X19" s="47"/>
      <c r="Y19" s="47">
        <v>2029.4719171374363</v>
      </c>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row>
    <row r="20" spans="1:145" x14ac:dyDescent="0.2">
      <c r="A20" s="46">
        <v>1886</v>
      </c>
      <c r="C20" s="47"/>
      <c r="D20" s="47"/>
      <c r="E20" s="47"/>
      <c r="F20" s="47"/>
      <c r="G20" s="47"/>
      <c r="H20" s="47"/>
      <c r="I20" s="47"/>
      <c r="J20" s="47"/>
      <c r="K20" s="47"/>
      <c r="L20" s="47"/>
      <c r="M20" s="47"/>
      <c r="N20" s="47"/>
      <c r="O20" s="47"/>
      <c r="P20" s="47"/>
      <c r="Q20" s="47"/>
      <c r="R20" s="47"/>
      <c r="S20" s="47"/>
      <c r="T20" s="47"/>
      <c r="U20" s="47"/>
      <c r="V20" s="47"/>
      <c r="W20" s="47"/>
      <c r="X20" s="47"/>
      <c r="Y20" s="47">
        <v>2011.7752719289492</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row>
    <row r="21" spans="1:145" x14ac:dyDescent="0.2">
      <c r="A21" s="46">
        <v>1887</v>
      </c>
      <c r="C21" s="47"/>
      <c r="D21" s="47"/>
      <c r="E21" s="47"/>
      <c r="F21" s="47"/>
      <c r="G21" s="47"/>
      <c r="H21" s="47"/>
      <c r="I21" s="47"/>
      <c r="J21" s="47"/>
      <c r="K21" s="47"/>
      <c r="L21" s="47"/>
      <c r="M21" s="47"/>
      <c r="N21" s="47"/>
      <c r="O21" s="47"/>
      <c r="P21" s="47"/>
      <c r="Q21" s="47"/>
      <c r="R21" s="47"/>
      <c r="S21" s="47"/>
      <c r="T21" s="47"/>
      <c r="U21" s="47"/>
      <c r="V21" s="47"/>
      <c r="W21" s="47"/>
      <c r="X21" s="47"/>
      <c r="Y21" s="47">
        <v>1788.2446861590659</v>
      </c>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row>
    <row r="22" spans="1:145" x14ac:dyDescent="0.2">
      <c r="A22" s="46">
        <v>1888</v>
      </c>
      <c r="C22" s="47">
        <v>3.5137565016827885</v>
      </c>
      <c r="D22" s="47"/>
      <c r="E22" s="47"/>
      <c r="F22" s="47"/>
      <c r="G22" s="47"/>
      <c r="H22" s="47"/>
      <c r="I22" s="47"/>
      <c r="J22" s="47"/>
      <c r="K22" s="47"/>
      <c r="L22" s="47">
        <v>55.555555555555557</v>
      </c>
      <c r="M22" s="47"/>
      <c r="N22" s="47"/>
      <c r="O22" s="47"/>
      <c r="P22" s="47"/>
      <c r="Q22" s="47"/>
      <c r="R22" s="47"/>
      <c r="S22" s="47"/>
      <c r="T22" s="47"/>
      <c r="U22" s="47"/>
      <c r="V22" s="47"/>
      <c r="W22" s="47"/>
      <c r="X22" s="47"/>
      <c r="Y22" s="47">
        <v>1625.6769874173326</v>
      </c>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row>
    <row r="23" spans="1:145" x14ac:dyDescent="0.2">
      <c r="A23" s="46">
        <v>1891</v>
      </c>
      <c r="C23" s="47"/>
      <c r="D23" s="47"/>
      <c r="E23" s="47"/>
      <c r="F23" s="47"/>
      <c r="G23" s="47"/>
      <c r="H23" s="47"/>
      <c r="I23" s="47"/>
      <c r="J23" s="47"/>
      <c r="K23" s="47"/>
      <c r="L23" s="47">
        <v>48.888888888888893</v>
      </c>
      <c r="M23" s="47"/>
      <c r="N23" s="47"/>
      <c r="O23" s="47"/>
      <c r="P23" s="47"/>
      <c r="Q23" s="47"/>
      <c r="R23" s="47"/>
      <c r="S23" s="47"/>
      <c r="T23" s="47"/>
      <c r="U23" s="47"/>
      <c r="V23" s="47"/>
      <c r="W23" s="47"/>
      <c r="X23" s="47"/>
      <c r="Y23" s="47">
        <v>2032.0962342716657</v>
      </c>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row>
    <row r="24" spans="1:145" x14ac:dyDescent="0.2">
      <c r="A24" s="46">
        <v>1892</v>
      </c>
      <c r="C24" s="47"/>
      <c r="D24" s="47"/>
      <c r="E24" s="47"/>
      <c r="F24" s="47"/>
      <c r="G24" s="47"/>
      <c r="H24" s="47"/>
      <c r="I24" s="47"/>
      <c r="J24" s="47"/>
      <c r="K24" s="47"/>
      <c r="L24" s="47">
        <v>48.25396825396826</v>
      </c>
      <c r="M24" s="47"/>
      <c r="N24" s="47"/>
      <c r="O24" s="47"/>
      <c r="P24" s="47"/>
      <c r="Q24" s="47"/>
      <c r="R24" s="47"/>
      <c r="S24" s="47"/>
      <c r="T24" s="47"/>
      <c r="U24" s="47"/>
      <c r="V24" s="47"/>
      <c r="W24" s="47"/>
      <c r="X24" s="47"/>
      <c r="Y24" s="47">
        <v>2032.0962342716657</v>
      </c>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row>
    <row r="25" spans="1:145" x14ac:dyDescent="0.2">
      <c r="A25" s="46">
        <v>1893</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v>1585.038</v>
      </c>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row>
    <row r="26" spans="1:145" x14ac:dyDescent="0.2">
      <c r="A26" s="46">
        <v>1894</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v>35.555555555555557</v>
      </c>
      <c r="AL26" s="47">
        <v>4</v>
      </c>
      <c r="AM26" s="47">
        <v>24.888888888888886</v>
      </c>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row>
    <row r="27" spans="1:145" x14ac:dyDescent="0.2">
      <c r="A27" s="46">
        <v>1895</v>
      </c>
      <c r="C27" s="47"/>
      <c r="D27" s="47"/>
      <c r="E27" s="47"/>
      <c r="F27" s="47"/>
      <c r="G27" s="47">
        <v>0.14005602240896359</v>
      </c>
      <c r="H27" s="47"/>
      <c r="I27" s="47"/>
      <c r="J27" s="47"/>
      <c r="K27" s="47"/>
      <c r="L27" s="47">
        <v>48.888888888888893</v>
      </c>
      <c r="M27" s="47">
        <v>16</v>
      </c>
      <c r="N27" s="47">
        <v>108.98065211158701</v>
      </c>
      <c r="O27" s="47">
        <v>21.538461538461537</v>
      </c>
      <c r="P27" s="47"/>
      <c r="Q27" s="47"/>
      <c r="R27" s="47"/>
      <c r="S27" s="47"/>
      <c r="T27" s="47"/>
      <c r="U27" s="47">
        <v>34.285714285714285</v>
      </c>
      <c r="V27" s="47"/>
      <c r="W27" s="47"/>
      <c r="X27" s="47">
        <v>80</v>
      </c>
      <c r="Y27" s="47"/>
      <c r="Z27" s="47"/>
      <c r="AA27" s="47"/>
      <c r="AB27" s="47"/>
      <c r="AC27" s="47"/>
      <c r="AD27" s="47"/>
      <c r="AE27" s="47">
        <v>22.666666666666668</v>
      </c>
      <c r="AF27" s="47"/>
      <c r="AG27" s="47"/>
      <c r="AH27" s="47">
        <v>1123.5955056179776</v>
      </c>
      <c r="AI27" s="47">
        <v>129.58677685950414</v>
      </c>
      <c r="AJ27" s="47">
        <v>272.24112785610112</v>
      </c>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row>
    <row r="28" spans="1:145" x14ac:dyDescent="0.2">
      <c r="A28" s="46">
        <v>1896</v>
      </c>
      <c r="C28" s="47"/>
      <c r="D28" s="47"/>
      <c r="E28" s="47"/>
      <c r="F28" s="47"/>
      <c r="G28" s="47">
        <v>0.13978494623655915</v>
      </c>
      <c r="H28" s="47"/>
      <c r="I28" s="47"/>
      <c r="J28" s="47"/>
      <c r="K28" s="47"/>
      <c r="L28" s="47">
        <v>53.333333333333329</v>
      </c>
      <c r="M28" s="47">
        <v>16</v>
      </c>
      <c r="N28" s="47">
        <v>80.438100368076121</v>
      </c>
      <c r="O28" s="47">
        <v>22.848816029143897</v>
      </c>
      <c r="P28" s="47"/>
      <c r="Q28" s="47"/>
      <c r="R28" s="47"/>
      <c r="S28" s="47"/>
      <c r="T28" s="47"/>
      <c r="U28" s="47">
        <v>34.461538461538467</v>
      </c>
      <c r="V28" s="47"/>
      <c r="W28" s="47"/>
      <c r="X28" s="47">
        <v>78.490566037735846</v>
      </c>
      <c r="Y28" s="47"/>
      <c r="Z28" s="47"/>
      <c r="AA28" s="47"/>
      <c r="AB28" s="47">
        <v>129.58677685950414</v>
      </c>
      <c r="AC28" s="47"/>
      <c r="AD28" s="47"/>
      <c r="AE28" s="47">
        <v>19.80952380952381</v>
      </c>
      <c r="AF28" s="47"/>
      <c r="AG28" s="47"/>
      <c r="AH28" s="47">
        <v>1199.5386389850057</v>
      </c>
      <c r="AI28" s="47">
        <v>129.58677685950414</v>
      </c>
      <c r="AJ28" s="47">
        <v>276.06205596636221</v>
      </c>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row>
    <row r="29" spans="1:145" x14ac:dyDescent="0.2">
      <c r="A29" s="46">
        <v>1897</v>
      </c>
      <c r="C29" s="47"/>
      <c r="D29" s="47"/>
      <c r="E29" s="47"/>
      <c r="F29" s="47"/>
      <c r="G29" s="47"/>
      <c r="H29" s="47">
        <v>65.050505050505052</v>
      </c>
      <c r="I29" s="47"/>
      <c r="J29" s="47"/>
      <c r="K29" s="47"/>
      <c r="L29" s="47">
        <v>46.666666666666671</v>
      </c>
      <c r="M29" s="47">
        <v>14.816326530612244</v>
      </c>
      <c r="N29" s="47"/>
      <c r="O29" s="47">
        <v>24.888888888888886</v>
      </c>
      <c r="P29" s="47"/>
      <c r="Q29" s="47"/>
      <c r="R29" s="47">
        <v>3.8554216867469879</v>
      </c>
      <c r="S29" s="47"/>
      <c r="T29" s="47"/>
      <c r="U29" s="47"/>
      <c r="V29" s="47">
        <v>40</v>
      </c>
      <c r="W29" s="47">
        <v>30</v>
      </c>
      <c r="X29" s="47">
        <v>64</v>
      </c>
      <c r="Y29" s="47"/>
      <c r="Z29" s="47"/>
      <c r="AA29" s="47"/>
      <c r="AB29" s="47">
        <v>148.09917355371903</v>
      </c>
      <c r="AC29" s="47"/>
      <c r="AD29" s="47"/>
      <c r="AE29" s="47"/>
      <c r="AF29" s="47"/>
      <c r="AG29" s="47">
        <v>16.53846153846154</v>
      </c>
      <c r="AH29" s="47">
        <v>1625.6769874173326</v>
      </c>
      <c r="AI29" s="47"/>
      <c r="AJ29" s="47">
        <v>333.44618141989446</v>
      </c>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row>
    <row r="30" spans="1:145" x14ac:dyDescent="0.2">
      <c r="A30" s="46">
        <v>1898</v>
      </c>
      <c r="C30" s="47"/>
      <c r="D30" s="47"/>
      <c r="E30" s="47"/>
      <c r="F30" s="47"/>
      <c r="G30" s="47"/>
      <c r="H30" s="47">
        <v>67.878787878787875</v>
      </c>
      <c r="I30" s="47"/>
      <c r="J30" s="47"/>
      <c r="K30" s="47"/>
      <c r="L30" s="47">
        <v>46.296296296296298</v>
      </c>
      <c r="M30" s="47">
        <v>15</v>
      </c>
      <c r="N30" s="47"/>
      <c r="O30" s="47">
        <v>27.999999999999996</v>
      </c>
      <c r="P30" s="47"/>
      <c r="Q30" s="47"/>
      <c r="R30" s="47">
        <v>4.5119047619047619</v>
      </c>
      <c r="S30" s="47"/>
      <c r="T30" s="47"/>
      <c r="U30" s="47"/>
      <c r="V30" s="47">
        <v>50</v>
      </c>
      <c r="W30" s="47">
        <v>32.666666666666664</v>
      </c>
      <c r="X30" s="47">
        <v>65.333333333333329</v>
      </c>
      <c r="Y30" s="47"/>
      <c r="Z30" s="47"/>
      <c r="AA30" s="47"/>
      <c r="AB30" s="47">
        <v>162.98957959037011</v>
      </c>
      <c r="AC30" s="47"/>
      <c r="AD30" s="47"/>
      <c r="AE30" s="47"/>
      <c r="AF30" s="47"/>
      <c r="AG30" s="47">
        <v>23</v>
      </c>
      <c r="AH30" s="47">
        <v>1937.7489091090529</v>
      </c>
      <c r="AI30" s="47"/>
      <c r="AJ30" s="47">
        <v>333.22314049586782</v>
      </c>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row>
    <row r="31" spans="1:145" x14ac:dyDescent="0.2">
      <c r="A31" s="46">
        <v>1899</v>
      </c>
      <c r="C31" s="47"/>
      <c r="D31" s="47"/>
      <c r="E31" s="47"/>
      <c r="F31" s="47"/>
      <c r="G31" s="47"/>
      <c r="H31" s="47">
        <v>79.191919191919183</v>
      </c>
      <c r="I31" s="47"/>
      <c r="J31" s="47"/>
      <c r="K31" s="47"/>
      <c r="L31" s="47">
        <v>48.888888888888893</v>
      </c>
      <c r="M31" s="47">
        <v>17.347368421052632</v>
      </c>
      <c r="N31" s="47"/>
      <c r="O31" s="47">
        <v>26.074074074074073</v>
      </c>
      <c r="P31" s="47"/>
      <c r="Q31" s="47"/>
      <c r="R31" s="47">
        <v>3.8</v>
      </c>
      <c r="S31" s="47"/>
      <c r="T31" s="47"/>
      <c r="U31" s="47"/>
      <c r="V31" s="47">
        <v>28.444444444444446</v>
      </c>
      <c r="W31" s="47">
        <v>12.5</v>
      </c>
      <c r="X31" s="47">
        <v>56</v>
      </c>
      <c r="Y31" s="47"/>
      <c r="Z31" s="47"/>
      <c r="AA31" s="47"/>
      <c r="AB31" s="47">
        <v>194.04234783133259</v>
      </c>
      <c r="AC31" s="47"/>
      <c r="AD31" s="47"/>
      <c r="AE31" s="47"/>
      <c r="AF31" s="47"/>
      <c r="AG31" s="47">
        <v>25</v>
      </c>
      <c r="AH31" s="47">
        <v>2194.6639330133989</v>
      </c>
      <c r="AI31" s="47"/>
      <c r="AJ31" s="47">
        <v>299.41789435860585</v>
      </c>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row>
    <row r="32" spans="1:145" x14ac:dyDescent="0.2">
      <c r="A32" s="46">
        <v>1900</v>
      </c>
      <c r="C32" s="47"/>
      <c r="D32" s="47"/>
      <c r="E32" s="47"/>
      <c r="F32" s="47"/>
      <c r="G32" s="47"/>
      <c r="H32" s="47">
        <v>90.505050505050505</v>
      </c>
      <c r="I32" s="47"/>
      <c r="J32" s="47"/>
      <c r="K32" s="47"/>
      <c r="L32" s="47">
        <v>49.382716049382715</v>
      </c>
      <c r="M32" s="47">
        <v>17</v>
      </c>
      <c r="N32" s="47"/>
      <c r="O32" s="47">
        <v>24.888888888888886</v>
      </c>
      <c r="P32" s="47"/>
      <c r="Q32" s="47"/>
      <c r="R32" s="47">
        <v>3.7142857142857144</v>
      </c>
      <c r="S32" s="47"/>
      <c r="T32" s="47"/>
      <c r="U32" s="47"/>
      <c r="V32" s="47">
        <v>2.85</v>
      </c>
      <c r="W32" s="47">
        <v>13.495327102803738</v>
      </c>
      <c r="X32" s="47">
        <v>71.680000000000007</v>
      </c>
      <c r="Y32" s="47"/>
      <c r="Z32" s="47"/>
      <c r="AA32" s="47"/>
      <c r="AB32" s="47">
        <v>185.12396694214877</v>
      </c>
      <c r="AC32" s="47"/>
      <c r="AD32" s="47"/>
      <c r="AE32" s="47"/>
      <c r="AF32" s="47"/>
      <c r="AG32" s="47">
        <v>23</v>
      </c>
      <c r="AH32" s="47">
        <v>715.85208252751875</v>
      </c>
      <c r="AI32" s="47"/>
      <c r="AJ32" s="47">
        <v>277.68595041322317</v>
      </c>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row>
    <row r="33" spans="1:145" x14ac:dyDescent="0.2">
      <c r="A33" s="46">
        <v>1901</v>
      </c>
      <c r="C33" s="47"/>
      <c r="D33" s="47"/>
      <c r="E33" s="47"/>
      <c r="F33" s="47"/>
      <c r="G33" s="47"/>
      <c r="H33" s="47">
        <v>107.47474747474747</v>
      </c>
      <c r="I33" s="47"/>
      <c r="J33" s="47"/>
      <c r="K33" s="47"/>
      <c r="L33" s="47">
        <v>51.90243902439024</v>
      </c>
      <c r="M33" s="47">
        <v>15</v>
      </c>
      <c r="N33" s="47"/>
      <c r="O33" s="47">
        <v>21.708641975308641</v>
      </c>
      <c r="P33" s="47"/>
      <c r="Q33" s="47"/>
      <c r="R33" s="47">
        <v>3.25</v>
      </c>
      <c r="S33" s="47"/>
      <c r="T33" s="47"/>
      <c r="U33" s="47"/>
      <c r="V33" s="47">
        <v>23.823529411764707</v>
      </c>
      <c r="W33" s="47">
        <v>13</v>
      </c>
      <c r="X33" s="47">
        <v>56</v>
      </c>
      <c r="Y33" s="47"/>
      <c r="Z33" s="47"/>
      <c r="AA33" s="47"/>
      <c r="AB33" s="47"/>
      <c r="AC33" s="47"/>
      <c r="AD33" s="47"/>
      <c r="AE33" s="47"/>
      <c r="AF33" s="47"/>
      <c r="AG33" s="47"/>
      <c r="AH33" s="47">
        <v>738.94408518969669</v>
      </c>
      <c r="AI33" s="47"/>
      <c r="AJ33" s="47">
        <v>273.86593204775028</v>
      </c>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row>
    <row r="34" spans="1:145" x14ac:dyDescent="0.2">
      <c r="A34" s="46">
        <v>1908</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v>3806.25</v>
      </c>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row>
    <row r="35" spans="1:145" x14ac:dyDescent="0.2">
      <c r="A35" s="46">
        <v>1910</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v>1791.9999999999998</v>
      </c>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row>
    <row r="36" spans="1:145" x14ac:dyDescent="0.2">
      <c r="A36" s="46">
        <v>1911</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v>1344</v>
      </c>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row>
    <row r="37" spans="1:145" x14ac:dyDescent="0.2">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row>
    <row r="38" spans="1:145" ht="14.4" x14ac:dyDescent="0.3">
      <c r="C38"/>
    </row>
    <row r="39" spans="1:145" ht="14.4" x14ac:dyDescent="0.3">
      <c r="C39"/>
    </row>
    <row r="40" spans="1:145" ht="14.4" x14ac:dyDescent="0.3">
      <c r="C40"/>
    </row>
    <row r="41" spans="1:145" ht="14.4" x14ac:dyDescent="0.3">
      <c r="C41"/>
    </row>
    <row r="42" spans="1:145" ht="14.4" x14ac:dyDescent="0.3">
      <c r="C42"/>
    </row>
    <row r="43" spans="1:145" ht="14.4" x14ac:dyDescent="0.3">
      <c r="C43"/>
    </row>
    <row r="44" spans="1:145" ht="14.4" x14ac:dyDescent="0.3">
      <c r="C44"/>
    </row>
    <row r="45" spans="1:145" ht="14.4" x14ac:dyDescent="0.3">
      <c r="C45"/>
    </row>
    <row r="46" spans="1:145" ht="14.4" x14ac:dyDescent="0.3">
      <c r="C46"/>
    </row>
    <row r="47" spans="1:145" ht="14.4" x14ac:dyDescent="0.3">
      <c r="C47"/>
    </row>
    <row r="48" spans="1:145" ht="14.4" x14ac:dyDescent="0.3">
      <c r="C48"/>
    </row>
    <row r="49" spans="3:3" ht="14.4" x14ac:dyDescent="0.3">
      <c r="C49"/>
    </row>
    <row r="50" spans="3:3" ht="14.4" x14ac:dyDescent="0.3">
      <c r="C50"/>
    </row>
    <row r="51" spans="3:3" ht="14.4" x14ac:dyDescent="0.3">
      <c r="C51"/>
    </row>
    <row r="52" spans="3:3" ht="14.4" x14ac:dyDescent="0.3">
      <c r="C52"/>
    </row>
    <row r="53" spans="3:3" ht="14.4" x14ac:dyDescent="0.3">
      <c r="C53"/>
    </row>
    <row r="54" spans="3:3" ht="14.4" x14ac:dyDescent="0.3">
      <c r="C54"/>
    </row>
    <row r="55" spans="3:3" ht="14.4" x14ac:dyDescent="0.3">
      <c r="C55"/>
    </row>
    <row r="56" spans="3:3" ht="14.4" x14ac:dyDescent="0.3">
      <c r="C56"/>
    </row>
    <row r="57" spans="3:3" ht="14.4" x14ac:dyDescent="0.3">
      <c r="C57"/>
    </row>
    <row r="58" spans="3:3" ht="14.4" x14ac:dyDescent="0.3">
      <c r="C58"/>
    </row>
    <row r="59" spans="3:3" ht="14.4" x14ac:dyDescent="0.3">
      <c r="C59"/>
    </row>
    <row r="60" spans="3:3" ht="14.4" x14ac:dyDescent="0.3">
      <c r="C60"/>
    </row>
    <row r="61" spans="3:3" ht="14.4" x14ac:dyDescent="0.3">
      <c r="C61"/>
    </row>
    <row r="62" spans="3:3" ht="14.4" x14ac:dyDescent="0.3">
      <c r="C62"/>
    </row>
    <row r="63" spans="3:3" ht="14.4" x14ac:dyDescent="0.3">
      <c r="C63"/>
    </row>
    <row r="64" spans="3:3" ht="14.4" x14ac:dyDescent="0.3">
      <c r="C64"/>
    </row>
    <row r="65" spans="3:3" ht="14.4" x14ac:dyDescent="0.3">
      <c r="C65"/>
    </row>
    <row r="66" spans="3:3" ht="14.4" x14ac:dyDescent="0.3">
      <c r="C66"/>
    </row>
    <row r="67" spans="3:3" ht="14.4" x14ac:dyDescent="0.3">
      <c r="C67"/>
    </row>
    <row r="68" spans="3:3" ht="14.4" x14ac:dyDescent="0.3">
      <c r="C68"/>
    </row>
    <row r="69" spans="3:3" ht="14.4" x14ac:dyDescent="0.3">
      <c r="C69"/>
    </row>
    <row r="70" spans="3:3" ht="14.4" x14ac:dyDescent="0.3">
      <c r="C70"/>
    </row>
    <row r="71" spans="3:3" ht="14.4" x14ac:dyDescent="0.3">
      <c r="C71"/>
    </row>
    <row r="72" spans="3:3" ht="14.4" x14ac:dyDescent="0.3">
      <c r="C72"/>
    </row>
    <row r="73" spans="3:3" ht="14.4" x14ac:dyDescent="0.3">
      <c r="C73"/>
    </row>
    <row r="74" spans="3:3" ht="14.4" x14ac:dyDescent="0.3">
      <c r="C74"/>
    </row>
    <row r="75" spans="3:3" ht="14.4" x14ac:dyDescent="0.3">
      <c r="C75"/>
    </row>
    <row r="76" spans="3:3" ht="14.4" x14ac:dyDescent="0.3">
      <c r="C76"/>
    </row>
    <row r="77" spans="3:3" ht="14.4" x14ac:dyDescent="0.3">
      <c r="C77"/>
    </row>
    <row r="78" spans="3:3" ht="14.4" x14ac:dyDescent="0.3">
      <c r="C78"/>
    </row>
    <row r="79" spans="3:3" ht="14.4" x14ac:dyDescent="0.3">
      <c r="C79"/>
    </row>
    <row r="80" spans="3:3" ht="14.4" x14ac:dyDescent="0.3">
      <c r="C80"/>
    </row>
    <row r="81" spans="3:3" ht="14.4" x14ac:dyDescent="0.3">
      <c r="C81"/>
    </row>
    <row r="82" spans="3:3" ht="14.4" x14ac:dyDescent="0.3">
      <c r="C82"/>
    </row>
    <row r="83" spans="3:3" ht="14.4" x14ac:dyDescent="0.3">
      <c r="C83"/>
    </row>
    <row r="84" spans="3:3" ht="14.4" x14ac:dyDescent="0.3">
      <c r="C84"/>
    </row>
    <row r="85" spans="3:3" ht="14.4" x14ac:dyDescent="0.3">
      <c r="C85"/>
    </row>
    <row r="86" spans="3:3" ht="14.4" x14ac:dyDescent="0.3">
      <c r="C86"/>
    </row>
    <row r="87" spans="3:3" ht="14.4" x14ac:dyDescent="0.3">
      <c r="C87"/>
    </row>
    <row r="88" spans="3:3" ht="14.4" x14ac:dyDescent="0.3">
      <c r="C88"/>
    </row>
    <row r="89" spans="3:3" ht="14.4" x14ac:dyDescent="0.3">
      <c r="C89"/>
    </row>
    <row r="90" spans="3:3" ht="14.4" x14ac:dyDescent="0.3">
      <c r="C90"/>
    </row>
    <row r="91" spans="3:3" ht="14.4" x14ac:dyDescent="0.3">
      <c r="C91"/>
    </row>
    <row r="92" spans="3:3" ht="14.4" x14ac:dyDescent="0.3">
      <c r="C92"/>
    </row>
    <row r="93" spans="3:3" ht="14.4" x14ac:dyDescent="0.3">
      <c r="C93"/>
    </row>
    <row r="94" spans="3:3" ht="14.4" x14ac:dyDescent="0.3">
      <c r="C94"/>
    </row>
    <row r="95" spans="3:3" ht="14.4" x14ac:dyDescent="0.3">
      <c r="C95"/>
    </row>
    <row r="96" spans="3:3" ht="14.4" x14ac:dyDescent="0.3">
      <c r="C96"/>
    </row>
    <row r="97" spans="3:3" ht="14.4" x14ac:dyDescent="0.3">
      <c r="C97"/>
    </row>
    <row r="98" spans="3:3" ht="14.4" x14ac:dyDescent="0.3">
      <c r="C98"/>
    </row>
    <row r="99" spans="3:3" ht="14.4" x14ac:dyDescent="0.3">
      <c r="C99"/>
    </row>
    <row r="100" spans="3:3" ht="14.4" x14ac:dyDescent="0.3">
      <c r="C100"/>
    </row>
    <row r="101" spans="3:3" ht="14.4" x14ac:dyDescent="0.3">
      <c r="C101"/>
    </row>
    <row r="102" spans="3:3" ht="14.4" x14ac:dyDescent="0.3">
      <c r="C102"/>
    </row>
    <row r="103" spans="3:3" ht="14.4" x14ac:dyDescent="0.3">
      <c r="C103"/>
    </row>
    <row r="104" spans="3:3" ht="14.4" x14ac:dyDescent="0.3">
      <c r="C104"/>
    </row>
    <row r="105" spans="3:3" ht="14.4" x14ac:dyDescent="0.3">
      <c r="C105"/>
    </row>
    <row r="106" spans="3:3" ht="14.4" x14ac:dyDescent="0.3">
      <c r="C106"/>
    </row>
    <row r="107" spans="3:3" ht="14.4" x14ac:dyDescent="0.3">
      <c r="C107"/>
    </row>
    <row r="108" spans="3:3" ht="14.4" x14ac:dyDescent="0.3">
      <c r="C108"/>
    </row>
    <row r="109" spans="3:3" ht="14.4" x14ac:dyDescent="0.3">
      <c r="C109"/>
    </row>
    <row r="110" spans="3:3" ht="14.4" x14ac:dyDescent="0.3">
      <c r="C110"/>
    </row>
    <row r="111" spans="3:3" ht="14.4" x14ac:dyDescent="0.3">
      <c r="C111"/>
    </row>
    <row r="112" spans="3:3" ht="14.4" x14ac:dyDescent="0.3">
      <c r="C112"/>
    </row>
    <row r="113" spans="3:3" ht="14.4" x14ac:dyDescent="0.3">
      <c r="C113"/>
    </row>
    <row r="114" spans="3:3" ht="14.4" x14ac:dyDescent="0.3">
      <c r="C114"/>
    </row>
    <row r="115" spans="3:3" ht="14.4" x14ac:dyDescent="0.3">
      <c r="C115"/>
    </row>
    <row r="116" spans="3:3" ht="14.4" x14ac:dyDescent="0.3">
      <c r="C116"/>
    </row>
    <row r="117" spans="3:3" ht="14.4" x14ac:dyDescent="0.3">
      <c r="C117"/>
    </row>
    <row r="118" spans="3:3" ht="14.4" x14ac:dyDescent="0.3">
      <c r="C118"/>
    </row>
    <row r="119" spans="3:3" ht="14.4" x14ac:dyDescent="0.3">
      <c r="C119"/>
    </row>
    <row r="120" spans="3:3" ht="14.4" x14ac:dyDescent="0.3">
      <c r="C120"/>
    </row>
    <row r="121" spans="3:3" ht="14.4" x14ac:dyDescent="0.3">
      <c r="C121"/>
    </row>
    <row r="122" spans="3:3" ht="14.4" x14ac:dyDescent="0.3">
      <c r="C122"/>
    </row>
    <row r="123" spans="3:3" ht="14.4" x14ac:dyDescent="0.3">
      <c r="C123"/>
    </row>
    <row r="124" spans="3:3" ht="14.4" x14ac:dyDescent="0.3">
      <c r="C124"/>
    </row>
    <row r="125" spans="3:3" ht="14.4" x14ac:dyDescent="0.3">
      <c r="C125"/>
    </row>
    <row r="126" spans="3:3" ht="14.4" x14ac:dyDescent="0.3">
      <c r="C126"/>
    </row>
    <row r="127" spans="3:3" ht="14.4" x14ac:dyDescent="0.3">
      <c r="C127"/>
    </row>
    <row r="128" spans="3:3" ht="14.4" x14ac:dyDescent="0.3">
      <c r="C128"/>
    </row>
    <row r="129" spans="3:3" ht="14.4" x14ac:dyDescent="0.3">
      <c r="C129"/>
    </row>
    <row r="130" spans="3:3" ht="14.4" x14ac:dyDescent="0.3">
      <c r="C130"/>
    </row>
    <row r="131" spans="3:3" ht="14.4" x14ac:dyDescent="0.3">
      <c r="C131"/>
    </row>
    <row r="132" spans="3:3" ht="14.4" x14ac:dyDescent="0.3">
      <c r="C132"/>
    </row>
    <row r="133" spans="3:3" ht="14.4" x14ac:dyDescent="0.3">
      <c r="C133"/>
    </row>
    <row r="134" spans="3:3" ht="14.4" x14ac:dyDescent="0.3">
      <c r="C134"/>
    </row>
    <row r="135" spans="3:3" ht="14.4" x14ac:dyDescent="0.3">
      <c r="C135"/>
    </row>
    <row r="136" spans="3:3" ht="14.4" x14ac:dyDescent="0.3">
      <c r="C136"/>
    </row>
    <row r="137" spans="3:3" ht="14.4" x14ac:dyDescent="0.3">
      <c r="C137"/>
    </row>
    <row r="138" spans="3:3" ht="14.4" x14ac:dyDescent="0.3">
      <c r="C138"/>
    </row>
    <row r="139" spans="3:3" ht="14.4" x14ac:dyDescent="0.3">
      <c r="C139"/>
    </row>
    <row r="140" spans="3:3" ht="14.4" x14ac:dyDescent="0.3">
      <c r="C140"/>
    </row>
    <row r="141" spans="3:3" ht="14.4" x14ac:dyDescent="0.3">
      <c r="C141"/>
    </row>
    <row r="142" spans="3:3" ht="14.4" x14ac:dyDescent="0.3">
      <c r="C142"/>
    </row>
    <row r="143" spans="3:3" ht="14.4" x14ac:dyDescent="0.3">
      <c r="C143"/>
    </row>
    <row r="144" spans="3:3" ht="14.4" x14ac:dyDescent="0.3">
      <c r="C144"/>
    </row>
    <row r="145" spans="3:3" ht="14.4" x14ac:dyDescent="0.3">
      <c r="C145"/>
    </row>
    <row r="146" spans="3:3" ht="14.4" x14ac:dyDescent="0.3">
      <c r="C146"/>
    </row>
    <row r="147" spans="3:3" ht="14.4" x14ac:dyDescent="0.3">
      <c r="C147"/>
    </row>
    <row r="148" spans="3:3" ht="14.4" x14ac:dyDescent="0.3">
      <c r="C148"/>
    </row>
    <row r="149" spans="3:3" ht="14.4" x14ac:dyDescent="0.3">
      <c r="C149"/>
    </row>
    <row r="150" spans="3:3" ht="14.4" x14ac:dyDescent="0.3">
      <c r="C150"/>
    </row>
    <row r="151" spans="3:3" ht="14.4" x14ac:dyDescent="0.3">
      <c r="C151"/>
    </row>
    <row r="152" spans="3:3" ht="14.4" x14ac:dyDescent="0.3">
      <c r="C152"/>
    </row>
    <row r="153" spans="3:3" ht="14.4" x14ac:dyDescent="0.3">
      <c r="C153"/>
    </row>
    <row r="154" spans="3:3" ht="14.4" x14ac:dyDescent="0.3">
      <c r="C154"/>
    </row>
    <row r="155" spans="3:3" ht="14.4" x14ac:dyDescent="0.3">
      <c r="C155"/>
    </row>
    <row r="156" spans="3:3" ht="14.4" x14ac:dyDescent="0.3">
      <c r="C156"/>
    </row>
    <row r="157" spans="3:3" ht="14.4" x14ac:dyDescent="0.3">
      <c r="C157"/>
    </row>
    <row r="158" spans="3:3" ht="14.4" x14ac:dyDescent="0.3">
      <c r="C158"/>
    </row>
    <row r="159" spans="3:3" ht="14.4" x14ac:dyDescent="0.3">
      <c r="C159"/>
    </row>
    <row r="160" spans="3:3" ht="14.4" x14ac:dyDescent="0.3">
      <c r="C160"/>
    </row>
    <row r="161" spans="3:3" ht="14.4" x14ac:dyDescent="0.3">
      <c r="C161"/>
    </row>
    <row r="162" spans="3:3" ht="14.4" x14ac:dyDescent="0.3">
      <c r="C162"/>
    </row>
    <row r="163" spans="3:3" ht="14.4" x14ac:dyDescent="0.3">
      <c r="C163"/>
    </row>
    <row r="164" spans="3:3" ht="14.4" x14ac:dyDescent="0.3">
      <c r="C164"/>
    </row>
    <row r="165" spans="3:3" ht="14.4" x14ac:dyDescent="0.3">
      <c r="C165"/>
    </row>
    <row r="166" spans="3:3" ht="14.4" x14ac:dyDescent="0.3">
      <c r="C166"/>
    </row>
    <row r="167" spans="3:3" ht="14.4" x14ac:dyDescent="0.3">
      <c r="C167"/>
    </row>
    <row r="168" spans="3:3" ht="14.4" x14ac:dyDescent="0.3">
      <c r="C168"/>
    </row>
    <row r="169" spans="3:3" ht="14.4" x14ac:dyDescent="0.3">
      <c r="C169"/>
    </row>
    <row r="170" spans="3:3" ht="14.4" x14ac:dyDescent="0.3">
      <c r="C170"/>
    </row>
    <row r="171" spans="3:3" ht="14.4" x14ac:dyDescent="0.3">
      <c r="C171"/>
    </row>
    <row r="172" spans="3:3" ht="14.4" x14ac:dyDescent="0.3">
      <c r="C172"/>
    </row>
    <row r="173" spans="3:3" ht="14.4" x14ac:dyDescent="0.3">
      <c r="C173"/>
    </row>
    <row r="174" spans="3:3" ht="14.4" x14ac:dyDescent="0.3">
      <c r="C174"/>
    </row>
    <row r="175" spans="3:3" ht="14.4" x14ac:dyDescent="0.3">
      <c r="C175"/>
    </row>
    <row r="176" spans="3:3" ht="14.4" x14ac:dyDescent="0.3">
      <c r="C176"/>
    </row>
    <row r="177" spans="3:3" ht="14.4" x14ac:dyDescent="0.3">
      <c r="C177"/>
    </row>
    <row r="178" spans="3:3" ht="14.4" x14ac:dyDescent="0.3">
      <c r="C178"/>
    </row>
    <row r="179" spans="3:3" ht="14.4" x14ac:dyDescent="0.3">
      <c r="C179"/>
    </row>
    <row r="180" spans="3:3" ht="14.4" x14ac:dyDescent="0.3">
      <c r="C180"/>
    </row>
    <row r="181" spans="3:3" ht="14.4" x14ac:dyDescent="0.3">
      <c r="C181"/>
    </row>
    <row r="182" spans="3:3" ht="14.4" x14ac:dyDescent="0.3">
      <c r="C182"/>
    </row>
    <row r="183" spans="3:3" ht="14.4" x14ac:dyDescent="0.3">
      <c r="C183"/>
    </row>
    <row r="184" spans="3:3" ht="14.4" x14ac:dyDescent="0.3">
      <c r="C184"/>
    </row>
    <row r="185" spans="3:3" ht="14.4" x14ac:dyDescent="0.3">
      <c r="C185"/>
    </row>
    <row r="186" spans="3:3" ht="14.4" x14ac:dyDescent="0.3">
      <c r="C186"/>
    </row>
    <row r="187" spans="3:3" ht="14.4" x14ac:dyDescent="0.3">
      <c r="C187"/>
    </row>
    <row r="188" spans="3:3" ht="14.4" x14ac:dyDescent="0.3">
      <c r="C188"/>
    </row>
    <row r="189" spans="3:3" ht="14.4" x14ac:dyDescent="0.3">
      <c r="C189"/>
    </row>
    <row r="190" spans="3:3" ht="14.4" x14ac:dyDescent="0.3">
      <c r="C190"/>
    </row>
    <row r="191" spans="3:3" ht="14.4" x14ac:dyDescent="0.3">
      <c r="C191"/>
    </row>
    <row r="192" spans="3:3" ht="14.4" x14ac:dyDescent="0.3">
      <c r="C192"/>
    </row>
    <row r="193" spans="3:3" ht="14.4" x14ac:dyDescent="0.3">
      <c r="C193"/>
    </row>
    <row r="194" spans="3:3" ht="14.4" x14ac:dyDescent="0.3">
      <c r="C194"/>
    </row>
    <row r="195" spans="3:3" ht="14.4" x14ac:dyDescent="0.3">
      <c r="C195"/>
    </row>
    <row r="196" spans="3:3" ht="14.4" x14ac:dyDescent="0.3">
      <c r="C196"/>
    </row>
    <row r="197" spans="3:3" ht="14.4" x14ac:dyDescent="0.3">
      <c r="C197"/>
    </row>
    <row r="198" spans="3:3" ht="14.4" x14ac:dyDescent="0.3">
      <c r="C198"/>
    </row>
    <row r="199" spans="3:3" ht="14.4" x14ac:dyDescent="0.3">
      <c r="C199"/>
    </row>
    <row r="200" spans="3:3" ht="14.4" x14ac:dyDescent="0.3">
      <c r="C200"/>
    </row>
    <row r="201" spans="3:3" ht="14.4" x14ac:dyDescent="0.3">
      <c r="C201"/>
    </row>
    <row r="202" spans="3:3" ht="14.4" x14ac:dyDescent="0.3">
      <c r="C202"/>
    </row>
    <row r="203" spans="3:3" ht="14.4" x14ac:dyDescent="0.3">
      <c r="C203"/>
    </row>
    <row r="204" spans="3:3" ht="14.4" x14ac:dyDescent="0.3">
      <c r="C204"/>
    </row>
    <row r="205" spans="3:3" ht="14.4" x14ac:dyDescent="0.3">
      <c r="C205"/>
    </row>
    <row r="206" spans="3:3" ht="14.4" x14ac:dyDescent="0.3">
      <c r="C206"/>
    </row>
    <row r="207" spans="3:3" ht="14.4" x14ac:dyDescent="0.3">
      <c r="C207"/>
    </row>
    <row r="208" spans="3:3" ht="14.4" x14ac:dyDescent="0.3">
      <c r="C208"/>
    </row>
    <row r="209" spans="3:3" ht="14.4" x14ac:dyDescent="0.3">
      <c r="C209"/>
    </row>
    <row r="210" spans="3:3" ht="14.4" x14ac:dyDescent="0.3">
      <c r="C210"/>
    </row>
    <row r="211" spans="3:3" ht="14.4" x14ac:dyDescent="0.3">
      <c r="C211"/>
    </row>
    <row r="212" spans="3:3" ht="14.4" x14ac:dyDescent="0.3">
      <c r="C212"/>
    </row>
    <row r="213" spans="3:3" ht="14.4" x14ac:dyDescent="0.3">
      <c r="C213"/>
    </row>
    <row r="214" spans="3:3" ht="14.4" x14ac:dyDescent="0.3">
      <c r="C214"/>
    </row>
    <row r="215" spans="3:3" ht="14.4" x14ac:dyDescent="0.3">
      <c r="C215"/>
    </row>
    <row r="216" spans="3:3" ht="14.4" x14ac:dyDescent="0.3">
      <c r="C216"/>
    </row>
    <row r="217" spans="3:3" ht="14.4" x14ac:dyDescent="0.3">
      <c r="C217"/>
    </row>
    <row r="218" spans="3:3" ht="14.4" x14ac:dyDescent="0.3">
      <c r="C218"/>
    </row>
    <row r="219" spans="3:3" ht="14.4" x14ac:dyDescent="0.3">
      <c r="C219"/>
    </row>
    <row r="220" spans="3:3" ht="14.4" x14ac:dyDescent="0.3">
      <c r="C220"/>
    </row>
    <row r="221" spans="3:3" ht="14.4" x14ac:dyDescent="0.3">
      <c r="C221"/>
    </row>
    <row r="222" spans="3:3" ht="14.4" x14ac:dyDescent="0.3">
      <c r="C222"/>
    </row>
    <row r="223" spans="3:3" ht="14.4" x14ac:dyDescent="0.3">
      <c r="C223"/>
    </row>
    <row r="224" spans="3:3" ht="14.4" x14ac:dyDescent="0.3">
      <c r="C224"/>
    </row>
    <row r="225" spans="3:3" ht="14.4" x14ac:dyDescent="0.3">
      <c r="C225"/>
    </row>
    <row r="226" spans="3:3" ht="14.4" x14ac:dyDescent="0.3">
      <c r="C226"/>
    </row>
    <row r="227" spans="3:3" ht="14.4" x14ac:dyDescent="0.3">
      <c r="C227"/>
    </row>
    <row r="228" spans="3:3" ht="14.4" x14ac:dyDescent="0.3">
      <c r="C228"/>
    </row>
    <row r="229" spans="3:3" ht="14.4" x14ac:dyDescent="0.3">
      <c r="C229"/>
    </row>
    <row r="230" spans="3:3" ht="14.4" x14ac:dyDescent="0.3">
      <c r="C230"/>
    </row>
    <row r="231" spans="3:3" ht="14.4" x14ac:dyDescent="0.3">
      <c r="C231"/>
    </row>
    <row r="232" spans="3:3" ht="14.4" x14ac:dyDescent="0.3">
      <c r="C232"/>
    </row>
    <row r="233" spans="3:3" ht="14.4" x14ac:dyDescent="0.3">
      <c r="C233"/>
    </row>
    <row r="234" spans="3:3" ht="14.4" x14ac:dyDescent="0.3">
      <c r="C234"/>
    </row>
    <row r="235" spans="3:3" ht="14.4" x14ac:dyDescent="0.3">
      <c r="C235"/>
    </row>
    <row r="236" spans="3:3" ht="14.4" x14ac:dyDescent="0.3">
      <c r="C236"/>
    </row>
    <row r="237" spans="3:3" ht="14.4" x14ac:dyDescent="0.3">
      <c r="C237"/>
    </row>
    <row r="238" spans="3:3" ht="14.4" x14ac:dyDescent="0.3">
      <c r="C238"/>
    </row>
    <row r="239" spans="3:3" ht="14.4" x14ac:dyDescent="0.3">
      <c r="C239"/>
    </row>
    <row r="240" spans="3:3" ht="14.4" x14ac:dyDescent="0.3">
      <c r="C240"/>
    </row>
    <row r="241" spans="3:3" ht="14.4" x14ac:dyDescent="0.3">
      <c r="C241"/>
    </row>
    <row r="242" spans="3:3" ht="14.4" x14ac:dyDescent="0.3">
      <c r="C242"/>
    </row>
    <row r="243" spans="3:3" ht="14.4" x14ac:dyDescent="0.3">
      <c r="C243"/>
    </row>
    <row r="244" spans="3:3" ht="14.4" x14ac:dyDescent="0.3">
      <c r="C244"/>
    </row>
    <row r="245" spans="3:3" ht="14.4" x14ac:dyDescent="0.3">
      <c r="C245"/>
    </row>
    <row r="246" spans="3:3" ht="14.4" x14ac:dyDescent="0.3">
      <c r="C246"/>
    </row>
    <row r="247" spans="3:3" ht="14.4" x14ac:dyDescent="0.3">
      <c r="C247"/>
    </row>
    <row r="248" spans="3:3" ht="14.4" x14ac:dyDescent="0.3">
      <c r="C248"/>
    </row>
    <row r="249" spans="3:3" ht="14.4" x14ac:dyDescent="0.3">
      <c r="C249"/>
    </row>
    <row r="250" spans="3:3" ht="14.4" x14ac:dyDescent="0.3">
      <c r="C250"/>
    </row>
    <row r="251" spans="3:3" ht="14.4" x14ac:dyDescent="0.3">
      <c r="C251"/>
    </row>
    <row r="252" spans="3:3" ht="14.4" x14ac:dyDescent="0.3">
      <c r="C252"/>
    </row>
    <row r="253" spans="3:3" ht="14.4" x14ac:dyDescent="0.3">
      <c r="C253"/>
    </row>
    <row r="254" spans="3:3" ht="14.4" x14ac:dyDescent="0.3">
      <c r="C254"/>
    </row>
    <row r="255" spans="3:3" ht="14.4" x14ac:dyDescent="0.3">
      <c r="C255"/>
    </row>
    <row r="256" spans="3:3" ht="14.4" x14ac:dyDescent="0.3">
      <c r="C256"/>
    </row>
    <row r="257" spans="3:3" ht="14.4" x14ac:dyDescent="0.3">
      <c r="C257"/>
    </row>
    <row r="258" spans="3:3" ht="14.4" x14ac:dyDescent="0.3">
      <c r="C258"/>
    </row>
    <row r="259" spans="3:3" ht="14.4" x14ac:dyDescent="0.3">
      <c r="C259"/>
    </row>
    <row r="260" spans="3:3" ht="14.4" x14ac:dyDescent="0.3">
      <c r="C260"/>
    </row>
    <row r="261" spans="3:3" ht="14.4" x14ac:dyDescent="0.3">
      <c r="C261"/>
    </row>
    <row r="262" spans="3:3" ht="14.4" x14ac:dyDescent="0.3">
      <c r="C262"/>
    </row>
    <row r="263" spans="3:3" ht="14.4" x14ac:dyDescent="0.3">
      <c r="C263"/>
    </row>
    <row r="264" spans="3:3" ht="14.4" x14ac:dyDescent="0.3">
      <c r="C264"/>
    </row>
    <row r="265" spans="3:3" ht="14.4" x14ac:dyDescent="0.3">
      <c r="C265"/>
    </row>
    <row r="266" spans="3:3" ht="14.4" x14ac:dyDescent="0.3">
      <c r="C266"/>
    </row>
    <row r="267" spans="3:3" ht="14.4" x14ac:dyDescent="0.3">
      <c r="C267"/>
    </row>
    <row r="268" spans="3:3" ht="14.4" x14ac:dyDescent="0.3">
      <c r="C268"/>
    </row>
    <row r="269" spans="3:3" ht="14.4" x14ac:dyDescent="0.3">
      <c r="C269"/>
    </row>
    <row r="270" spans="3:3" ht="14.4" x14ac:dyDescent="0.3">
      <c r="C270"/>
    </row>
    <row r="271" spans="3:3" ht="14.4" x14ac:dyDescent="0.3">
      <c r="C271"/>
    </row>
    <row r="272" spans="3:3" ht="14.4" x14ac:dyDescent="0.3">
      <c r="C272"/>
    </row>
    <row r="273" spans="3:3" ht="14.4" x14ac:dyDescent="0.3">
      <c r="C273"/>
    </row>
    <row r="274" spans="3:3" ht="14.4" x14ac:dyDescent="0.3">
      <c r="C274"/>
    </row>
    <row r="275" spans="3:3" ht="14.4" x14ac:dyDescent="0.3">
      <c r="C275"/>
    </row>
    <row r="276" spans="3:3" ht="14.4" x14ac:dyDescent="0.3">
      <c r="C276"/>
    </row>
    <row r="277" spans="3:3" ht="14.4" x14ac:dyDescent="0.3">
      <c r="C277"/>
    </row>
    <row r="278" spans="3:3" ht="14.4" x14ac:dyDescent="0.3">
      <c r="C278"/>
    </row>
    <row r="279" spans="3:3" ht="14.4" x14ac:dyDescent="0.3">
      <c r="C279"/>
    </row>
    <row r="280" spans="3:3" ht="14.4" x14ac:dyDescent="0.3">
      <c r="C280"/>
    </row>
    <row r="281" spans="3:3" ht="14.4" x14ac:dyDescent="0.3">
      <c r="C281"/>
    </row>
    <row r="282" spans="3:3" ht="14.4" x14ac:dyDescent="0.3">
      <c r="C282"/>
    </row>
    <row r="283" spans="3:3" ht="14.4" x14ac:dyDescent="0.3">
      <c r="C283"/>
    </row>
    <row r="284" spans="3:3" ht="14.4" x14ac:dyDescent="0.3">
      <c r="C284"/>
    </row>
    <row r="285" spans="3:3" ht="14.4" x14ac:dyDescent="0.3">
      <c r="C285"/>
    </row>
    <row r="286" spans="3:3" ht="14.4" x14ac:dyDescent="0.3">
      <c r="C286"/>
    </row>
    <row r="287" spans="3:3" ht="14.4" x14ac:dyDescent="0.3">
      <c r="C287"/>
    </row>
    <row r="288" spans="3:3" ht="14.4" x14ac:dyDescent="0.3">
      <c r="C288"/>
    </row>
    <row r="289" spans="3:3" ht="14.4" x14ac:dyDescent="0.3">
      <c r="C289"/>
    </row>
    <row r="290" spans="3:3" ht="14.4" x14ac:dyDescent="0.3">
      <c r="C290"/>
    </row>
    <row r="291" spans="3:3" ht="14.4" x14ac:dyDescent="0.3">
      <c r="C291"/>
    </row>
    <row r="292" spans="3:3" ht="14.4" x14ac:dyDescent="0.3">
      <c r="C292"/>
    </row>
    <row r="293" spans="3:3" ht="14.4" x14ac:dyDescent="0.3">
      <c r="C293"/>
    </row>
    <row r="294" spans="3:3" ht="14.4" x14ac:dyDescent="0.3">
      <c r="C294"/>
    </row>
    <row r="295" spans="3:3" ht="14.4" x14ac:dyDescent="0.3">
      <c r="C295"/>
    </row>
    <row r="296" spans="3:3" ht="14.4" x14ac:dyDescent="0.3">
      <c r="C296"/>
    </row>
    <row r="297" spans="3:3" ht="14.4" x14ac:dyDescent="0.3">
      <c r="C297"/>
    </row>
    <row r="298" spans="3:3" ht="14.4" x14ac:dyDescent="0.3">
      <c r="C298"/>
    </row>
    <row r="299" spans="3:3" ht="14.4" x14ac:dyDescent="0.3">
      <c r="C299"/>
    </row>
    <row r="300" spans="3:3" ht="14.4" x14ac:dyDescent="0.3">
      <c r="C300"/>
    </row>
    <row r="301" spans="3:3" ht="14.4" x14ac:dyDescent="0.3">
      <c r="C301"/>
    </row>
    <row r="302" spans="3:3" ht="14.4" x14ac:dyDescent="0.3">
      <c r="C302"/>
    </row>
    <row r="303" spans="3:3" ht="14.4" x14ac:dyDescent="0.3">
      <c r="C303"/>
    </row>
    <row r="304" spans="3:3" ht="14.4" x14ac:dyDescent="0.3">
      <c r="C304"/>
    </row>
    <row r="305" spans="3:3" ht="14.4" x14ac:dyDescent="0.3">
      <c r="C305"/>
    </row>
    <row r="306" spans="3:3" ht="14.4" x14ac:dyDescent="0.3">
      <c r="C306"/>
    </row>
    <row r="307" spans="3:3" ht="14.4" x14ac:dyDescent="0.3">
      <c r="C307"/>
    </row>
    <row r="308" spans="3:3" ht="14.4" x14ac:dyDescent="0.3">
      <c r="C308"/>
    </row>
    <row r="309" spans="3:3" ht="14.4" x14ac:dyDescent="0.3">
      <c r="C309"/>
    </row>
    <row r="310" spans="3:3" ht="14.4" x14ac:dyDescent="0.3">
      <c r="C310"/>
    </row>
    <row r="311" spans="3:3" ht="14.4" x14ac:dyDescent="0.3">
      <c r="C311"/>
    </row>
    <row r="312" spans="3:3" ht="14.4" x14ac:dyDescent="0.3">
      <c r="C312"/>
    </row>
    <row r="313" spans="3:3" ht="14.4" x14ac:dyDescent="0.3">
      <c r="C313"/>
    </row>
    <row r="314" spans="3:3" ht="14.4" x14ac:dyDescent="0.3">
      <c r="C314"/>
    </row>
    <row r="315" spans="3:3" ht="14.4" x14ac:dyDescent="0.3">
      <c r="C315"/>
    </row>
    <row r="316" spans="3:3" ht="14.4" x14ac:dyDescent="0.3">
      <c r="C316"/>
    </row>
    <row r="317" spans="3:3" ht="14.4" x14ac:dyDescent="0.3">
      <c r="C317"/>
    </row>
    <row r="318" spans="3:3" ht="14.4" x14ac:dyDescent="0.3">
      <c r="C318"/>
    </row>
    <row r="319" spans="3:3" ht="14.4" x14ac:dyDescent="0.3">
      <c r="C319"/>
    </row>
    <row r="320" spans="3:3" ht="14.4" x14ac:dyDescent="0.3">
      <c r="C320"/>
    </row>
    <row r="321" spans="3:3" ht="14.4" x14ac:dyDescent="0.3">
      <c r="C321"/>
    </row>
    <row r="322" spans="3:3" ht="14.4" x14ac:dyDescent="0.3">
      <c r="C322"/>
    </row>
    <row r="323" spans="3:3" ht="14.4" x14ac:dyDescent="0.3">
      <c r="C323"/>
    </row>
    <row r="324" spans="3:3" ht="14.4" x14ac:dyDescent="0.3">
      <c r="C324"/>
    </row>
    <row r="325" spans="3:3" ht="14.4" x14ac:dyDescent="0.3">
      <c r="C325"/>
    </row>
    <row r="326" spans="3:3" ht="14.4" x14ac:dyDescent="0.3">
      <c r="C326"/>
    </row>
    <row r="327" spans="3:3" ht="14.4" x14ac:dyDescent="0.3">
      <c r="C327"/>
    </row>
    <row r="328" spans="3:3" ht="14.4" x14ac:dyDescent="0.3">
      <c r="C328"/>
    </row>
    <row r="329" spans="3:3" ht="14.4" x14ac:dyDescent="0.3">
      <c r="C329"/>
    </row>
    <row r="330" spans="3:3" ht="14.4" x14ac:dyDescent="0.3">
      <c r="C330"/>
    </row>
    <row r="331" spans="3:3" ht="14.4" x14ac:dyDescent="0.3">
      <c r="C331"/>
    </row>
    <row r="332" spans="3:3" ht="14.4" x14ac:dyDescent="0.3">
      <c r="C332"/>
    </row>
    <row r="333" spans="3:3" ht="14.4" x14ac:dyDescent="0.3">
      <c r="C333"/>
    </row>
    <row r="334" spans="3:3" ht="14.4" x14ac:dyDescent="0.3">
      <c r="C334"/>
    </row>
    <row r="335" spans="3:3" ht="14.4" x14ac:dyDescent="0.3">
      <c r="C335"/>
    </row>
    <row r="336" spans="3:3" ht="14.4" x14ac:dyDescent="0.3">
      <c r="C336"/>
    </row>
    <row r="337" spans="3:3" ht="14.4" x14ac:dyDescent="0.3">
      <c r="C337"/>
    </row>
    <row r="338" spans="3:3" ht="14.4" x14ac:dyDescent="0.3">
      <c r="C338"/>
    </row>
    <row r="339" spans="3:3" ht="14.4" x14ac:dyDescent="0.3">
      <c r="C339"/>
    </row>
    <row r="340" spans="3:3" ht="14.4" x14ac:dyDescent="0.3">
      <c r="C340"/>
    </row>
    <row r="341" spans="3:3" ht="14.4" x14ac:dyDescent="0.3">
      <c r="C341"/>
    </row>
    <row r="342" spans="3:3" ht="14.4" x14ac:dyDescent="0.3">
      <c r="C342"/>
    </row>
    <row r="343" spans="3:3" ht="14.4" x14ac:dyDescent="0.3">
      <c r="C343"/>
    </row>
    <row r="344" spans="3:3" ht="14.4" x14ac:dyDescent="0.3">
      <c r="C344"/>
    </row>
    <row r="345" spans="3:3" ht="14.4" x14ac:dyDescent="0.3">
      <c r="C345"/>
    </row>
    <row r="346" spans="3:3" ht="14.4" x14ac:dyDescent="0.3">
      <c r="C346"/>
    </row>
    <row r="347" spans="3:3" ht="14.4" x14ac:dyDescent="0.3">
      <c r="C347"/>
    </row>
    <row r="348" spans="3:3" ht="14.4" x14ac:dyDescent="0.3">
      <c r="C348"/>
    </row>
    <row r="349" spans="3:3" ht="14.4" x14ac:dyDescent="0.3">
      <c r="C349"/>
    </row>
    <row r="350" spans="3:3" ht="14.4" x14ac:dyDescent="0.3">
      <c r="C350"/>
    </row>
    <row r="351" spans="3:3" ht="14.4" x14ac:dyDescent="0.3">
      <c r="C351"/>
    </row>
    <row r="352" spans="3:3" ht="14.4" x14ac:dyDescent="0.3">
      <c r="C352"/>
    </row>
    <row r="353" spans="3:3" ht="14.4" x14ac:dyDescent="0.3">
      <c r="C353"/>
    </row>
    <row r="354" spans="3:3" ht="14.4" x14ac:dyDescent="0.3">
      <c r="C354"/>
    </row>
    <row r="355" spans="3:3" ht="14.4" x14ac:dyDescent="0.3">
      <c r="C355"/>
    </row>
    <row r="356" spans="3:3" ht="14.4" x14ac:dyDescent="0.3">
      <c r="C356"/>
    </row>
    <row r="357" spans="3:3" ht="14.4" x14ac:dyDescent="0.3">
      <c r="C357"/>
    </row>
    <row r="358" spans="3:3" ht="14.4" x14ac:dyDescent="0.3">
      <c r="C358"/>
    </row>
    <row r="359" spans="3:3" ht="14.4" x14ac:dyDescent="0.3">
      <c r="C359"/>
    </row>
    <row r="360" spans="3:3" ht="14.4" x14ac:dyDescent="0.3">
      <c r="C360"/>
    </row>
    <row r="361" spans="3:3" ht="14.4" x14ac:dyDescent="0.3">
      <c r="C361"/>
    </row>
    <row r="362" spans="3:3" ht="14.4" x14ac:dyDescent="0.3">
      <c r="C362"/>
    </row>
    <row r="363" spans="3:3" ht="14.4" x14ac:dyDescent="0.3">
      <c r="C363"/>
    </row>
    <row r="364" spans="3:3" ht="14.4" x14ac:dyDescent="0.3">
      <c r="C364"/>
    </row>
    <row r="365" spans="3:3" ht="14.4" x14ac:dyDescent="0.3">
      <c r="C365"/>
    </row>
    <row r="366" spans="3:3" ht="14.4" x14ac:dyDescent="0.3">
      <c r="C366"/>
    </row>
    <row r="367" spans="3:3" ht="14.4" x14ac:dyDescent="0.3">
      <c r="C367"/>
    </row>
    <row r="368" spans="3:3" ht="14.4" x14ac:dyDescent="0.3">
      <c r="C368"/>
    </row>
    <row r="369" spans="3:3" ht="14.4" x14ac:dyDescent="0.3">
      <c r="C369"/>
    </row>
    <row r="370" spans="3:3" ht="14.4" x14ac:dyDescent="0.3">
      <c r="C370"/>
    </row>
    <row r="371" spans="3:3" ht="14.4" x14ac:dyDescent="0.3">
      <c r="C371"/>
    </row>
    <row r="372" spans="3:3" ht="14.4" x14ac:dyDescent="0.3">
      <c r="C372"/>
    </row>
    <row r="373" spans="3:3" ht="14.4" x14ac:dyDescent="0.3">
      <c r="C373"/>
    </row>
    <row r="374" spans="3:3" ht="14.4" x14ac:dyDescent="0.3">
      <c r="C374"/>
    </row>
    <row r="375" spans="3:3" ht="14.4" x14ac:dyDescent="0.3">
      <c r="C375"/>
    </row>
    <row r="376" spans="3:3" ht="14.4" x14ac:dyDescent="0.3">
      <c r="C376"/>
    </row>
    <row r="377" spans="3:3" ht="14.4" x14ac:dyDescent="0.3">
      <c r="C377"/>
    </row>
    <row r="378" spans="3:3" ht="14.4" x14ac:dyDescent="0.3">
      <c r="C378"/>
    </row>
    <row r="379" spans="3:3" ht="14.4" x14ac:dyDescent="0.3">
      <c r="C379"/>
    </row>
    <row r="380" spans="3:3" ht="14.4" x14ac:dyDescent="0.3">
      <c r="C380"/>
    </row>
    <row r="381" spans="3:3" ht="14.4" x14ac:dyDescent="0.3">
      <c r="C381"/>
    </row>
    <row r="382" spans="3:3" ht="14.4" x14ac:dyDescent="0.3">
      <c r="C382"/>
    </row>
    <row r="383" spans="3:3" ht="14.4" x14ac:dyDescent="0.3">
      <c r="C383"/>
    </row>
    <row r="384" spans="3:3" ht="14.4" x14ac:dyDescent="0.3">
      <c r="C384"/>
    </row>
    <row r="385" spans="3:3" ht="14.4" x14ac:dyDescent="0.3">
      <c r="C385"/>
    </row>
    <row r="386" spans="3:3" ht="14.4" x14ac:dyDescent="0.3">
      <c r="C386"/>
    </row>
    <row r="387" spans="3:3" ht="14.4" x14ac:dyDescent="0.3">
      <c r="C387"/>
    </row>
    <row r="388" spans="3:3" ht="14.4" x14ac:dyDescent="0.3">
      <c r="C388"/>
    </row>
    <row r="389" spans="3:3" ht="14.4" x14ac:dyDescent="0.3">
      <c r="C389"/>
    </row>
    <row r="390" spans="3:3" ht="14.4" x14ac:dyDescent="0.3">
      <c r="C390"/>
    </row>
    <row r="391" spans="3:3" ht="14.4" x14ac:dyDescent="0.3">
      <c r="C391"/>
    </row>
    <row r="392" spans="3:3" ht="14.4" x14ac:dyDescent="0.3">
      <c r="C392"/>
    </row>
    <row r="393" spans="3:3" ht="14.4" x14ac:dyDescent="0.3">
      <c r="C393"/>
    </row>
    <row r="394" spans="3:3" ht="14.4" x14ac:dyDescent="0.3">
      <c r="C394"/>
    </row>
    <row r="395" spans="3:3" ht="14.4" x14ac:dyDescent="0.3">
      <c r="C395"/>
    </row>
    <row r="396" spans="3:3" ht="14.4" x14ac:dyDescent="0.3">
      <c r="C396"/>
    </row>
    <row r="397" spans="3:3" ht="14.4" x14ac:dyDescent="0.3">
      <c r="C397"/>
    </row>
    <row r="398" spans="3:3" ht="14.4" x14ac:dyDescent="0.3">
      <c r="C398"/>
    </row>
    <row r="399" spans="3:3" ht="14.4" x14ac:dyDescent="0.3">
      <c r="C399"/>
    </row>
    <row r="400" spans="3:3" ht="14.4" x14ac:dyDescent="0.3">
      <c r="C400"/>
    </row>
    <row r="401" spans="3:3" ht="14.4" x14ac:dyDescent="0.3">
      <c r="C401"/>
    </row>
    <row r="402" spans="3:3" ht="14.4" x14ac:dyDescent="0.3">
      <c r="C402"/>
    </row>
    <row r="403" spans="3:3" ht="14.4" x14ac:dyDescent="0.3">
      <c r="C403"/>
    </row>
    <row r="404" spans="3:3" ht="14.4" x14ac:dyDescent="0.3">
      <c r="C404"/>
    </row>
    <row r="405" spans="3:3" ht="14.4" x14ac:dyDescent="0.3">
      <c r="C405"/>
    </row>
    <row r="406" spans="3:3" ht="14.4" x14ac:dyDescent="0.3">
      <c r="C406"/>
    </row>
    <row r="407" spans="3:3" ht="14.4" x14ac:dyDescent="0.3">
      <c r="C407"/>
    </row>
    <row r="408" spans="3:3" ht="14.4" x14ac:dyDescent="0.3">
      <c r="C408"/>
    </row>
    <row r="409" spans="3:3" ht="14.4" x14ac:dyDescent="0.3">
      <c r="C409"/>
    </row>
    <row r="410" spans="3:3" ht="14.4" x14ac:dyDescent="0.3">
      <c r="C410"/>
    </row>
    <row r="411" spans="3:3" ht="14.4" x14ac:dyDescent="0.3">
      <c r="C411"/>
    </row>
    <row r="412" spans="3:3" ht="14.4" x14ac:dyDescent="0.3">
      <c r="C412"/>
    </row>
    <row r="413" spans="3:3" ht="14.4" x14ac:dyDescent="0.3">
      <c r="C413"/>
    </row>
    <row r="414" spans="3:3" ht="14.4" x14ac:dyDescent="0.3">
      <c r="C414"/>
    </row>
    <row r="415" spans="3:3" ht="14.4" x14ac:dyDescent="0.3">
      <c r="C415"/>
    </row>
    <row r="416" spans="3:3" ht="14.4" x14ac:dyDescent="0.3">
      <c r="C416"/>
    </row>
    <row r="417" spans="3:3" ht="14.4" x14ac:dyDescent="0.3">
      <c r="C417"/>
    </row>
    <row r="418" spans="3:3" ht="14.4" x14ac:dyDescent="0.3">
      <c r="C418"/>
    </row>
    <row r="419" spans="3:3" ht="14.4" x14ac:dyDescent="0.3">
      <c r="C419"/>
    </row>
    <row r="420" spans="3:3" ht="14.4" x14ac:dyDescent="0.3">
      <c r="C420"/>
    </row>
    <row r="421" spans="3:3" ht="14.4" x14ac:dyDescent="0.3">
      <c r="C421"/>
    </row>
    <row r="422" spans="3:3" ht="14.4" x14ac:dyDescent="0.3">
      <c r="C422"/>
    </row>
    <row r="423" spans="3:3" ht="14.4" x14ac:dyDescent="0.3">
      <c r="C423"/>
    </row>
    <row r="424" spans="3:3" ht="14.4" x14ac:dyDescent="0.3">
      <c r="C424"/>
    </row>
    <row r="425" spans="3:3" ht="14.4" x14ac:dyDescent="0.3">
      <c r="C425"/>
    </row>
    <row r="426" spans="3:3" ht="14.4" x14ac:dyDescent="0.3">
      <c r="C426"/>
    </row>
    <row r="427" spans="3:3" ht="14.4" x14ac:dyDescent="0.3">
      <c r="C427"/>
    </row>
    <row r="428" spans="3:3" ht="14.4" x14ac:dyDescent="0.3">
      <c r="C428"/>
    </row>
    <row r="429" spans="3:3" ht="14.4" x14ac:dyDescent="0.3">
      <c r="C429"/>
    </row>
    <row r="430" spans="3:3" ht="14.4" x14ac:dyDescent="0.3">
      <c r="C430"/>
    </row>
    <row r="431" spans="3:3" ht="14.4" x14ac:dyDescent="0.3">
      <c r="C431"/>
    </row>
    <row r="432" spans="3:3" ht="14.4" x14ac:dyDescent="0.3">
      <c r="C432"/>
    </row>
    <row r="433" spans="3:3" ht="14.4" x14ac:dyDescent="0.3">
      <c r="C433"/>
    </row>
    <row r="434" spans="3:3" ht="14.4" x14ac:dyDescent="0.3">
      <c r="C434"/>
    </row>
    <row r="435" spans="3:3" ht="14.4" x14ac:dyDescent="0.3">
      <c r="C435"/>
    </row>
    <row r="436" spans="3:3" ht="14.4" x14ac:dyDescent="0.3">
      <c r="C436"/>
    </row>
    <row r="437" spans="3:3" ht="14.4" x14ac:dyDescent="0.3">
      <c r="C437"/>
    </row>
    <row r="438" spans="3:3" ht="14.4" x14ac:dyDescent="0.3">
      <c r="C438"/>
    </row>
    <row r="439" spans="3:3" ht="14.4" x14ac:dyDescent="0.3">
      <c r="C439"/>
    </row>
    <row r="440" spans="3:3" ht="14.4" x14ac:dyDescent="0.3">
      <c r="C440"/>
    </row>
    <row r="441" spans="3:3" ht="14.4" x14ac:dyDescent="0.3">
      <c r="C441"/>
    </row>
    <row r="442" spans="3:3" ht="14.4" x14ac:dyDescent="0.3">
      <c r="C442"/>
    </row>
    <row r="443" spans="3:3" ht="14.4" x14ac:dyDescent="0.3">
      <c r="C443"/>
    </row>
    <row r="444" spans="3:3" ht="14.4" x14ac:dyDescent="0.3">
      <c r="C444"/>
    </row>
    <row r="445" spans="3:3" ht="14.4" x14ac:dyDescent="0.3">
      <c r="C445"/>
    </row>
    <row r="446" spans="3:3" ht="14.4" x14ac:dyDescent="0.3">
      <c r="C446"/>
    </row>
    <row r="447" spans="3:3" ht="14.4" x14ac:dyDescent="0.3">
      <c r="C447"/>
    </row>
    <row r="448" spans="3:3" ht="14.4" x14ac:dyDescent="0.3">
      <c r="C448"/>
    </row>
    <row r="449" spans="3:3" ht="14.4" x14ac:dyDescent="0.3">
      <c r="C449"/>
    </row>
    <row r="450" spans="3:3" ht="14.4" x14ac:dyDescent="0.3">
      <c r="C450"/>
    </row>
    <row r="451" spans="3:3" ht="14.4" x14ac:dyDescent="0.3">
      <c r="C451"/>
    </row>
    <row r="452" spans="3:3" ht="14.4" x14ac:dyDescent="0.3">
      <c r="C452"/>
    </row>
    <row r="453" spans="3:3" ht="14.4" x14ac:dyDescent="0.3">
      <c r="C453"/>
    </row>
    <row r="454" spans="3:3" ht="14.4" x14ac:dyDescent="0.3">
      <c r="C454"/>
    </row>
    <row r="455" spans="3:3" ht="14.4" x14ac:dyDescent="0.3">
      <c r="C455"/>
    </row>
    <row r="456" spans="3:3" ht="14.4" x14ac:dyDescent="0.3">
      <c r="C456"/>
    </row>
    <row r="457" spans="3:3" ht="14.4" x14ac:dyDescent="0.3">
      <c r="C457"/>
    </row>
    <row r="458" spans="3:3" ht="14.4" x14ac:dyDescent="0.3">
      <c r="C458"/>
    </row>
    <row r="459" spans="3:3" ht="14.4" x14ac:dyDescent="0.3">
      <c r="C459"/>
    </row>
    <row r="460" spans="3:3" ht="14.4" x14ac:dyDescent="0.3">
      <c r="C460"/>
    </row>
    <row r="461" spans="3:3" ht="14.4" x14ac:dyDescent="0.3">
      <c r="C461"/>
    </row>
    <row r="462" spans="3:3" ht="14.4" x14ac:dyDescent="0.3">
      <c r="C462"/>
    </row>
    <row r="463" spans="3:3" ht="14.4" x14ac:dyDescent="0.3">
      <c r="C463"/>
    </row>
    <row r="464" spans="3:3" ht="14.4" x14ac:dyDescent="0.3">
      <c r="C464"/>
    </row>
    <row r="465" spans="3:3" ht="14.4" x14ac:dyDescent="0.3">
      <c r="C465"/>
    </row>
    <row r="466" spans="3:3" ht="14.4" x14ac:dyDescent="0.3">
      <c r="C466"/>
    </row>
    <row r="467" spans="3:3" ht="14.4" x14ac:dyDescent="0.3">
      <c r="C467"/>
    </row>
    <row r="468" spans="3:3" ht="14.4" x14ac:dyDescent="0.3">
      <c r="C468"/>
    </row>
    <row r="469" spans="3:3" ht="14.4" x14ac:dyDescent="0.3">
      <c r="C469"/>
    </row>
    <row r="470" spans="3:3" ht="14.4" x14ac:dyDescent="0.3">
      <c r="C470"/>
    </row>
    <row r="471" spans="3:3" ht="14.4" x14ac:dyDescent="0.3">
      <c r="C471"/>
    </row>
    <row r="472" spans="3:3" ht="14.4" x14ac:dyDescent="0.3">
      <c r="C472"/>
    </row>
    <row r="473" spans="3:3" ht="14.4" x14ac:dyDescent="0.3">
      <c r="C473"/>
    </row>
    <row r="474" spans="3:3" ht="14.4" x14ac:dyDescent="0.3">
      <c r="C474"/>
    </row>
    <row r="475" spans="3:3" ht="14.4" x14ac:dyDescent="0.3">
      <c r="C475"/>
    </row>
    <row r="476" spans="3:3" ht="14.4" x14ac:dyDescent="0.3">
      <c r="C476"/>
    </row>
    <row r="477" spans="3:3" ht="14.4" x14ac:dyDescent="0.3">
      <c r="C477"/>
    </row>
    <row r="478" spans="3:3" ht="14.4" x14ac:dyDescent="0.3">
      <c r="C478"/>
    </row>
    <row r="479" spans="3:3" ht="14.4" x14ac:dyDescent="0.3">
      <c r="C479"/>
    </row>
    <row r="480" spans="3:3" ht="14.4" x14ac:dyDescent="0.3">
      <c r="C480"/>
    </row>
    <row r="481" spans="3:3" ht="14.4" x14ac:dyDescent="0.3">
      <c r="C481"/>
    </row>
    <row r="482" spans="3:3" ht="14.4" x14ac:dyDescent="0.3">
      <c r="C482"/>
    </row>
    <row r="483" spans="3:3" ht="14.4" x14ac:dyDescent="0.3">
      <c r="C483"/>
    </row>
    <row r="484" spans="3:3" ht="14.4" x14ac:dyDescent="0.3">
      <c r="C484"/>
    </row>
    <row r="485" spans="3:3" ht="14.4" x14ac:dyDescent="0.3">
      <c r="C485"/>
    </row>
    <row r="486" spans="3:3" ht="14.4" x14ac:dyDescent="0.3">
      <c r="C486"/>
    </row>
    <row r="487" spans="3:3" ht="14.4" x14ac:dyDescent="0.3">
      <c r="C487"/>
    </row>
    <row r="488" spans="3:3" ht="14.4" x14ac:dyDescent="0.3">
      <c r="C488"/>
    </row>
    <row r="489" spans="3:3" ht="14.4" x14ac:dyDescent="0.3">
      <c r="C489"/>
    </row>
    <row r="490" spans="3:3" ht="14.4" x14ac:dyDescent="0.3">
      <c r="C490"/>
    </row>
    <row r="491" spans="3:3" ht="14.4" x14ac:dyDescent="0.3">
      <c r="C491"/>
    </row>
    <row r="492" spans="3:3" ht="14.4" x14ac:dyDescent="0.3">
      <c r="C492"/>
    </row>
    <row r="493" spans="3:3" ht="14.4" x14ac:dyDescent="0.3">
      <c r="C493"/>
    </row>
    <row r="494" spans="3:3" ht="14.4" x14ac:dyDescent="0.3">
      <c r="C494"/>
    </row>
    <row r="495" spans="3:3" ht="14.4" x14ac:dyDescent="0.3">
      <c r="C495"/>
    </row>
    <row r="496" spans="3:3" ht="14.4" x14ac:dyDescent="0.3">
      <c r="C496"/>
    </row>
    <row r="497" spans="3:3" ht="14.4" x14ac:dyDescent="0.3">
      <c r="C497"/>
    </row>
    <row r="498" spans="3:3" ht="14.4" x14ac:dyDescent="0.3">
      <c r="C498"/>
    </row>
    <row r="499" spans="3:3" ht="14.4" x14ac:dyDescent="0.3">
      <c r="C499"/>
    </row>
    <row r="500" spans="3:3" ht="14.4" x14ac:dyDescent="0.3">
      <c r="C500"/>
    </row>
    <row r="501" spans="3:3" ht="14.4" x14ac:dyDescent="0.3">
      <c r="C501"/>
    </row>
    <row r="502" spans="3:3" ht="14.4" x14ac:dyDescent="0.3">
      <c r="C502"/>
    </row>
    <row r="503" spans="3:3" ht="14.4" x14ac:dyDescent="0.3">
      <c r="C503"/>
    </row>
    <row r="504" spans="3:3" ht="14.4" x14ac:dyDescent="0.3">
      <c r="C504"/>
    </row>
    <row r="505" spans="3:3" ht="14.4" x14ac:dyDescent="0.3">
      <c r="C505"/>
    </row>
    <row r="506" spans="3:3" ht="14.4" x14ac:dyDescent="0.3">
      <c r="C506"/>
    </row>
    <row r="507" spans="3:3" ht="14.4" x14ac:dyDescent="0.3">
      <c r="C507"/>
    </row>
    <row r="508" spans="3:3" ht="14.4" x14ac:dyDescent="0.3">
      <c r="C508"/>
    </row>
    <row r="509" spans="3:3" ht="14.4" x14ac:dyDescent="0.3">
      <c r="C509"/>
    </row>
    <row r="510" spans="3:3" ht="14.4" x14ac:dyDescent="0.3">
      <c r="C510"/>
    </row>
    <row r="511" spans="3:3" ht="14.4" x14ac:dyDescent="0.3">
      <c r="C511"/>
    </row>
    <row r="512" spans="3:3" ht="14.4" x14ac:dyDescent="0.3">
      <c r="C512"/>
    </row>
    <row r="513" spans="3:3" ht="14.4" x14ac:dyDescent="0.3">
      <c r="C513"/>
    </row>
    <row r="514" spans="3:3" ht="14.4" x14ac:dyDescent="0.3">
      <c r="C514"/>
    </row>
    <row r="515" spans="3:3" ht="14.4" x14ac:dyDescent="0.3">
      <c r="C515"/>
    </row>
    <row r="516" spans="3:3" ht="14.4" x14ac:dyDescent="0.3">
      <c r="C516"/>
    </row>
    <row r="517" spans="3:3" ht="14.4" x14ac:dyDescent="0.3">
      <c r="C517"/>
    </row>
    <row r="518" spans="3:3" ht="14.4" x14ac:dyDescent="0.3">
      <c r="C518"/>
    </row>
    <row r="519" spans="3:3" ht="14.4" x14ac:dyDescent="0.3">
      <c r="C519"/>
    </row>
    <row r="520" spans="3:3" ht="14.4" x14ac:dyDescent="0.3">
      <c r="C520"/>
    </row>
    <row r="521" spans="3:3" ht="14.4" x14ac:dyDescent="0.3">
      <c r="C521"/>
    </row>
    <row r="522" spans="3:3" ht="14.4" x14ac:dyDescent="0.3">
      <c r="C522"/>
    </row>
    <row r="523" spans="3:3" ht="14.4" x14ac:dyDescent="0.3">
      <c r="C523"/>
    </row>
    <row r="524" spans="3:3" ht="14.4" x14ac:dyDescent="0.3">
      <c r="C524"/>
    </row>
    <row r="525" spans="3:3" ht="14.4" x14ac:dyDescent="0.3">
      <c r="C525"/>
    </row>
    <row r="526" spans="3:3" ht="14.4" x14ac:dyDescent="0.3">
      <c r="C526"/>
    </row>
    <row r="527" spans="3:3" ht="14.4" x14ac:dyDescent="0.3">
      <c r="C527"/>
    </row>
    <row r="528" spans="3:3" ht="14.4" x14ac:dyDescent="0.3">
      <c r="C528"/>
    </row>
    <row r="529" spans="3:3" ht="14.4" x14ac:dyDescent="0.3">
      <c r="C529"/>
    </row>
    <row r="530" spans="3:3" ht="14.4" x14ac:dyDescent="0.3">
      <c r="C530"/>
    </row>
    <row r="531" spans="3:3" ht="14.4" x14ac:dyDescent="0.3">
      <c r="C531"/>
    </row>
    <row r="532" spans="3:3" ht="14.4" x14ac:dyDescent="0.3">
      <c r="C532"/>
    </row>
    <row r="533" spans="3:3" ht="14.4" x14ac:dyDescent="0.3">
      <c r="C533"/>
    </row>
    <row r="534" spans="3:3" ht="14.4" x14ac:dyDescent="0.3">
      <c r="C534"/>
    </row>
    <row r="535" spans="3:3" ht="14.4" x14ac:dyDescent="0.3">
      <c r="C535"/>
    </row>
    <row r="536" spans="3:3" ht="14.4" x14ac:dyDescent="0.3">
      <c r="C536"/>
    </row>
    <row r="537" spans="3:3" ht="14.4" x14ac:dyDescent="0.3">
      <c r="C537"/>
    </row>
    <row r="538" spans="3:3" ht="14.4" x14ac:dyDescent="0.3">
      <c r="C538"/>
    </row>
    <row r="539" spans="3:3" ht="14.4" x14ac:dyDescent="0.3">
      <c r="C539"/>
    </row>
    <row r="540" spans="3:3" ht="14.4" x14ac:dyDescent="0.3">
      <c r="C540"/>
    </row>
    <row r="541" spans="3:3" ht="14.4" x14ac:dyDescent="0.3">
      <c r="C541"/>
    </row>
    <row r="542" spans="3:3" ht="14.4" x14ac:dyDescent="0.3">
      <c r="C542"/>
    </row>
    <row r="543" spans="3:3" ht="14.4" x14ac:dyDescent="0.3">
      <c r="C543"/>
    </row>
    <row r="544" spans="3:3" ht="14.4" x14ac:dyDescent="0.3">
      <c r="C544"/>
    </row>
    <row r="545" spans="3:3" ht="14.4" x14ac:dyDescent="0.3">
      <c r="C545"/>
    </row>
    <row r="546" spans="3:3" ht="14.4" x14ac:dyDescent="0.3">
      <c r="C546"/>
    </row>
    <row r="547" spans="3:3" ht="14.4" x14ac:dyDescent="0.3">
      <c r="C547"/>
    </row>
    <row r="548" spans="3:3" ht="14.4" x14ac:dyDescent="0.3">
      <c r="C548"/>
    </row>
    <row r="549" spans="3:3" ht="14.4" x14ac:dyDescent="0.3">
      <c r="C549"/>
    </row>
    <row r="550" spans="3:3" ht="14.4" x14ac:dyDescent="0.3">
      <c r="C550"/>
    </row>
    <row r="551" spans="3:3" ht="14.4" x14ac:dyDescent="0.3">
      <c r="C551"/>
    </row>
    <row r="552" spans="3:3" ht="14.4" x14ac:dyDescent="0.3">
      <c r="C552"/>
    </row>
    <row r="553" spans="3:3" ht="14.4" x14ac:dyDescent="0.3">
      <c r="C553"/>
    </row>
    <row r="554" spans="3:3" ht="14.4" x14ac:dyDescent="0.3">
      <c r="C554"/>
    </row>
    <row r="555" spans="3:3" ht="14.4" x14ac:dyDescent="0.3">
      <c r="C555"/>
    </row>
    <row r="556" spans="3:3" ht="14.4" x14ac:dyDescent="0.3">
      <c r="C556"/>
    </row>
    <row r="557" spans="3:3" ht="14.4" x14ac:dyDescent="0.3">
      <c r="C557"/>
    </row>
    <row r="558" spans="3:3" ht="14.4" x14ac:dyDescent="0.3">
      <c r="C558"/>
    </row>
    <row r="559" spans="3:3" ht="14.4" x14ac:dyDescent="0.3">
      <c r="C559"/>
    </row>
    <row r="560" spans="3:3" ht="14.4" x14ac:dyDescent="0.3">
      <c r="C560"/>
    </row>
    <row r="561" spans="3:3" ht="14.4" x14ac:dyDescent="0.3">
      <c r="C561"/>
    </row>
    <row r="562" spans="3:3" ht="14.4" x14ac:dyDescent="0.3">
      <c r="C562"/>
    </row>
    <row r="563" spans="3:3" ht="14.4" x14ac:dyDescent="0.3">
      <c r="C563"/>
    </row>
    <row r="564" spans="3:3" ht="14.4" x14ac:dyDescent="0.3">
      <c r="C564"/>
    </row>
    <row r="565" spans="3:3" ht="14.4" x14ac:dyDescent="0.3">
      <c r="C565"/>
    </row>
    <row r="566" spans="3:3" ht="14.4" x14ac:dyDescent="0.3">
      <c r="C566"/>
    </row>
    <row r="567" spans="3:3" ht="14.4" x14ac:dyDescent="0.3">
      <c r="C567"/>
    </row>
    <row r="568" spans="3:3" ht="14.4" x14ac:dyDescent="0.3">
      <c r="C568"/>
    </row>
    <row r="569" spans="3:3" ht="14.4" x14ac:dyDescent="0.3">
      <c r="C569"/>
    </row>
    <row r="570" spans="3:3" ht="14.4" x14ac:dyDescent="0.3">
      <c r="C570"/>
    </row>
    <row r="571" spans="3:3" ht="14.4" x14ac:dyDescent="0.3">
      <c r="C571"/>
    </row>
    <row r="572" spans="3:3" ht="14.4" x14ac:dyDescent="0.3">
      <c r="C572"/>
    </row>
    <row r="573" spans="3:3" ht="14.4" x14ac:dyDescent="0.3">
      <c r="C573"/>
    </row>
    <row r="574" spans="3:3" ht="14.4" x14ac:dyDescent="0.3">
      <c r="C574"/>
    </row>
    <row r="575" spans="3:3" ht="14.4" x14ac:dyDescent="0.3">
      <c r="C575"/>
    </row>
    <row r="576" spans="3:3" ht="14.4" x14ac:dyDescent="0.3">
      <c r="C576"/>
    </row>
    <row r="577" spans="3:3" ht="14.4" x14ac:dyDescent="0.3">
      <c r="C577"/>
    </row>
    <row r="578" spans="3:3" ht="14.4" x14ac:dyDescent="0.3">
      <c r="C578"/>
    </row>
    <row r="579" spans="3:3" ht="14.4" x14ac:dyDescent="0.3">
      <c r="C579"/>
    </row>
    <row r="580" spans="3:3" ht="14.4" x14ac:dyDescent="0.3">
      <c r="C580"/>
    </row>
    <row r="581" spans="3:3" ht="14.4" x14ac:dyDescent="0.3">
      <c r="C581"/>
    </row>
    <row r="582" spans="3:3" ht="14.4" x14ac:dyDescent="0.3">
      <c r="C582"/>
    </row>
    <row r="583" spans="3:3" ht="14.4" x14ac:dyDescent="0.3">
      <c r="C583"/>
    </row>
    <row r="584" spans="3:3" ht="14.4" x14ac:dyDescent="0.3">
      <c r="C584"/>
    </row>
    <row r="585" spans="3:3" ht="14.4" x14ac:dyDescent="0.3">
      <c r="C585"/>
    </row>
    <row r="586" spans="3:3" ht="14.4" x14ac:dyDescent="0.3">
      <c r="C586"/>
    </row>
    <row r="587" spans="3:3" ht="14.4" x14ac:dyDescent="0.3">
      <c r="C587"/>
    </row>
    <row r="588" spans="3:3" ht="14.4" x14ac:dyDescent="0.3">
      <c r="C588"/>
    </row>
    <row r="589" spans="3:3" ht="14.4" x14ac:dyDescent="0.3">
      <c r="C589"/>
    </row>
    <row r="590" spans="3:3" ht="14.4" x14ac:dyDescent="0.3">
      <c r="C590"/>
    </row>
    <row r="591" spans="3:3" ht="14.4" x14ac:dyDescent="0.3">
      <c r="C591"/>
    </row>
    <row r="592" spans="3:3" ht="14.4" x14ac:dyDescent="0.3">
      <c r="C592"/>
    </row>
    <row r="593" spans="3:3" ht="14.4" x14ac:dyDescent="0.3">
      <c r="C593"/>
    </row>
    <row r="594" spans="3:3" ht="14.4" x14ac:dyDescent="0.3">
      <c r="C594"/>
    </row>
    <row r="595" spans="3:3" ht="14.4" x14ac:dyDescent="0.3">
      <c r="C595"/>
    </row>
    <row r="596" spans="3:3" ht="14.4" x14ac:dyDescent="0.3">
      <c r="C596"/>
    </row>
    <row r="597" spans="3:3" ht="14.4" x14ac:dyDescent="0.3">
      <c r="C597"/>
    </row>
    <row r="598" spans="3:3" ht="14.4" x14ac:dyDescent="0.3">
      <c r="C598"/>
    </row>
    <row r="599" spans="3:3" ht="14.4" x14ac:dyDescent="0.3">
      <c r="C599"/>
    </row>
    <row r="600" spans="3:3" ht="14.4" x14ac:dyDescent="0.3">
      <c r="C600"/>
    </row>
    <row r="601" spans="3:3" ht="14.4" x14ac:dyDescent="0.3">
      <c r="C601"/>
    </row>
    <row r="602" spans="3:3" ht="14.4" x14ac:dyDescent="0.3">
      <c r="C602"/>
    </row>
    <row r="603" spans="3:3" ht="14.4" x14ac:dyDescent="0.3">
      <c r="C603"/>
    </row>
    <row r="604" spans="3:3" ht="14.4" x14ac:dyDescent="0.3">
      <c r="C604"/>
    </row>
    <row r="605" spans="3:3" ht="14.4" x14ac:dyDescent="0.3">
      <c r="C605"/>
    </row>
    <row r="606" spans="3:3" ht="14.4" x14ac:dyDescent="0.3">
      <c r="C606"/>
    </row>
    <row r="607" spans="3:3" ht="14.4" x14ac:dyDescent="0.3">
      <c r="C607"/>
    </row>
    <row r="608" spans="3:3" ht="14.4" x14ac:dyDescent="0.3">
      <c r="C608"/>
    </row>
    <row r="609" spans="3:3" ht="14.4" x14ac:dyDescent="0.3">
      <c r="C609"/>
    </row>
    <row r="610" spans="3:3" ht="14.4" x14ac:dyDescent="0.3">
      <c r="C610"/>
    </row>
    <row r="611" spans="3:3" ht="14.4" x14ac:dyDescent="0.3">
      <c r="C611"/>
    </row>
    <row r="612" spans="3:3" ht="14.4" x14ac:dyDescent="0.3">
      <c r="C612"/>
    </row>
    <row r="613" spans="3:3" ht="14.4" x14ac:dyDescent="0.3">
      <c r="C613"/>
    </row>
    <row r="614" spans="3:3" ht="14.4" x14ac:dyDescent="0.3">
      <c r="C614"/>
    </row>
    <row r="615" spans="3:3" ht="14.4" x14ac:dyDescent="0.3">
      <c r="C615"/>
    </row>
    <row r="616" spans="3:3" ht="14.4" x14ac:dyDescent="0.3">
      <c r="C616"/>
    </row>
    <row r="617" spans="3:3" ht="14.4" x14ac:dyDescent="0.3">
      <c r="C617"/>
    </row>
    <row r="618" spans="3:3" ht="14.4" x14ac:dyDescent="0.3">
      <c r="C618"/>
    </row>
    <row r="619" spans="3:3" ht="14.4" x14ac:dyDescent="0.3">
      <c r="C619"/>
    </row>
    <row r="620" spans="3:3" ht="14.4" x14ac:dyDescent="0.3">
      <c r="C620"/>
    </row>
    <row r="621" spans="3:3" ht="14.4" x14ac:dyDescent="0.3">
      <c r="C621"/>
    </row>
    <row r="622" spans="3:3" ht="14.4" x14ac:dyDescent="0.3">
      <c r="C622"/>
    </row>
    <row r="623" spans="3:3" ht="14.4" x14ac:dyDescent="0.3">
      <c r="C623"/>
    </row>
    <row r="624" spans="3:3" ht="14.4" x14ac:dyDescent="0.3">
      <c r="C624"/>
    </row>
    <row r="625" spans="3:3" ht="14.4" x14ac:dyDescent="0.3">
      <c r="C625"/>
    </row>
    <row r="626" spans="3:3" ht="14.4" x14ac:dyDescent="0.3">
      <c r="C626"/>
    </row>
    <row r="627" spans="3:3" ht="14.4" x14ac:dyDescent="0.3">
      <c r="C627"/>
    </row>
    <row r="628" spans="3:3" ht="14.4" x14ac:dyDescent="0.3">
      <c r="C628"/>
    </row>
    <row r="629" spans="3:3" ht="14.4" x14ac:dyDescent="0.3">
      <c r="C629"/>
    </row>
    <row r="630" spans="3:3" ht="14.4" x14ac:dyDescent="0.3">
      <c r="C630"/>
    </row>
    <row r="631" spans="3:3" ht="14.4" x14ac:dyDescent="0.3">
      <c r="C631"/>
    </row>
    <row r="632" spans="3:3" ht="14.4" x14ac:dyDescent="0.3">
      <c r="C632"/>
    </row>
    <row r="633" spans="3:3" ht="14.4" x14ac:dyDescent="0.3">
      <c r="C633"/>
    </row>
    <row r="634" spans="3:3" ht="14.4" x14ac:dyDescent="0.3">
      <c r="C634"/>
    </row>
    <row r="635" spans="3:3" ht="14.4" x14ac:dyDescent="0.3">
      <c r="C635"/>
    </row>
    <row r="636" spans="3:3" ht="14.4" x14ac:dyDescent="0.3">
      <c r="C636"/>
    </row>
    <row r="637" spans="3:3" ht="14.4" x14ac:dyDescent="0.3">
      <c r="C637"/>
    </row>
    <row r="638" spans="3:3" ht="14.4" x14ac:dyDescent="0.3">
      <c r="C638"/>
    </row>
    <row r="639" spans="3:3" ht="14.4" x14ac:dyDescent="0.3">
      <c r="C639"/>
    </row>
    <row r="640" spans="3:3" ht="14.4" x14ac:dyDescent="0.3">
      <c r="C640"/>
    </row>
    <row r="641" spans="3:3" ht="14.4" x14ac:dyDescent="0.3">
      <c r="C641"/>
    </row>
    <row r="642" spans="3:3" ht="14.4" x14ac:dyDescent="0.3">
      <c r="C642"/>
    </row>
    <row r="643" spans="3:3" ht="14.4" x14ac:dyDescent="0.3">
      <c r="C643"/>
    </row>
    <row r="644" spans="3:3" ht="14.4" x14ac:dyDescent="0.3">
      <c r="C644"/>
    </row>
    <row r="645" spans="3:3" ht="14.4" x14ac:dyDescent="0.3">
      <c r="C645"/>
    </row>
    <row r="646" spans="3:3" ht="14.4" x14ac:dyDescent="0.3">
      <c r="C646"/>
    </row>
    <row r="647" spans="3:3" ht="14.4" x14ac:dyDescent="0.3">
      <c r="C647"/>
    </row>
    <row r="648" spans="3:3" ht="14.4" x14ac:dyDescent="0.3">
      <c r="C648"/>
    </row>
    <row r="649" spans="3:3" ht="14.4" x14ac:dyDescent="0.3">
      <c r="C649"/>
    </row>
    <row r="650" spans="3:3" ht="14.4" x14ac:dyDescent="0.3">
      <c r="C650"/>
    </row>
    <row r="651" spans="3:3" ht="14.4" x14ac:dyDescent="0.3">
      <c r="C651"/>
    </row>
    <row r="652" spans="3:3" ht="14.4" x14ac:dyDescent="0.3">
      <c r="C652"/>
    </row>
    <row r="653" spans="3:3" ht="14.4" x14ac:dyDescent="0.3">
      <c r="C653"/>
    </row>
    <row r="654" spans="3:3" ht="14.4" x14ac:dyDescent="0.3">
      <c r="C654"/>
    </row>
    <row r="655" spans="3:3" ht="14.4" x14ac:dyDescent="0.3">
      <c r="C655"/>
    </row>
    <row r="656" spans="3:3" ht="14.4" x14ac:dyDescent="0.3">
      <c r="C656"/>
    </row>
    <row r="657" spans="3:3" ht="14.4" x14ac:dyDescent="0.3">
      <c r="C657"/>
    </row>
    <row r="658" spans="3:3" ht="14.4" x14ac:dyDescent="0.3">
      <c r="C658"/>
    </row>
    <row r="659" spans="3:3" ht="14.4" x14ac:dyDescent="0.3">
      <c r="C659"/>
    </row>
    <row r="660" spans="3:3" ht="14.4" x14ac:dyDescent="0.3">
      <c r="C660"/>
    </row>
    <row r="661" spans="3:3" ht="14.4" x14ac:dyDescent="0.3">
      <c r="C661"/>
    </row>
    <row r="662" spans="3:3" ht="14.4" x14ac:dyDescent="0.3">
      <c r="C662"/>
    </row>
    <row r="663" spans="3:3" ht="14.4" x14ac:dyDescent="0.3">
      <c r="C663"/>
    </row>
    <row r="664" spans="3:3" ht="14.4" x14ac:dyDescent="0.3">
      <c r="C664"/>
    </row>
    <row r="665" spans="3:3" ht="14.4" x14ac:dyDescent="0.3">
      <c r="C665"/>
    </row>
    <row r="666" spans="3:3" ht="14.4" x14ac:dyDescent="0.3">
      <c r="C666"/>
    </row>
    <row r="667" spans="3:3" ht="14.4" x14ac:dyDescent="0.3">
      <c r="C667"/>
    </row>
    <row r="668" spans="3:3" ht="14.4" x14ac:dyDescent="0.3">
      <c r="C668"/>
    </row>
    <row r="669" spans="3:3" ht="14.4" x14ac:dyDescent="0.3">
      <c r="C669"/>
    </row>
    <row r="670" spans="3:3" ht="14.4" x14ac:dyDescent="0.3">
      <c r="C670"/>
    </row>
    <row r="671" spans="3:3" ht="14.4" x14ac:dyDescent="0.3">
      <c r="C671"/>
    </row>
    <row r="672" spans="3:3" ht="14.4" x14ac:dyDescent="0.3">
      <c r="C672"/>
    </row>
    <row r="673" spans="3:3" ht="14.4" x14ac:dyDescent="0.3">
      <c r="C673"/>
    </row>
    <row r="674" spans="3:3" ht="14.4" x14ac:dyDescent="0.3">
      <c r="C674"/>
    </row>
    <row r="675" spans="3:3" ht="14.4" x14ac:dyDescent="0.3">
      <c r="C675"/>
    </row>
    <row r="676" spans="3:3" ht="14.4" x14ac:dyDescent="0.3">
      <c r="C676"/>
    </row>
    <row r="677" spans="3:3" ht="14.4" x14ac:dyDescent="0.3">
      <c r="C677"/>
    </row>
    <row r="678" spans="3:3" ht="14.4" x14ac:dyDescent="0.3">
      <c r="C678"/>
    </row>
    <row r="679" spans="3:3" ht="14.4" x14ac:dyDescent="0.3">
      <c r="C679"/>
    </row>
    <row r="680" spans="3:3" ht="14.4" x14ac:dyDescent="0.3">
      <c r="C680"/>
    </row>
    <row r="681" spans="3:3" ht="14.4" x14ac:dyDescent="0.3">
      <c r="C681"/>
    </row>
    <row r="682" spans="3:3" ht="14.4" x14ac:dyDescent="0.3">
      <c r="C682"/>
    </row>
    <row r="683" spans="3:3" ht="14.4" x14ac:dyDescent="0.3">
      <c r="C683"/>
    </row>
    <row r="684" spans="3:3" ht="14.4" x14ac:dyDescent="0.3">
      <c r="C684"/>
    </row>
    <row r="685" spans="3:3" ht="14.4" x14ac:dyDescent="0.3">
      <c r="C685"/>
    </row>
    <row r="686" spans="3:3" ht="14.4" x14ac:dyDescent="0.3">
      <c r="C686"/>
    </row>
    <row r="687" spans="3:3" ht="14.4" x14ac:dyDescent="0.3">
      <c r="C687"/>
    </row>
    <row r="688" spans="3:3" ht="14.4" x14ac:dyDescent="0.3">
      <c r="C688"/>
    </row>
    <row r="689" spans="3:3" ht="14.4" x14ac:dyDescent="0.3">
      <c r="C689"/>
    </row>
    <row r="690" spans="3:3" ht="14.4" x14ac:dyDescent="0.3">
      <c r="C690"/>
    </row>
    <row r="691" spans="3:3" ht="14.4" x14ac:dyDescent="0.3">
      <c r="C691"/>
    </row>
    <row r="692" spans="3:3" ht="14.4" x14ac:dyDescent="0.3">
      <c r="C692"/>
    </row>
    <row r="693" spans="3:3" ht="14.4" x14ac:dyDescent="0.3">
      <c r="C693"/>
    </row>
    <row r="694" spans="3:3" ht="14.4" x14ac:dyDescent="0.3">
      <c r="C694"/>
    </row>
    <row r="695" spans="3:3" ht="14.4" x14ac:dyDescent="0.3">
      <c r="C695"/>
    </row>
    <row r="696" spans="3:3" ht="14.4" x14ac:dyDescent="0.3">
      <c r="C696"/>
    </row>
    <row r="697" spans="3:3" ht="14.4" x14ac:dyDescent="0.3">
      <c r="C697"/>
    </row>
    <row r="698" spans="3:3" ht="14.4" x14ac:dyDescent="0.3">
      <c r="C698"/>
    </row>
    <row r="699" spans="3:3" ht="14.4" x14ac:dyDescent="0.3">
      <c r="C699"/>
    </row>
    <row r="700" spans="3:3" ht="14.4" x14ac:dyDescent="0.3">
      <c r="C700"/>
    </row>
    <row r="701" spans="3:3" ht="14.4" x14ac:dyDescent="0.3">
      <c r="C701"/>
    </row>
    <row r="702" spans="3:3" ht="14.4" x14ac:dyDescent="0.3">
      <c r="C702"/>
    </row>
    <row r="703" spans="3:3" ht="14.4" x14ac:dyDescent="0.3">
      <c r="C703"/>
    </row>
    <row r="704" spans="3:3" ht="14.4" x14ac:dyDescent="0.3">
      <c r="C704"/>
    </row>
    <row r="705" spans="3:3" ht="14.4" x14ac:dyDescent="0.3">
      <c r="C705"/>
    </row>
    <row r="706" spans="3:3" ht="14.4" x14ac:dyDescent="0.3">
      <c r="C706"/>
    </row>
    <row r="707" spans="3:3" ht="14.4" x14ac:dyDescent="0.3">
      <c r="C707"/>
    </row>
    <row r="708" spans="3:3" ht="14.4" x14ac:dyDescent="0.3">
      <c r="C708"/>
    </row>
    <row r="709" spans="3:3" ht="14.4" x14ac:dyDescent="0.3">
      <c r="C709"/>
    </row>
    <row r="710" spans="3:3" ht="14.4" x14ac:dyDescent="0.3">
      <c r="C710"/>
    </row>
    <row r="711" spans="3:3" ht="14.4" x14ac:dyDescent="0.3">
      <c r="C711"/>
    </row>
    <row r="712" spans="3:3" ht="14.4" x14ac:dyDescent="0.3">
      <c r="C712"/>
    </row>
    <row r="713" spans="3:3" ht="14.4" x14ac:dyDescent="0.3">
      <c r="C713"/>
    </row>
    <row r="714" spans="3:3" ht="14.4" x14ac:dyDescent="0.3">
      <c r="C714"/>
    </row>
    <row r="715" spans="3:3" ht="14.4" x14ac:dyDescent="0.3">
      <c r="C715"/>
    </row>
    <row r="716" spans="3:3" ht="14.4" x14ac:dyDescent="0.3">
      <c r="C716"/>
    </row>
    <row r="717" spans="3:3" ht="14.4" x14ac:dyDescent="0.3">
      <c r="C717"/>
    </row>
    <row r="718" spans="3:3" ht="14.4" x14ac:dyDescent="0.3">
      <c r="C718"/>
    </row>
    <row r="719" spans="3:3" ht="14.4" x14ac:dyDescent="0.3">
      <c r="C719"/>
    </row>
    <row r="720" spans="3:3" ht="14.4" x14ac:dyDescent="0.3">
      <c r="C720"/>
    </row>
    <row r="721" spans="3:3" ht="14.4" x14ac:dyDescent="0.3">
      <c r="C721"/>
    </row>
    <row r="722" spans="3:3" ht="14.4" x14ac:dyDescent="0.3">
      <c r="C722"/>
    </row>
    <row r="723" spans="3:3" ht="14.4" x14ac:dyDescent="0.3">
      <c r="C723"/>
    </row>
    <row r="724" spans="3:3" ht="14.4" x14ac:dyDescent="0.3">
      <c r="C724"/>
    </row>
    <row r="725" spans="3:3" ht="14.4" x14ac:dyDescent="0.3">
      <c r="C725"/>
    </row>
    <row r="726" spans="3:3" ht="14.4" x14ac:dyDescent="0.3">
      <c r="C726"/>
    </row>
    <row r="727" spans="3:3" ht="14.4" x14ac:dyDescent="0.3">
      <c r="C727"/>
    </row>
    <row r="728" spans="3:3" ht="14.4" x14ac:dyDescent="0.3">
      <c r="C728"/>
    </row>
    <row r="729" spans="3:3" ht="14.4" x14ac:dyDescent="0.3">
      <c r="C729"/>
    </row>
    <row r="730" spans="3:3" ht="14.4" x14ac:dyDescent="0.3">
      <c r="C730"/>
    </row>
    <row r="731" spans="3:3" ht="14.4" x14ac:dyDescent="0.3">
      <c r="C731"/>
    </row>
    <row r="732" spans="3:3" ht="14.4" x14ac:dyDescent="0.3">
      <c r="C732"/>
    </row>
    <row r="733" spans="3:3" ht="14.4" x14ac:dyDescent="0.3">
      <c r="C733"/>
    </row>
    <row r="734" spans="3:3" ht="14.4" x14ac:dyDescent="0.3">
      <c r="C734"/>
    </row>
    <row r="735" spans="3:3" ht="14.4" x14ac:dyDescent="0.3">
      <c r="C735"/>
    </row>
    <row r="736" spans="3:3" ht="14.4" x14ac:dyDescent="0.3">
      <c r="C736"/>
    </row>
    <row r="737" spans="3:3" ht="14.4" x14ac:dyDescent="0.3">
      <c r="C737"/>
    </row>
    <row r="738" spans="3:3" ht="14.4" x14ac:dyDescent="0.3">
      <c r="C738"/>
    </row>
    <row r="739" spans="3:3" ht="14.4" x14ac:dyDescent="0.3">
      <c r="C739"/>
    </row>
    <row r="740" spans="3:3" ht="14.4" x14ac:dyDescent="0.3">
      <c r="C740"/>
    </row>
    <row r="741" spans="3:3" ht="14.4" x14ac:dyDescent="0.3">
      <c r="C741"/>
    </row>
    <row r="742" spans="3:3" ht="14.4" x14ac:dyDescent="0.3">
      <c r="C742"/>
    </row>
    <row r="743" spans="3:3" ht="14.4" x14ac:dyDescent="0.3">
      <c r="C743"/>
    </row>
    <row r="744" spans="3:3" ht="14.4" x14ac:dyDescent="0.3">
      <c r="C744"/>
    </row>
    <row r="745" spans="3:3" ht="14.4" x14ac:dyDescent="0.3">
      <c r="C745"/>
    </row>
    <row r="746" spans="3:3" ht="14.4" x14ac:dyDescent="0.3">
      <c r="C746"/>
    </row>
    <row r="747" spans="3:3" ht="14.4" x14ac:dyDescent="0.3">
      <c r="C747"/>
    </row>
    <row r="748" spans="3:3" ht="14.4" x14ac:dyDescent="0.3">
      <c r="C748"/>
    </row>
    <row r="749" spans="3:3" ht="14.4" x14ac:dyDescent="0.3">
      <c r="C749"/>
    </row>
    <row r="750" spans="3:3" ht="14.4" x14ac:dyDescent="0.3">
      <c r="C750"/>
    </row>
    <row r="751" spans="3:3" ht="14.4" x14ac:dyDescent="0.3">
      <c r="C751"/>
    </row>
    <row r="752" spans="3:3" ht="14.4" x14ac:dyDescent="0.3">
      <c r="C752"/>
    </row>
    <row r="753" spans="3:3" ht="14.4" x14ac:dyDescent="0.3">
      <c r="C753"/>
    </row>
    <row r="754" spans="3:3" ht="14.4" x14ac:dyDescent="0.3">
      <c r="C754"/>
    </row>
    <row r="755" spans="3:3" ht="14.4" x14ac:dyDescent="0.3">
      <c r="C755"/>
    </row>
    <row r="756" spans="3:3" ht="14.4" x14ac:dyDescent="0.3">
      <c r="C756"/>
    </row>
    <row r="757" spans="3:3" ht="14.4" x14ac:dyDescent="0.3">
      <c r="C757"/>
    </row>
    <row r="758" spans="3:3" ht="14.4" x14ac:dyDescent="0.3">
      <c r="C758"/>
    </row>
    <row r="759" spans="3:3" ht="14.4" x14ac:dyDescent="0.3">
      <c r="C759"/>
    </row>
    <row r="760" spans="3:3" ht="14.4" x14ac:dyDescent="0.3">
      <c r="C760"/>
    </row>
    <row r="761" spans="3:3" ht="14.4" x14ac:dyDescent="0.3">
      <c r="C761"/>
    </row>
    <row r="762" spans="3:3" ht="14.4" x14ac:dyDescent="0.3">
      <c r="C762"/>
    </row>
    <row r="763" spans="3:3" ht="14.4" x14ac:dyDescent="0.3">
      <c r="C763"/>
    </row>
    <row r="764" spans="3:3" ht="14.4" x14ac:dyDescent="0.3">
      <c r="C764"/>
    </row>
    <row r="765" spans="3:3" ht="14.4" x14ac:dyDescent="0.3">
      <c r="C765"/>
    </row>
    <row r="766" spans="3:3" ht="14.4" x14ac:dyDescent="0.3">
      <c r="C766"/>
    </row>
    <row r="767" spans="3:3" ht="14.4" x14ac:dyDescent="0.3">
      <c r="C767"/>
    </row>
    <row r="768" spans="3:3" ht="14.4" x14ac:dyDescent="0.3">
      <c r="C768"/>
    </row>
    <row r="769" spans="3:3" ht="14.4" x14ac:dyDescent="0.3">
      <c r="C769"/>
    </row>
    <row r="770" spans="3:3" ht="14.4" x14ac:dyDescent="0.3">
      <c r="C770"/>
    </row>
    <row r="771" spans="3:3" ht="14.4" x14ac:dyDescent="0.3">
      <c r="C771"/>
    </row>
    <row r="772" spans="3:3" ht="14.4" x14ac:dyDescent="0.3">
      <c r="C772"/>
    </row>
    <row r="773" spans="3:3" ht="14.4" x14ac:dyDescent="0.3">
      <c r="C773"/>
    </row>
    <row r="774" spans="3:3" ht="14.4" x14ac:dyDescent="0.3">
      <c r="C774"/>
    </row>
    <row r="775" spans="3:3" ht="14.4" x14ac:dyDescent="0.3">
      <c r="C775"/>
    </row>
    <row r="776" spans="3:3" ht="14.4" x14ac:dyDescent="0.3">
      <c r="C776"/>
    </row>
    <row r="777" spans="3:3" ht="14.4" x14ac:dyDescent="0.3">
      <c r="C777"/>
    </row>
    <row r="778" spans="3:3" ht="14.4" x14ac:dyDescent="0.3">
      <c r="C778"/>
    </row>
    <row r="779" spans="3:3" ht="14.4" x14ac:dyDescent="0.3">
      <c r="C779"/>
    </row>
    <row r="780" spans="3:3" ht="14.4" x14ac:dyDescent="0.3">
      <c r="C780"/>
    </row>
    <row r="781" spans="3:3" ht="14.4" x14ac:dyDescent="0.3">
      <c r="C781"/>
    </row>
    <row r="782" spans="3:3" ht="14.4" x14ac:dyDescent="0.3">
      <c r="C782"/>
    </row>
    <row r="783" spans="3:3" ht="14.4" x14ac:dyDescent="0.3">
      <c r="C783"/>
    </row>
    <row r="784" spans="3:3" ht="14.4" x14ac:dyDescent="0.3">
      <c r="C784"/>
    </row>
    <row r="785" spans="3:3" ht="14.4" x14ac:dyDescent="0.3">
      <c r="C785"/>
    </row>
    <row r="786" spans="3:3" ht="14.4" x14ac:dyDescent="0.3">
      <c r="C786"/>
    </row>
    <row r="787" spans="3:3" ht="14.4" x14ac:dyDescent="0.3">
      <c r="C787"/>
    </row>
    <row r="788" spans="3:3" ht="14.4" x14ac:dyDescent="0.3">
      <c r="C788"/>
    </row>
    <row r="789" spans="3:3" ht="14.4" x14ac:dyDescent="0.3">
      <c r="C789"/>
    </row>
    <row r="790" spans="3:3" ht="14.4" x14ac:dyDescent="0.3">
      <c r="C790"/>
    </row>
    <row r="791" spans="3:3" ht="14.4" x14ac:dyDescent="0.3">
      <c r="C791"/>
    </row>
    <row r="792" spans="3:3" ht="14.4" x14ac:dyDescent="0.3">
      <c r="C792"/>
    </row>
    <row r="793" spans="3:3" ht="14.4" x14ac:dyDescent="0.3">
      <c r="C793"/>
    </row>
    <row r="794" spans="3:3" ht="14.4" x14ac:dyDescent="0.3">
      <c r="C794"/>
    </row>
    <row r="795" spans="3:3" ht="14.4" x14ac:dyDescent="0.3">
      <c r="C795"/>
    </row>
    <row r="796" spans="3:3" ht="14.4" x14ac:dyDescent="0.3">
      <c r="C796"/>
    </row>
    <row r="797" spans="3:3" ht="14.4" x14ac:dyDescent="0.3">
      <c r="C797"/>
    </row>
    <row r="798" spans="3:3" ht="14.4" x14ac:dyDescent="0.3">
      <c r="C798"/>
    </row>
    <row r="799" spans="3:3" ht="14.4" x14ac:dyDescent="0.3">
      <c r="C799"/>
    </row>
    <row r="800" spans="3:3" ht="14.4" x14ac:dyDescent="0.3">
      <c r="C800"/>
    </row>
    <row r="801" spans="3:3" ht="14.4" x14ac:dyDescent="0.3">
      <c r="C801"/>
    </row>
    <row r="802" spans="3:3" ht="14.4" x14ac:dyDescent="0.3">
      <c r="C802"/>
    </row>
    <row r="803" spans="3:3" ht="14.4" x14ac:dyDescent="0.3">
      <c r="C803"/>
    </row>
    <row r="804" spans="3:3" ht="14.4" x14ac:dyDescent="0.3">
      <c r="C804"/>
    </row>
    <row r="805" spans="3:3" ht="14.4" x14ac:dyDescent="0.3">
      <c r="C805"/>
    </row>
    <row r="806" spans="3:3" ht="14.4" x14ac:dyDescent="0.3">
      <c r="C806"/>
    </row>
    <row r="807" spans="3:3" ht="14.4" x14ac:dyDescent="0.3">
      <c r="C807"/>
    </row>
    <row r="808" spans="3:3" ht="14.4" x14ac:dyDescent="0.3">
      <c r="C808"/>
    </row>
    <row r="809" spans="3:3" ht="14.4" x14ac:dyDescent="0.3">
      <c r="C809"/>
    </row>
    <row r="810" spans="3:3" ht="14.4" x14ac:dyDescent="0.3">
      <c r="C810"/>
    </row>
    <row r="811" spans="3:3" ht="14.4" x14ac:dyDescent="0.3">
      <c r="C811"/>
    </row>
    <row r="812" spans="3:3" ht="14.4" x14ac:dyDescent="0.3">
      <c r="C812"/>
    </row>
    <row r="813" spans="3:3" ht="14.4" x14ac:dyDescent="0.3">
      <c r="C813"/>
    </row>
    <row r="814" spans="3:3" ht="14.4" x14ac:dyDescent="0.3">
      <c r="C814"/>
    </row>
    <row r="815" spans="3:3" ht="14.4" x14ac:dyDescent="0.3">
      <c r="C815"/>
    </row>
    <row r="816" spans="3:3" ht="14.4" x14ac:dyDescent="0.3">
      <c r="C816"/>
    </row>
    <row r="817" spans="3:3" ht="14.4" x14ac:dyDescent="0.3">
      <c r="C817"/>
    </row>
    <row r="818" spans="3:3" ht="14.4" x14ac:dyDescent="0.3">
      <c r="C818"/>
    </row>
    <row r="819" spans="3:3" ht="14.4" x14ac:dyDescent="0.3">
      <c r="C819"/>
    </row>
    <row r="820" spans="3:3" ht="14.4" x14ac:dyDescent="0.3">
      <c r="C820"/>
    </row>
    <row r="821" spans="3:3" ht="14.4" x14ac:dyDescent="0.3">
      <c r="C821"/>
    </row>
    <row r="822" spans="3:3" ht="14.4" x14ac:dyDescent="0.3">
      <c r="C822"/>
    </row>
    <row r="823" spans="3:3" ht="14.4" x14ac:dyDescent="0.3">
      <c r="C823"/>
    </row>
    <row r="824" spans="3:3" ht="14.4" x14ac:dyDescent="0.3">
      <c r="C824"/>
    </row>
    <row r="825" spans="3:3" ht="14.4" x14ac:dyDescent="0.3">
      <c r="C825"/>
    </row>
    <row r="826" spans="3:3" ht="14.4" x14ac:dyDescent="0.3">
      <c r="C826"/>
    </row>
    <row r="827" spans="3:3" ht="14.4" x14ac:dyDescent="0.3">
      <c r="C827"/>
    </row>
    <row r="828" spans="3:3" ht="14.4" x14ac:dyDescent="0.3">
      <c r="C828"/>
    </row>
    <row r="829" spans="3:3" ht="14.4" x14ac:dyDescent="0.3">
      <c r="C829"/>
    </row>
    <row r="830" spans="3:3" ht="14.4" x14ac:dyDescent="0.3">
      <c r="C830"/>
    </row>
    <row r="831" spans="3:3" ht="14.4" x14ac:dyDescent="0.3">
      <c r="C831"/>
    </row>
    <row r="832" spans="3:3" ht="14.4" x14ac:dyDescent="0.3">
      <c r="C832"/>
    </row>
    <row r="833" spans="3:3" ht="14.4" x14ac:dyDescent="0.3">
      <c r="C833"/>
    </row>
    <row r="834" spans="3:3" ht="14.4" x14ac:dyDescent="0.3">
      <c r="C834"/>
    </row>
    <row r="835" spans="3:3" ht="14.4" x14ac:dyDescent="0.3">
      <c r="C835"/>
    </row>
    <row r="836" spans="3:3" ht="14.4" x14ac:dyDescent="0.3">
      <c r="C836"/>
    </row>
    <row r="837" spans="3:3" ht="14.4" x14ac:dyDescent="0.3">
      <c r="C837"/>
    </row>
    <row r="838" spans="3:3" ht="14.4" x14ac:dyDescent="0.3">
      <c r="C838"/>
    </row>
    <row r="839" spans="3:3" ht="14.4" x14ac:dyDescent="0.3">
      <c r="C839"/>
    </row>
    <row r="840" spans="3:3" ht="14.4" x14ac:dyDescent="0.3">
      <c r="C840"/>
    </row>
    <row r="841" spans="3:3" ht="14.4" x14ac:dyDescent="0.3">
      <c r="C841"/>
    </row>
    <row r="842" spans="3:3" ht="14.4" x14ac:dyDescent="0.3">
      <c r="C842"/>
    </row>
    <row r="843" spans="3:3" ht="14.4" x14ac:dyDescent="0.3">
      <c r="C843"/>
    </row>
    <row r="844" spans="3:3" ht="14.4" x14ac:dyDescent="0.3">
      <c r="C844"/>
    </row>
    <row r="845" spans="3:3" ht="14.4" x14ac:dyDescent="0.3">
      <c r="C845"/>
    </row>
    <row r="846" spans="3:3" ht="14.4" x14ac:dyDescent="0.3">
      <c r="C846"/>
    </row>
    <row r="847" spans="3:3" ht="14.4" x14ac:dyDescent="0.3">
      <c r="C847"/>
    </row>
    <row r="848" spans="3:3" ht="14.4" x14ac:dyDescent="0.3">
      <c r="C848"/>
    </row>
    <row r="849" spans="3:3" ht="14.4" x14ac:dyDescent="0.3">
      <c r="C849"/>
    </row>
    <row r="850" spans="3:3" ht="14.4" x14ac:dyDescent="0.3">
      <c r="C850"/>
    </row>
    <row r="851" spans="3:3" ht="14.4" x14ac:dyDescent="0.3">
      <c r="C851"/>
    </row>
    <row r="852" spans="3:3" ht="14.4" x14ac:dyDescent="0.3">
      <c r="C852"/>
    </row>
    <row r="853" spans="3:3" ht="14.4" x14ac:dyDescent="0.3">
      <c r="C853"/>
    </row>
    <row r="854" spans="3:3" ht="14.4" x14ac:dyDescent="0.3">
      <c r="C854"/>
    </row>
    <row r="855" spans="3:3" ht="14.4" x14ac:dyDescent="0.3">
      <c r="C855"/>
    </row>
    <row r="856" spans="3:3" ht="14.4" x14ac:dyDescent="0.3">
      <c r="C856"/>
    </row>
    <row r="857" spans="3:3" ht="14.4" x14ac:dyDescent="0.3">
      <c r="C857"/>
    </row>
    <row r="858" spans="3:3" ht="14.4" x14ac:dyDescent="0.3">
      <c r="C858"/>
    </row>
    <row r="859" spans="3:3" ht="14.4" x14ac:dyDescent="0.3">
      <c r="C859"/>
    </row>
    <row r="860" spans="3:3" ht="14.4" x14ac:dyDescent="0.3">
      <c r="C860"/>
    </row>
    <row r="861" spans="3:3" ht="14.4" x14ac:dyDescent="0.3">
      <c r="C861"/>
    </row>
    <row r="862" spans="3:3" ht="14.4" x14ac:dyDescent="0.3">
      <c r="C862"/>
    </row>
    <row r="863" spans="3:3" ht="14.4" x14ac:dyDescent="0.3">
      <c r="C863"/>
    </row>
    <row r="864" spans="3:3" ht="14.4" x14ac:dyDescent="0.3">
      <c r="C864"/>
    </row>
    <row r="865" spans="3:3" ht="14.4" x14ac:dyDescent="0.3">
      <c r="C865"/>
    </row>
    <row r="866" spans="3:3" ht="14.4" x14ac:dyDescent="0.3">
      <c r="C866"/>
    </row>
    <row r="867" spans="3:3" ht="14.4" x14ac:dyDescent="0.3">
      <c r="C867"/>
    </row>
    <row r="868" spans="3:3" ht="14.4" x14ac:dyDescent="0.3">
      <c r="C868"/>
    </row>
    <row r="869" spans="3:3" ht="14.4" x14ac:dyDescent="0.3">
      <c r="C869"/>
    </row>
    <row r="870" spans="3:3" ht="14.4" x14ac:dyDescent="0.3">
      <c r="C870"/>
    </row>
    <row r="871" spans="3:3" ht="14.4" x14ac:dyDescent="0.3">
      <c r="C871"/>
    </row>
    <row r="872" spans="3:3" ht="14.4" x14ac:dyDescent="0.3">
      <c r="C872"/>
    </row>
    <row r="873" spans="3:3" ht="14.4" x14ac:dyDescent="0.3">
      <c r="C873"/>
    </row>
    <row r="874" spans="3:3" ht="14.4" x14ac:dyDescent="0.3">
      <c r="C874"/>
    </row>
    <row r="875" spans="3:3" ht="14.4" x14ac:dyDescent="0.3">
      <c r="C875"/>
    </row>
    <row r="876" spans="3:3" ht="14.4" x14ac:dyDescent="0.3">
      <c r="C876"/>
    </row>
    <row r="877" spans="3:3" ht="14.4" x14ac:dyDescent="0.3">
      <c r="C877"/>
    </row>
    <row r="878" spans="3:3" ht="14.4" x14ac:dyDescent="0.3">
      <c r="C878"/>
    </row>
    <row r="879" spans="3:3" ht="14.4" x14ac:dyDescent="0.3">
      <c r="C879"/>
    </row>
    <row r="880" spans="3:3" ht="14.4" x14ac:dyDescent="0.3">
      <c r="C880"/>
    </row>
    <row r="881" spans="3:3" ht="14.4" x14ac:dyDescent="0.3">
      <c r="C881"/>
    </row>
    <row r="882" spans="3:3" ht="14.4" x14ac:dyDescent="0.3">
      <c r="C882"/>
    </row>
    <row r="883" spans="3:3" ht="14.4" x14ac:dyDescent="0.3">
      <c r="C883"/>
    </row>
    <row r="884" spans="3:3" ht="14.4" x14ac:dyDescent="0.3">
      <c r="C884"/>
    </row>
    <row r="885" spans="3:3" ht="14.4" x14ac:dyDescent="0.3">
      <c r="C885"/>
    </row>
    <row r="886" spans="3:3" ht="14.4" x14ac:dyDescent="0.3">
      <c r="C886"/>
    </row>
    <row r="887" spans="3:3" ht="14.4" x14ac:dyDescent="0.3">
      <c r="C887"/>
    </row>
    <row r="888" spans="3:3" ht="14.4" x14ac:dyDescent="0.3">
      <c r="C888"/>
    </row>
    <row r="889" spans="3:3" ht="14.4" x14ac:dyDescent="0.3">
      <c r="C889"/>
    </row>
    <row r="890" spans="3:3" ht="14.4" x14ac:dyDescent="0.3">
      <c r="C890"/>
    </row>
    <row r="891" spans="3:3" ht="14.4" x14ac:dyDescent="0.3">
      <c r="C891"/>
    </row>
    <row r="892" spans="3:3" ht="14.4" x14ac:dyDescent="0.3">
      <c r="C892"/>
    </row>
    <row r="893" spans="3:3" ht="14.4" x14ac:dyDescent="0.3">
      <c r="C893"/>
    </row>
    <row r="894" spans="3:3" ht="14.4" x14ac:dyDescent="0.3">
      <c r="C894"/>
    </row>
    <row r="895" spans="3:3" ht="14.4" x14ac:dyDescent="0.3">
      <c r="C895"/>
    </row>
    <row r="896" spans="3:3" ht="14.4" x14ac:dyDescent="0.3">
      <c r="C896"/>
    </row>
    <row r="897" spans="3:3" ht="14.4" x14ac:dyDescent="0.3">
      <c r="C897"/>
    </row>
    <row r="898" spans="3:3" ht="14.4" x14ac:dyDescent="0.3">
      <c r="C898"/>
    </row>
    <row r="899" spans="3:3" ht="14.4" x14ac:dyDescent="0.3">
      <c r="C899"/>
    </row>
    <row r="900" spans="3:3" ht="14.4" x14ac:dyDescent="0.3">
      <c r="C900"/>
    </row>
    <row r="901" spans="3:3" ht="14.4" x14ac:dyDescent="0.3">
      <c r="C901"/>
    </row>
    <row r="902" spans="3:3" ht="14.4" x14ac:dyDescent="0.3">
      <c r="C902"/>
    </row>
    <row r="903" spans="3:3" ht="14.4" x14ac:dyDescent="0.3">
      <c r="C903"/>
    </row>
    <row r="904" spans="3:3" ht="14.4" x14ac:dyDescent="0.3">
      <c r="C904"/>
    </row>
    <row r="905" spans="3:3" ht="14.4" x14ac:dyDescent="0.3">
      <c r="C905"/>
    </row>
    <row r="906" spans="3:3" ht="14.4" x14ac:dyDescent="0.3">
      <c r="C906"/>
    </row>
    <row r="907" spans="3:3" ht="14.4" x14ac:dyDescent="0.3">
      <c r="C907"/>
    </row>
    <row r="908" spans="3:3" ht="14.4" x14ac:dyDescent="0.3">
      <c r="C908"/>
    </row>
    <row r="909" spans="3:3" ht="14.4" x14ac:dyDescent="0.3">
      <c r="C909"/>
    </row>
    <row r="910" spans="3:3" ht="14.4" x14ac:dyDescent="0.3">
      <c r="C910"/>
    </row>
    <row r="911" spans="3:3" ht="14.4" x14ac:dyDescent="0.3">
      <c r="C911"/>
    </row>
    <row r="912" spans="3:3" ht="14.4" x14ac:dyDescent="0.3">
      <c r="C912"/>
    </row>
    <row r="913" spans="3:3" ht="14.4" x14ac:dyDescent="0.3">
      <c r="C913"/>
    </row>
    <row r="914" spans="3:3" ht="14.4" x14ac:dyDescent="0.3">
      <c r="C914"/>
    </row>
    <row r="915" spans="3:3" ht="14.4" x14ac:dyDescent="0.3">
      <c r="C915"/>
    </row>
    <row r="916" spans="3:3" ht="14.4" x14ac:dyDescent="0.3">
      <c r="C916"/>
    </row>
    <row r="917" spans="3:3" ht="14.4" x14ac:dyDescent="0.3">
      <c r="C917"/>
    </row>
    <row r="918" spans="3:3" ht="14.4" x14ac:dyDescent="0.3">
      <c r="C918"/>
    </row>
    <row r="919" spans="3:3" ht="14.4" x14ac:dyDescent="0.3">
      <c r="C919"/>
    </row>
    <row r="920" spans="3:3" ht="14.4" x14ac:dyDescent="0.3">
      <c r="C920"/>
    </row>
    <row r="921" spans="3:3" ht="14.4" x14ac:dyDescent="0.3">
      <c r="C921"/>
    </row>
    <row r="922" spans="3:3" ht="14.4" x14ac:dyDescent="0.3">
      <c r="C922"/>
    </row>
    <row r="923" spans="3:3" ht="14.4" x14ac:dyDescent="0.3">
      <c r="C923"/>
    </row>
    <row r="924" spans="3:3" ht="14.4" x14ac:dyDescent="0.3">
      <c r="C924"/>
    </row>
    <row r="925" spans="3:3" ht="14.4" x14ac:dyDescent="0.3">
      <c r="C925"/>
    </row>
    <row r="926" spans="3:3" ht="14.4" x14ac:dyDescent="0.3">
      <c r="C926"/>
    </row>
    <row r="927" spans="3:3" ht="14.4" x14ac:dyDescent="0.3">
      <c r="C927"/>
    </row>
    <row r="928" spans="3:3" ht="14.4" x14ac:dyDescent="0.3">
      <c r="C928"/>
    </row>
    <row r="929" spans="3:3" ht="14.4" x14ac:dyDescent="0.3">
      <c r="C929"/>
    </row>
    <row r="930" spans="3:3" ht="14.4" x14ac:dyDescent="0.3">
      <c r="C930"/>
    </row>
    <row r="931" spans="3:3" ht="14.4" x14ac:dyDescent="0.3">
      <c r="C931"/>
    </row>
    <row r="932" spans="3:3" ht="14.4" x14ac:dyDescent="0.3">
      <c r="C932"/>
    </row>
    <row r="933" spans="3:3" ht="14.4" x14ac:dyDescent="0.3">
      <c r="C933"/>
    </row>
    <row r="934" spans="3:3" ht="14.4" x14ac:dyDescent="0.3">
      <c r="C934"/>
    </row>
    <row r="935" spans="3:3" ht="14.4" x14ac:dyDescent="0.3">
      <c r="C935"/>
    </row>
    <row r="936" spans="3:3" ht="14.4" x14ac:dyDescent="0.3">
      <c r="C936"/>
    </row>
    <row r="937" spans="3:3" ht="14.4" x14ac:dyDescent="0.3">
      <c r="C937"/>
    </row>
    <row r="938" spans="3:3" ht="14.4" x14ac:dyDescent="0.3">
      <c r="C938"/>
    </row>
    <row r="939" spans="3:3" ht="14.4" x14ac:dyDescent="0.3">
      <c r="C939"/>
    </row>
    <row r="940" spans="3:3" ht="14.4" x14ac:dyDescent="0.3">
      <c r="C940"/>
    </row>
    <row r="941" spans="3:3" ht="14.4" x14ac:dyDescent="0.3">
      <c r="C941"/>
    </row>
    <row r="942" spans="3:3" ht="14.4" x14ac:dyDescent="0.3">
      <c r="C942"/>
    </row>
    <row r="943" spans="3:3" ht="14.4" x14ac:dyDescent="0.3">
      <c r="C943"/>
    </row>
    <row r="944" spans="3:3" ht="14.4" x14ac:dyDescent="0.3">
      <c r="C944"/>
    </row>
    <row r="945" spans="3:3" ht="14.4" x14ac:dyDescent="0.3">
      <c r="C945"/>
    </row>
    <row r="946" spans="3:3" ht="14.4" x14ac:dyDescent="0.3">
      <c r="C946"/>
    </row>
    <row r="947" spans="3:3" ht="14.4" x14ac:dyDescent="0.3">
      <c r="C947"/>
    </row>
    <row r="948" spans="3:3" ht="14.4" x14ac:dyDescent="0.3">
      <c r="C948"/>
    </row>
    <row r="949" spans="3:3" ht="14.4" x14ac:dyDescent="0.3">
      <c r="C949"/>
    </row>
    <row r="950" spans="3:3" ht="14.4" x14ac:dyDescent="0.3">
      <c r="C950"/>
    </row>
    <row r="951" spans="3:3" ht="14.4" x14ac:dyDescent="0.3">
      <c r="C951"/>
    </row>
    <row r="952" spans="3:3" ht="14.4" x14ac:dyDescent="0.3">
      <c r="C952"/>
    </row>
    <row r="953" spans="3:3" ht="14.4" x14ac:dyDescent="0.3">
      <c r="C953"/>
    </row>
    <row r="954" spans="3:3" ht="14.4" x14ac:dyDescent="0.3">
      <c r="C954"/>
    </row>
    <row r="955" spans="3:3" ht="14.4" x14ac:dyDescent="0.3">
      <c r="C955"/>
    </row>
    <row r="956" spans="3:3" ht="14.4" x14ac:dyDescent="0.3">
      <c r="C956"/>
    </row>
    <row r="957" spans="3:3" ht="14.4" x14ac:dyDescent="0.3">
      <c r="C957"/>
    </row>
    <row r="958" spans="3:3" ht="14.4" x14ac:dyDescent="0.3">
      <c r="C958"/>
    </row>
    <row r="959" spans="3:3" ht="14.4" x14ac:dyDescent="0.3">
      <c r="C959"/>
    </row>
    <row r="960" spans="3:3" ht="14.4" x14ac:dyDescent="0.3">
      <c r="C960"/>
    </row>
    <row r="961" spans="3:3" ht="14.4" x14ac:dyDescent="0.3">
      <c r="C961"/>
    </row>
    <row r="962" spans="3:3" ht="14.4" x14ac:dyDescent="0.3">
      <c r="C962"/>
    </row>
    <row r="963" spans="3:3" ht="14.4" x14ac:dyDescent="0.3">
      <c r="C963"/>
    </row>
    <row r="964" spans="3:3" ht="14.4" x14ac:dyDescent="0.3">
      <c r="C964"/>
    </row>
    <row r="965" spans="3:3" ht="14.4" x14ac:dyDescent="0.3">
      <c r="C965"/>
    </row>
    <row r="966" spans="3:3" ht="14.4" x14ac:dyDescent="0.3">
      <c r="C966"/>
    </row>
    <row r="967" spans="3:3" ht="14.4" x14ac:dyDescent="0.3">
      <c r="C967"/>
    </row>
    <row r="968" spans="3:3" ht="14.4" x14ac:dyDescent="0.3">
      <c r="C968"/>
    </row>
    <row r="969" spans="3:3" ht="14.4" x14ac:dyDescent="0.3">
      <c r="C969"/>
    </row>
    <row r="970" spans="3:3" ht="14.4" x14ac:dyDescent="0.3">
      <c r="C970"/>
    </row>
    <row r="971" spans="3:3" ht="14.4" x14ac:dyDescent="0.3">
      <c r="C971"/>
    </row>
    <row r="972" spans="3:3" ht="14.4" x14ac:dyDescent="0.3">
      <c r="C972"/>
    </row>
    <row r="973" spans="3:3" ht="14.4" x14ac:dyDescent="0.3">
      <c r="C973"/>
    </row>
    <row r="974" spans="3:3" ht="14.4" x14ac:dyDescent="0.3">
      <c r="C974"/>
    </row>
    <row r="975" spans="3:3" ht="14.4" x14ac:dyDescent="0.3">
      <c r="C975"/>
    </row>
    <row r="976" spans="3:3" ht="14.4" x14ac:dyDescent="0.3">
      <c r="C976"/>
    </row>
    <row r="977" spans="3:3" ht="14.4" x14ac:dyDescent="0.3">
      <c r="C977"/>
    </row>
    <row r="978" spans="3:3" ht="14.4" x14ac:dyDescent="0.3">
      <c r="C978"/>
    </row>
    <row r="979" spans="3:3" ht="14.4" x14ac:dyDescent="0.3">
      <c r="C979"/>
    </row>
    <row r="980" spans="3:3" ht="14.4" x14ac:dyDescent="0.3">
      <c r="C980"/>
    </row>
    <row r="981" spans="3:3" ht="14.4" x14ac:dyDescent="0.3">
      <c r="C981"/>
    </row>
    <row r="982" spans="3:3" ht="14.4" x14ac:dyDescent="0.3">
      <c r="C982"/>
    </row>
    <row r="983" spans="3:3" ht="14.4" x14ac:dyDescent="0.3">
      <c r="C983"/>
    </row>
    <row r="984" spans="3:3" ht="14.4" x14ac:dyDescent="0.3">
      <c r="C984"/>
    </row>
    <row r="985" spans="3:3" ht="14.4" x14ac:dyDescent="0.3">
      <c r="C985"/>
    </row>
    <row r="986" spans="3:3" ht="14.4" x14ac:dyDescent="0.3">
      <c r="C986"/>
    </row>
    <row r="987" spans="3:3" ht="14.4" x14ac:dyDescent="0.3">
      <c r="C987"/>
    </row>
    <row r="988" spans="3:3" ht="14.4" x14ac:dyDescent="0.3">
      <c r="C988"/>
    </row>
    <row r="989" spans="3:3" ht="14.4" x14ac:dyDescent="0.3">
      <c r="C989"/>
    </row>
    <row r="990" spans="3:3" ht="14.4" x14ac:dyDescent="0.3">
      <c r="C990"/>
    </row>
    <row r="991" spans="3:3" ht="14.4" x14ac:dyDescent="0.3">
      <c r="C991"/>
    </row>
    <row r="992" spans="3:3" ht="14.4" x14ac:dyDescent="0.3">
      <c r="C992"/>
    </row>
    <row r="993" spans="3:3" ht="14.4" x14ac:dyDescent="0.3">
      <c r="C993"/>
    </row>
    <row r="994" spans="3:3" ht="14.4" x14ac:dyDescent="0.3">
      <c r="C994"/>
    </row>
    <row r="995" spans="3:3" ht="14.4" x14ac:dyDescent="0.3">
      <c r="C995"/>
    </row>
    <row r="996" spans="3:3" ht="14.4" x14ac:dyDescent="0.3">
      <c r="C996"/>
    </row>
    <row r="997" spans="3:3" ht="14.4" x14ac:dyDescent="0.3">
      <c r="C997"/>
    </row>
    <row r="998" spans="3:3" ht="14.4" x14ac:dyDescent="0.3">
      <c r="C998"/>
    </row>
    <row r="999" spans="3:3" ht="14.4" x14ac:dyDescent="0.3">
      <c r="C999"/>
    </row>
    <row r="1000" spans="3:3" ht="14.4" x14ac:dyDescent="0.3">
      <c r="C1000"/>
    </row>
    <row r="1001" spans="3:3" ht="14.4" x14ac:dyDescent="0.3">
      <c r="C1001"/>
    </row>
    <row r="1002" spans="3:3" ht="14.4" x14ac:dyDescent="0.3">
      <c r="C1002"/>
    </row>
    <row r="1003" spans="3:3" ht="14.4" x14ac:dyDescent="0.3">
      <c r="C1003"/>
    </row>
    <row r="1004" spans="3:3" ht="14.4" x14ac:dyDescent="0.3">
      <c r="C1004"/>
    </row>
    <row r="1005" spans="3:3" ht="14.4" x14ac:dyDescent="0.3">
      <c r="C1005"/>
    </row>
    <row r="1006" spans="3:3" ht="14.4" x14ac:dyDescent="0.3">
      <c r="C1006"/>
    </row>
    <row r="1007" spans="3:3" ht="14.4" x14ac:dyDescent="0.3">
      <c r="C1007"/>
    </row>
    <row r="1008" spans="3:3" ht="14.4" x14ac:dyDescent="0.3">
      <c r="C1008"/>
    </row>
    <row r="1009" spans="3:3" ht="14.4" x14ac:dyDescent="0.3">
      <c r="C1009"/>
    </row>
    <row r="1010" spans="3:3" ht="14.4" x14ac:dyDescent="0.3">
      <c r="C1010"/>
    </row>
    <row r="1011" spans="3:3" ht="14.4" x14ac:dyDescent="0.3">
      <c r="C1011"/>
    </row>
    <row r="1012" spans="3:3" ht="14.4" x14ac:dyDescent="0.3">
      <c r="C1012"/>
    </row>
    <row r="1013" spans="3:3" ht="14.4" x14ac:dyDescent="0.3">
      <c r="C1013"/>
    </row>
    <row r="1014" spans="3:3" ht="14.4" x14ac:dyDescent="0.3">
      <c r="C1014"/>
    </row>
    <row r="1015" spans="3:3" ht="14.4" x14ac:dyDescent="0.3">
      <c r="C1015"/>
    </row>
    <row r="1016" spans="3:3" ht="14.4" x14ac:dyDescent="0.3">
      <c r="C1016"/>
    </row>
    <row r="1017" spans="3:3" ht="14.4" x14ac:dyDescent="0.3">
      <c r="C1017"/>
    </row>
    <row r="1018" spans="3:3" ht="14.4" x14ac:dyDescent="0.3">
      <c r="C1018"/>
    </row>
    <row r="1019" spans="3:3" ht="14.4" x14ac:dyDescent="0.3">
      <c r="C1019"/>
    </row>
    <row r="1020" spans="3:3" ht="14.4" x14ac:dyDescent="0.3">
      <c r="C1020"/>
    </row>
    <row r="1021" spans="3:3" ht="14.4" x14ac:dyDescent="0.3">
      <c r="C1021"/>
    </row>
    <row r="1022" spans="3:3" ht="14.4" x14ac:dyDescent="0.3">
      <c r="C1022"/>
    </row>
    <row r="1023" spans="3:3" ht="14.4" x14ac:dyDescent="0.3">
      <c r="C1023"/>
    </row>
    <row r="1024" spans="3:3" ht="14.4" x14ac:dyDescent="0.3">
      <c r="C1024"/>
    </row>
    <row r="1025" spans="3:3" ht="14.4" x14ac:dyDescent="0.3">
      <c r="C1025"/>
    </row>
    <row r="1026" spans="3:3" ht="14.4" x14ac:dyDescent="0.3">
      <c r="C1026"/>
    </row>
    <row r="1027" spans="3:3" ht="14.4" x14ac:dyDescent="0.3">
      <c r="C1027"/>
    </row>
    <row r="1028" spans="3:3" ht="14.4" x14ac:dyDescent="0.3">
      <c r="C1028"/>
    </row>
    <row r="1029" spans="3:3" ht="14.4" x14ac:dyDescent="0.3">
      <c r="C1029"/>
    </row>
    <row r="1030" spans="3:3" ht="14.4" x14ac:dyDescent="0.3">
      <c r="C1030"/>
    </row>
    <row r="1031" spans="3:3" ht="14.4" x14ac:dyDescent="0.3">
      <c r="C1031"/>
    </row>
    <row r="1032" spans="3:3" ht="14.4" x14ac:dyDescent="0.3">
      <c r="C1032"/>
    </row>
    <row r="1033" spans="3:3" ht="14.4" x14ac:dyDescent="0.3">
      <c r="C1033"/>
    </row>
    <row r="1034" spans="3:3" ht="14.4" x14ac:dyDescent="0.3">
      <c r="C1034"/>
    </row>
    <row r="1035" spans="3:3" ht="14.4" x14ac:dyDescent="0.3">
      <c r="C1035"/>
    </row>
    <row r="1036" spans="3:3" ht="14.4" x14ac:dyDescent="0.3">
      <c r="C1036"/>
    </row>
    <row r="1037" spans="3:3" ht="14.4" x14ac:dyDescent="0.3">
      <c r="C1037"/>
    </row>
    <row r="1038" spans="3:3" ht="14.4" x14ac:dyDescent="0.3">
      <c r="C1038"/>
    </row>
    <row r="1039" spans="3:3" ht="14.4" x14ac:dyDescent="0.3">
      <c r="C1039"/>
    </row>
    <row r="1040" spans="3:3" ht="14.4" x14ac:dyDescent="0.3">
      <c r="C1040"/>
    </row>
    <row r="1041" spans="3:3" ht="14.4" x14ac:dyDescent="0.3">
      <c r="C1041"/>
    </row>
    <row r="1042" spans="3:3" ht="14.4" x14ac:dyDescent="0.3">
      <c r="C1042"/>
    </row>
    <row r="1043" spans="3:3" ht="14.4" x14ac:dyDescent="0.3">
      <c r="C1043"/>
    </row>
    <row r="1044" spans="3:3" ht="14.4" x14ac:dyDescent="0.3">
      <c r="C1044"/>
    </row>
    <row r="1045" spans="3:3" ht="14.4" x14ac:dyDescent="0.3">
      <c r="C1045"/>
    </row>
    <row r="1046" spans="3:3" ht="14.4" x14ac:dyDescent="0.3">
      <c r="C1046"/>
    </row>
    <row r="1047" spans="3:3" ht="14.4" x14ac:dyDescent="0.3">
      <c r="C1047"/>
    </row>
    <row r="1048" spans="3:3" ht="14.4" x14ac:dyDescent="0.3">
      <c r="C1048"/>
    </row>
    <row r="1049" spans="3:3" ht="14.4" x14ac:dyDescent="0.3">
      <c r="C1049"/>
    </row>
    <row r="1050" spans="3:3" ht="14.4" x14ac:dyDescent="0.3">
      <c r="C1050"/>
    </row>
    <row r="1051" spans="3:3" ht="14.4" x14ac:dyDescent="0.3">
      <c r="C1051"/>
    </row>
    <row r="1052" spans="3:3" ht="14.4" x14ac:dyDescent="0.3">
      <c r="C1052"/>
    </row>
    <row r="1053" spans="3:3" ht="14.4" x14ac:dyDescent="0.3">
      <c r="C1053"/>
    </row>
    <row r="1054" spans="3:3" ht="14.4" x14ac:dyDescent="0.3">
      <c r="C1054"/>
    </row>
    <row r="1055" spans="3:3" ht="14.4" x14ac:dyDescent="0.3">
      <c r="C1055"/>
    </row>
    <row r="1056" spans="3:3" ht="14.4" x14ac:dyDescent="0.3">
      <c r="C1056"/>
    </row>
    <row r="1057" spans="3:3" ht="14.4" x14ac:dyDescent="0.3">
      <c r="C1057"/>
    </row>
    <row r="1058" spans="3:3" ht="14.4" x14ac:dyDescent="0.3">
      <c r="C1058"/>
    </row>
    <row r="1059" spans="3:3" ht="14.4" x14ac:dyDescent="0.3">
      <c r="C1059"/>
    </row>
    <row r="1060" spans="3:3" ht="14.4" x14ac:dyDescent="0.3">
      <c r="C1060"/>
    </row>
    <row r="1061" spans="3:3" ht="14.4" x14ac:dyDescent="0.3">
      <c r="C1061"/>
    </row>
    <row r="1062" spans="3:3" ht="14.4" x14ac:dyDescent="0.3">
      <c r="C1062"/>
    </row>
    <row r="1063" spans="3:3" ht="14.4" x14ac:dyDescent="0.3">
      <c r="C1063"/>
    </row>
    <row r="1064" spans="3:3" ht="14.4" x14ac:dyDescent="0.3">
      <c r="C1064"/>
    </row>
    <row r="1065" spans="3:3" ht="14.4" x14ac:dyDescent="0.3">
      <c r="C1065"/>
    </row>
    <row r="1066" spans="3:3" ht="14.4" x14ac:dyDescent="0.3">
      <c r="C1066"/>
    </row>
    <row r="1067" spans="3:3" ht="14.4" x14ac:dyDescent="0.3">
      <c r="C1067"/>
    </row>
    <row r="1068" spans="3:3" ht="14.4" x14ac:dyDescent="0.3">
      <c r="C1068"/>
    </row>
    <row r="1069" spans="3:3" ht="14.4" x14ac:dyDescent="0.3">
      <c r="C1069"/>
    </row>
    <row r="1070" spans="3:3" ht="14.4" x14ac:dyDescent="0.3">
      <c r="C1070"/>
    </row>
    <row r="1071" spans="3:3" ht="14.4" x14ac:dyDescent="0.3">
      <c r="C1071"/>
    </row>
    <row r="1072" spans="3:3" ht="14.4" x14ac:dyDescent="0.3">
      <c r="C1072"/>
    </row>
    <row r="1073" spans="3:3" ht="14.4" x14ac:dyDescent="0.3">
      <c r="C1073"/>
    </row>
    <row r="1074" spans="3:3" ht="14.4" x14ac:dyDescent="0.3">
      <c r="C1074"/>
    </row>
    <row r="1075" spans="3:3" ht="14.4" x14ac:dyDescent="0.3">
      <c r="C1075"/>
    </row>
    <row r="1076" spans="3:3" ht="14.4" x14ac:dyDescent="0.3">
      <c r="C1076"/>
    </row>
    <row r="1077" spans="3:3" ht="14.4" x14ac:dyDescent="0.3">
      <c r="C1077"/>
    </row>
    <row r="1078" spans="3:3" ht="14.4" x14ac:dyDescent="0.3">
      <c r="C1078"/>
    </row>
    <row r="1079" spans="3:3" ht="14.4" x14ac:dyDescent="0.3">
      <c r="C1079"/>
    </row>
    <row r="1080" spans="3:3" ht="14.4" x14ac:dyDescent="0.3">
      <c r="C1080"/>
    </row>
    <row r="1081" spans="3:3" ht="14.4" x14ac:dyDescent="0.3">
      <c r="C1081"/>
    </row>
    <row r="1082" spans="3:3" ht="14.4" x14ac:dyDescent="0.3">
      <c r="C1082"/>
    </row>
    <row r="1083" spans="3:3" ht="14.4" x14ac:dyDescent="0.3">
      <c r="C1083"/>
    </row>
    <row r="1084" spans="3:3" ht="14.4" x14ac:dyDescent="0.3">
      <c r="C1084"/>
    </row>
    <row r="1085" spans="3:3" ht="14.4" x14ac:dyDescent="0.3">
      <c r="C1085"/>
    </row>
    <row r="1086" spans="3:3" ht="14.4" x14ac:dyDescent="0.3">
      <c r="C1086"/>
    </row>
    <row r="1087" spans="3:3" ht="14.4" x14ac:dyDescent="0.3">
      <c r="C1087"/>
    </row>
    <row r="1088" spans="3:3" ht="14.4" x14ac:dyDescent="0.3">
      <c r="C1088"/>
    </row>
    <row r="1089" spans="3:3" ht="14.4" x14ac:dyDescent="0.3">
      <c r="C1089"/>
    </row>
    <row r="1090" spans="3:3" ht="14.4" x14ac:dyDescent="0.3">
      <c r="C1090"/>
    </row>
    <row r="1091" spans="3:3" ht="14.4" x14ac:dyDescent="0.3">
      <c r="C1091"/>
    </row>
    <row r="1092" spans="3:3" ht="14.4" x14ac:dyDescent="0.3">
      <c r="C1092"/>
    </row>
    <row r="1093" spans="3:3" ht="14.4" x14ac:dyDescent="0.3">
      <c r="C1093"/>
    </row>
    <row r="1094" spans="3:3" ht="14.4" x14ac:dyDescent="0.3">
      <c r="C1094"/>
    </row>
    <row r="1095" spans="3:3" ht="14.4" x14ac:dyDescent="0.3">
      <c r="C1095"/>
    </row>
    <row r="1096" spans="3:3" ht="14.4" x14ac:dyDescent="0.3">
      <c r="C1096"/>
    </row>
    <row r="1097" spans="3:3" ht="14.4" x14ac:dyDescent="0.3">
      <c r="C1097"/>
    </row>
    <row r="1098" spans="3:3" ht="14.4" x14ac:dyDescent="0.3">
      <c r="C1098"/>
    </row>
    <row r="1099" spans="3:3" ht="14.4" x14ac:dyDescent="0.3">
      <c r="C1099"/>
    </row>
    <row r="1100" spans="3:3" ht="14.4" x14ac:dyDescent="0.3">
      <c r="C1100"/>
    </row>
    <row r="1101" spans="3:3" ht="14.4" x14ac:dyDescent="0.3">
      <c r="C1101"/>
    </row>
    <row r="1102" spans="3:3" ht="14.4" x14ac:dyDescent="0.3">
      <c r="C1102"/>
    </row>
    <row r="1103" spans="3:3" ht="14.4" x14ac:dyDescent="0.3">
      <c r="C1103"/>
    </row>
    <row r="1104" spans="3:3" ht="14.4" x14ac:dyDescent="0.3">
      <c r="C1104"/>
    </row>
    <row r="1105" spans="3:3" ht="14.4" x14ac:dyDescent="0.3">
      <c r="C1105"/>
    </row>
    <row r="1106" spans="3:3" ht="14.4" x14ac:dyDescent="0.3">
      <c r="C1106"/>
    </row>
    <row r="1107" spans="3:3" ht="14.4" x14ac:dyDescent="0.3">
      <c r="C1107"/>
    </row>
    <row r="1108" spans="3:3" ht="14.4" x14ac:dyDescent="0.3">
      <c r="C1108"/>
    </row>
    <row r="1109" spans="3:3" ht="14.4" x14ac:dyDescent="0.3">
      <c r="C1109"/>
    </row>
    <row r="1110" spans="3:3" ht="14.4" x14ac:dyDescent="0.3">
      <c r="C1110"/>
    </row>
    <row r="1111" spans="3:3" ht="14.4" x14ac:dyDescent="0.3">
      <c r="C1111"/>
    </row>
    <row r="1112" spans="3:3" ht="14.4" x14ac:dyDescent="0.3">
      <c r="C1112"/>
    </row>
    <row r="1113" spans="3:3" ht="14.4" x14ac:dyDescent="0.3">
      <c r="C1113"/>
    </row>
    <row r="1114" spans="3:3" ht="14.4" x14ac:dyDescent="0.3">
      <c r="C1114"/>
    </row>
    <row r="1115" spans="3:3" ht="14.4" x14ac:dyDescent="0.3">
      <c r="C1115"/>
    </row>
    <row r="1116" spans="3:3" ht="14.4" x14ac:dyDescent="0.3">
      <c r="C1116"/>
    </row>
    <row r="1117" spans="3:3" ht="14.4" x14ac:dyDescent="0.3">
      <c r="C1117"/>
    </row>
    <row r="1118" spans="3:3" ht="14.4" x14ac:dyDescent="0.3">
      <c r="C1118"/>
    </row>
    <row r="1119" spans="3:3" ht="14.4" x14ac:dyDescent="0.3">
      <c r="C1119"/>
    </row>
    <row r="1120" spans="3:3" ht="14.4" x14ac:dyDescent="0.3">
      <c r="C1120"/>
    </row>
    <row r="1121" spans="3:3" ht="14.4" x14ac:dyDescent="0.3">
      <c r="C1121"/>
    </row>
    <row r="1122" spans="3:3" ht="14.4" x14ac:dyDescent="0.3">
      <c r="C1122"/>
    </row>
    <row r="1123" spans="3:3" ht="14.4" x14ac:dyDescent="0.3">
      <c r="C1123"/>
    </row>
    <row r="1124" spans="3:3" ht="14.4" x14ac:dyDescent="0.3">
      <c r="C1124"/>
    </row>
    <row r="1125" spans="3:3" ht="14.4" x14ac:dyDescent="0.3">
      <c r="C1125"/>
    </row>
    <row r="1126" spans="3:3" ht="14.4" x14ac:dyDescent="0.3">
      <c r="C1126"/>
    </row>
    <row r="1127" spans="3:3" ht="14.4" x14ac:dyDescent="0.3">
      <c r="C1127"/>
    </row>
    <row r="1128" spans="3:3" ht="14.4" x14ac:dyDescent="0.3">
      <c r="C1128"/>
    </row>
    <row r="1129" spans="3:3" ht="14.4" x14ac:dyDescent="0.3">
      <c r="C1129"/>
    </row>
    <row r="1130" spans="3:3" ht="14.4" x14ac:dyDescent="0.3">
      <c r="C1130"/>
    </row>
    <row r="1131" spans="3:3" ht="14.4" x14ac:dyDescent="0.3">
      <c r="C1131"/>
    </row>
    <row r="1132" spans="3:3" ht="14.4" x14ac:dyDescent="0.3">
      <c r="C1132"/>
    </row>
    <row r="1133" spans="3:3" ht="14.4" x14ac:dyDescent="0.3">
      <c r="C1133"/>
    </row>
    <row r="1134" spans="3:3" ht="14.4" x14ac:dyDescent="0.3">
      <c r="C1134"/>
    </row>
    <row r="1135" spans="3:3" ht="14.4" x14ac:dyDescent="0.3">
      <c r="C1135"/>
    </row>
    <row r="1136" spans="3:3" ht="14.4" x14ac:dyDescent="0.3">
      <c r="C1136"/>
    </row>
    <row r="1137" spans="3:3" ht="14.4" x14ac:dyDescent="0.3">
      <c r="C1137"/>
    </row>
    <row r="1138" spans="3:3" ht="14.4" x14ac:dyDescent="0.3">
      <c r="C1138"/>
    </row>
    <row r="1139" spans="3:3" ht="14.4" x14ac:dyDescent="0.3">
      <c r="C1139"/>
    </row>
    <row r="1140" spans="3:3" ht="14.4" x14ac:dyDescent="0.3">
      <c r="C1140"/>
    </row>
    <row r="1141" spans="3:3" ht="14.4" x14ac:dyDescent="0.3">
      <c r="C1141"/>
    </row>
    <row r="1142" spans="3:3" ht="14.4" x14ac:dyDescent="0.3">
      <c r="C1142"/>
    </row>
    <row r="1143" spans="3:3" ht="14.4" x14ac:dyDescent="0.3">
      <c r="C1143"/>
    </row>
    <row r="1144" spans="3:3" ht="14.4" x14ac:dyDescent="0.3">
      <c r="C1144"/>
    </row>
    <row r="1145" spans="3:3" ht="14.4" x14ac:dyDescent="0.3">
      <c r="C1145"/>
    </row>
    <row r="1146" spans="3:3" ht="14.4" x14ac:dyDescent="0.3">
      <c r="C1146"/>
    </row>
    <row r="1147" spans="3:3" ht="14.4" x14ac:dyDescent="0.3">
      <c r="C1147"/>
    </row>
    <row r="1148" spans="3:3" ht="14.4" x14ac:dyDescent="0.3">
      <c r="C1148"/>
    </row>
    <row r="1149" spans="3:3" ht="14.4" x14ac:dyDescent="0.3">
      <c r="C1149"/>
    </row>
    <row r="1150" spans="3:3" ht="14.4" x14ac:dyDescent="0.3">
      <c r="C1150"/>
    </row>
    <row r="1151" spans="3:3" ht="14.4" x14ac:dyDescent="0.3">
      <c r="C1151"/>
    </row>
    <row r="1152" spans="3:3" ht="14.4" x14ac:dyDescent="0.3">
      <c r="C1152"/>
    </row>
    <row r="1153" spans="3:3" ht="14.4" x14ac:dyDescent="0.3">
      <c r="C1153"/>
    </row>
    <row r="1154" spans="3:3" ht="14.4" x14ac:dyDescent="0.3">
      <c r="C1154"/>
    </row>
    <row r="1155" spans="3:3" ht="14.4" x14ac:dyDescent="0.3">
      <c r="C1155"/>
    </row>
    <row r="1156" spans="3:3" ht="14.4" x14ac:dyDescent="0.3">
      <c r="C1156"/>
    </row>
    <row r="1157" spans="3:3" ht="14.4" x14ac:dyDescent="0.3">
      <c r="C1157"/>
    </row>
    <row r="1158" spans="3:3" ht="14.4" x14ac:dyDescent="0.3">
      <c r="C1158"/>
    </row>
    <row r="1159" spans="3:3" ht="14.4" x14ac:dyDescent="0.3">
      <c r="C1159"/>
    </row>
    <row r="1160" spans="3:3" ht="14.4" x14ac:dyDescent="0.3">
      <c r="C1160"/>
    </row>
    <row r="1161" spans="3:3" ht="14.4" x14ac:dyDescent="0.3">
      <c r="C1161"/>
    </row>
    <row r="1162" spans="3:3" ht="14.4" x14ac:dyDescent="0.3">
      <c r="C1162"/>
    </row>
    <row r="1163" spans="3:3" ht="14.4" x14ac:dyDescent="0.3">
      <c r="C1163"/>
    </row>
    <row r="1164" spans="3:3" ht="14.4" x14ac:dyDescent="0.3">
      <c r="C1164"/>
    </row>
    <row r="1165" spans="3:3" ht="14.4" x14ac:dyDescent="0.3">
      <c r="C1165"/>
    </row>
    <row r="1166" spans="3:3" ht="14.4" x14ac:dyDescent="0.3">
      <c r="C1166"/>
    </row>
    <row r="1167" spans="3:3" ht="14.4" x14ac:dyDescent="0.3">
      <c r="C1167"/>
    </row>
    <row r="1168" spans="3:3" ht="14.4" x14ac:dyDescent="0.3">
      <c r="C1168"/>
    </row>
    <row r="1169" spans="3:3" ht="14.4" x14ac:dyDescent="0.3">
      <c r="C1169"/>
    </row>
    <row r="1170" spans="3:3" ht="14.4" x14ac:dyDescent="0.3">
      <c r="C1170"/>
    </row>
    <row r="1171" spans="3:3" ht="14.4" x14ac:dyDescent="0.3">
      <c r="C1171"/>
    </row>
    <row r="1172" spans="3:3" ht="14.4" x14ac:dyDescent="0.3">
      <c r="C1172"/>
    </row>
    <row r="1173" spans="3:3" ht="14.4" x14ac:dyDescent="0.3">
      <c r="C1173"/>
    </row>
    <row r="1174" spans="3:3" ht="14.4" x14ac:dyDescent="0.3">
      <c r="C1174"/>
    </row>
    <row r="1175" spans="3:3" ht="14.4" x14ac:dyDescent="0.3">
      <c r="C1175"/>
    </row>
    <row r="1176" spans="3:3" ht="14.4" x14ac:dyDescent="0.3">
      <c r="C1176"/>
    </row>
    <row r="1177" spans="3:3" ht="14.4" x14ac:dyDescent="0.3">
      <c r="C1177"/>
    </row>
    <row r="1178" spans="3:3" ht="14.4" x14ac:dyDescent="0.3">
      <c r="C1178"/>
    </row>
    <row r="1179" spans="3:3" ht="14.4" x14ac:dyDescent="0.3">
      <c r="C1179"/>
    </row>
    <row r="1180" spans="3:3" ht="14.4" x14ac:dyDescent="0.3">
      <c r="C1180"/>
    </row>
    <row r="1181" spans="3:3" ht="14.4" x14ac:dyDescent="0.3">
      <c r="C1181"/>
    </row>
    <row r="1182" spans="3:3" ht="14.4" x14ac:dyDescent="0.3">
      <c r="C1182"/>
    </row>
    <row r="1183" spans="3:3" ht="14.4" x14ac:dyDescent="0.3">
      <c r="C1183"/>
    </row>
    <row r="1184" spans="3:3" ht="14.4" x14ac:dyDescent="0.3">
      <c r="C1184"/>
    </row>
    <row r="1185" spans="3:3" ht="14.4" x14ac:dyDescent="0.3">
      <c r="C1185"/>
    </row>
    <row r="1186" spans="3:3" ht="14.4" x14ac:dyDescent="0.3">
      <c r="C1186"/>
    </row>
    <row r="1187" spans="3:3" ht="14.4" x14ac:dyDescent="0.3">
      <c r="C1187"/>
    </row>
    <row r="1188" spans="3:3" ht="14.4" x14ac:dyDescent="0.3">
      <c r="C1188"/>
    </row>
    <row r="1189" spans="3:3" ht="14.4" x14ac:dyDescent="0.3">
      <c r="C1189"/>
    </row>
    <row r="1190" spans="3:3" ht="14.4" x14ac:dyDescent="0.3">
      <c r="C1190"/>
    </row>
    <row r="1191" spans="3:3" ht="14.4" x14ac:dyDescent="0.3">
      <c r="C1191"/>
    </row>
    <row r="1192" spans="3:3" ht="14.4" x14ac:dyDescent="0.3">
      <c r="C1192"/>
    </row>
    <row r="1193" spans="3:3" ht="14.4" x14ac:dyDescent="0.3">
      <c r="C1193"/>
    </row>
    <row r="1194" spans="3:3" ht="14.4" x14ac:dyDescent="0.3">
      <c r="C1194"/>
    </row>
    <row r="1195" spans="3:3" ht="14.4" x14ac:dyDescent="0.3">
      <c r="C1195"/>
    </row>
    <row r="1196" spans="3:3" ht="14.4" x14ac:dyDescent="0.3">
      <c r="C1196"/>
    </row>
    <row r="1197" spans="3:3" ht="14.4" x14ac:dyDescent="0.3">
      <c r="C1197"/>
    </row>
    <row r="1198" spans="3:3" ht="14.4" x14ac:dyDescent="0.3">
      <c r="C1198"/>
    </row>
    <row r="1199" spans="3:3" ht="14.4" x14ac:dyDescent="0.3">
      <c r="C1199"/>
    </row>
    <row r="1200" spans="3:3" ht="14.4" x14ac:dyDescent="0.3">
      <c r="C1200"/>
    </row>
    <row r="1201" spans="3:3" ht="14.4" x14ac:dyDescent="0.3">
      <c r="C1201"/>
    </row>
    <row r="1202" spans="3:3" ht="14.4" x14ac:dyDescent="0.3">
      <c r="C1202"/>
    </row>
    <row r="1203" spans="3:3" ht="14.4" x14ac:dyDescent="0.3">
      <c r="C1203"/>
    </row>
    <row r="1204" spans="3:3" ht="14.4" x14ac:dyDescent="0.3">
      <c r="C1204"/>
    </row>
    <row r="1205" spans="3:3" ht="14.4" x14ac:dyDescent="0.3">
      <c r="C1205"/>
    </row>
    <row r="1206" spans="3:3" ht="14.4" x14ac:dyDescent="0.3">
      <c r="C1206"/>
    </row>
    <row r="1207" spans="3:3" ht="14.4" x14ac:dyDescent="0.3">
      <c r="C1207"/>
    </row>
    <row r="1208" spans="3:3" ht="14.4" x14ac:dyDescent="0.3">
      <c r="C1208"/>
    </row>
    <row r="1209" spans="3:3" ht="14.4" x14ac:dyDescent="0.3">
      <c r="C1209"/>
    </row>
    <row r="1210" spans="3:3" ht="14.4" x14ac:dyDescent="0.3">
      <c r="C1210"/>
    </row>
    <row r="1211" spans="3:3" ht="14.4" x14ac:dyDescent="0.3">
      <c r="C1211"/>
    </row>
    <row r="1212" spans="3:3" ht="14.4" x14ac:dyDescent="0.3">
      <c r="C1212"/>
    </row>
    <row r="1213" spans="3:3" ht="14.4" x14ac:dyDescent="0.3">
      <c r="C1213"/>
    </row>
    <row r="1214" spans="3:3" ht="14.4" x14ac:dyDescent="0.3">
      <c r="C1214"/>
    </row>
    <row r="1215" spans="3:3" ht="14.4" x14ac:dyDescent="0.3">
      <c r="C1215"/>
    </row>
    <row r="1216" spans="3:3" ht="14.4" x14ac:dyDescent="0.3">
      <c r="C1216"/>
    </row>
    <row r="1217" spans="3:3" ht="14.4" x14ac:dyDescent="0.3">
      <c r="C1217"/>
    </row>
    <row r="1218" spans="3:3" ht="14.4" x14ac:dyDescent="0.3">
      <c r="C1218"/>
    </row>
    <row r="1219" spans="3:3" ht="14.4" x14ac:dyDescent="0.3">
      <c r="C1219"/>
    </row>
    <row r="1220" spans="3:3" ht="14.4" x14ac:dyDescent="0.3">
      <c r="C1220"/>
    </row>
    <row r="1221" spans="3:3" ht="14.4" x14ac:dyDescent="0.3">
      <c r="C1221"/>
    </row>
    <row r="1222" spans="3:3" ht="14.4" x14ac:dyDescent="0.3">
      <c r="C1222"/>
    </row>
    <row r="1223" spans="3:3" ht="14.4" x14ac:dyDescent="0.3">
      <c r="C1223"/>
    </row>
    <row r="1224" spans="3:3" ht="14.4" x14ac:dyDescent="0.3">
      <c r="C1224"/>
    </row>
    <row r="1225" spans="3:3" ht="14.4" x14ac:dyDescent="0.3">
      <c r="C1225"/>
    </row>
    <row r="1226" spans="3:3" ht="14.4" x14ac:dyDescent="0.3">
      <c r="C1226"/>
    </row>
    <row r="1227" spans="3:3" ht="14.4" x14ac:dyDescent="0.3">
      <c r="C1227"/>
    </row>
    <row r="1228" spans="3:3" ht="14.4" x14ac:dyDescent="0.3">
      <c r="C1228"/>
    </row>
    <row r="1229" spans="3:3" ht="14.4" x14ac:dyDescent="0.3">
      <c r="C1229"/>
    </row>
    <row r="1230" spans="3:3" ht="14.4" x14ac:dyDescent="0.3">
      <c r="C1230"/>
    </row>
    <row r="1231" spans="3:3" ht="14.4" x14ac:dyDescent="0.3">
      <c r="C1231"/>
    </row>
    <row r="1232" spans="3:3" ht="14.4" x14ac:dyDescent="0.3">
      <c r="C1232"/>
    </row>
    <row r="1233" spans="3:3" ht="14.4" x14ac:dyDescent="0.3">
      <c r="C1233"/>
    </row>
    <row r="1234" spans="3:3" ht="14.4" x14ac:dyDescent="0.3">
      <c r="C1234"/>
    </row>
    <row r="1235" spans="3:3" ht="14.4" x14ac:dyDescent="0.3">
      <c r="C1235"/>
    </row>
    <row r="1236" spans="3:3" ht="14.4" x14ac:dyDescent="0.3">
      <c r="C1236"/>
    </row>
    <row r="1237" spans="3:3" ht="14.4" x14ac:dyDescent="0.3">
      <c r="C1237"/>
    </row>
    <row r="1238" spans="3:3" ht="14.4" x14ac:dyDescent="0.3">
      <c r="C1238"/>
    </row>
    <row r="1239" spans="3:3" ht="14.4" x14ac:dyDescent="0.3">
      <c r="C1239"/>
    </row>
    <row r="1240" spans="3:3" ht="14.4" x14ac:dyDescent="0.3">
      <c r="C1240"/>
    </row>
    <row r="1241" spans="3:3" ht="14.4" x14ac:dyDescent="0.3">
      <c r="C1241"/>
    </row>
    <row r="1242" spans="3:3" ht="14.4" x14ac:dyDescent="0.3">
      <c r="C1242"/>
    </row>
    <row r="1243" spans="3:3" ht="14.4" x14ac:dyDescent="0.3">
      <c r="C1243"/>
    </row>
    <row r="1244" spans="3:3" ht="14.4" x14ac:dyDescent="0.3">
      <c r="C1244"/>
    </row>
    <row r="1245" spans="3:3" ht="14.4" x14ac:dyDescent="0.3">
      <c r="C1245"/>
    </row>
    <row r="1246" spans="3:3" ht="14.4" x14ac:dyDescent="0.3">
      <c r="C1246"/>
    </row>
    <row r="1247" spans="3:3" ht="14.4" x14ac:dyDescent="0.3">
      <c r="C1247"/>
    </row>
    <row r="1248" spans="3:3" ht="14.4" x14ac:dyDescent="0.3">
      <c r="C1248"/>
    </row>
    <row r="1249" spans="3:3" ht="14.4" x14ac:dyDescent="0.3">
      <c r="C1249"/>
    </row>
    <row r="1250" spans="3:3" ht="14.4" x14ac:dyDescent="0.3">
      <c r="C1250"/>
    </row>
    <row r="1251" spans="3:3" ht="14.4" x14ac:dyDescent="0.3">
      <c r="C1251"/>
    </row>
    <row r="1252" spans="3:3" ht="14.4" x14ac:dyDescent="0.3">
      <c r="C1252"/>
    </row>
    <row r="1253" spans="3:3" ht="14.4" x14ac:dyDescent="0.3">
      <c r="C1253"/>
    </row>
    <row r="1254" spans="3:3" ht="14.4" x14ac:dyDescent="0.3">
      <c r="C1254"/>
    </row>
    <row r="1255" spans="3:3" ht="14.4" x14ac:dyDescent="0.3">
      <c r="C1255"/>
    </row>
    <row r="1256" spans="3:3" ht="14.4" x14ac:dyDescent="0.3">
      <c r="C1256"/>
    </row>
    <row r="1257" spans="3:3" ht="14.4" x14ac:dyDescent="0.3">
      <c r="C1257"/>
    </row>
    <row r="1258" spans="3:3" ht="14.4" x14ac:dyDescent="0.3">
      <c r="C1258"/>
    </row>
    <row r="1259" spans="3:3" ht="14.4" x14ac:dyDescent="0.3">
      <c r="C1259"/>
    </row>
    <row r="1260" spans="3:3" ht="14.4" x14ac:dyDescent="0.3">
      <c r="C1260"/>
    </row>
    <row r="1261" spans="3:3" ht="14.4" x14ac:dyDescent="0.3">
      <c r="C1261"/>
    </row>
    <row r="1262" spans="3:3" ht="14.4" x14ac:dyDescent="0.3">
      <c r="C1262"/>
    </row>
    <row r="1263" spans="3:3" ht="14.4" x14ac:dyDescent="0.3">
      <c r="C1263"/>
    </row>
    <row r="1264" spans="3:3" ht="14.4" x14ac:dyDescent="0.3">
      <c r="C1264"/>
    </row>
    <row r="1265" spans="3:3" ht="14.4" x14ac:dyDescent="0.3">
      <c r="C1265"/>
    </row>
    <row r="1266" spans="3:3" ht="14.4" x14ac:dyDescent="0.3">
      <c r="C1266"/>
    </row>
    <row r="1267" spans="3:3" ht="14.4" x14ac:dyDescent="0.3">
      <c r="C1267"/>
    </row>
    <row r="1268" spans="3:3" ht="14.4" x14ac:dyDescent="0.3">
      <c r="C1268"/>
    </row>
    <row r="1269" spans="3:3" ht="14.4" x14ac:dyDescent="0.3">
      <c r="C1269"/>
    </row>
    <row r="1270" spans="3:3" ht="14.4" x14ac:dyDescent="0.3">
      <c r="C1270"/>
    </row>
    <row r="1271" spans="3:3" ht="14.4" x14ac:dyDescent="0.3">
      <c r="C1271"/>
    </row>
    <row r="1272" spans="3:3" ht="14.4" x14ac:dyDescent="0.3">
      <c r="C1272"/>
    </row>
    <row r="1273" spans="3:3" ht="14.4" x14ac:dyDescent="0.3">
      <c r="C1273"/>
    </row>
    <row r="1274" spans="3:3" ht="14.4" x14ac:dyDescent="0.3">
      <c r="C1274"/>
    </row>
    <row r="1275" spans="3:3" ht="14.4" x14ac:dyDescent="0.3">
      <c r="C1275"/>
    </row>
    <row r="1276" spans="3:3" ht="14.4" x14ac:dyDescent="0.3">
      <c r="C1276"/>
    </row>
    <row r="1277" spans="3:3" ht="14.4" x14ac:dyDescent="0.3">
      <c r="C1277"/>
    </row>
    <row r="1278" spans="3:3" ht="14.4" x14ac:dyDescent="0.3">
      <c r="C1278"/>
    </row>
    <row r="1279" spans="3:3" ht="14.4" x14ac:dyDescent="0.3">
      <c r="C1279"/>
    </row>
    <row r="1280" spans="3:3" ht="14.4" x14ac:dyDescent="0.3">
      <c r="C1280"/>
    </row>
    <row r="1281" spans="3:3" ht="14.4" x14ac:dyDescent="0.3">
      <c r="C1281"/>
    </row>
    <row r="1282" spans="3:3" ht="14.4" x14ac:dyDescent="0.3">
      <c r="C1282"/>
    </row>
    <row r="1283" spans="3:3" ht="14.4" x14ac:dyDescent="0.3">
      <c r="C1283"/>
    </row>
    <row r="1284" spans="3:3" ht="14.4" x14ac:dyDescent="0.3">
      <c r="C1284"/>
    </row>
    <row r="1285" spans="3:3" ht="14.4" x14ac:dyDescent="0.3">
      <c r="C1285"/>
    </row>
    <row r="1286" spans="3:3" ht="14.4" x14ac:dyDescent="0.3">
      <c r="C1286"/>
    </row>
    <row r="1287" spans="3:3" ht="14.4" x14ac:dyDescent="0.3">
      <c r="C1287"/>
    </row>
    <row r="1288" spans="3:3" ht="14.4" x14ac:dyDescent="0.3">
      <c r="C1288"/>
    </row>
    <row r="1289" spans="3:3" ht="14.4" x14ac:dyDescent="0.3">
      <c r="C1289"/>
    </row>
    <row r="1290" spans="3:3" ht="14.4" x14ac:dyDescent="0.3">
      <c r="C1290"/>
    </row>
    <row r="1291" spans="3:3" ht="14.4" x14ac:dyDescent="0.3">
      <c r="C1291"/>
    </row>
    <row r="1292" spans="3:3" ht="14.4" x14ac:dyDescent="0.3">
      <c r="C1292"/>
    </row>
    <row r="1293" spans="3:3" ht="14.4" x14ac:dyDescent="0.3">
      <c r="C1293"/>
    </row>
    <row r="1294" spans="3:3" ht="14.4" x14ac:dyDescent="0.3">
      <c r="C1294"/>
    </row>
    <row r="1295" spans="3:3" ht="14.4" x14ac:dyDescent="0.3">
      <c r="C1295"/>
    </row>
    <row r="1296" spans="3:3" ht="14.4" x14ac:dyDescent="0.3">
      <c r="C1296"/>
    </row>
    <row r="1297" spans="3:3" ht="14.4" x14ac:dyDescent="0.3">
      <c r="C1297"/>
    </row>
    <row r="1298" spans="3:3" ht="14.4" x14ac:dyDescent="0.3">
      <c r="C1298"/>
    </row>
    <row r="1299" spans="3:3" ht="14.4" x14ac:dyDescent="0.3">
      <c r="C1299"/>
    </row>
    <row r="1300" spans="3:3" ht="14.4" x14ac:dyDescent="0.3">
      <c r="C1300"/>
    </row>
    <row r="1301" spans="3:3" ht="14.4" x14ac:dyDescent="0.3">
      <c r="C1301"/>
    </row>
    <row r="1302" spans="3:3" ht="14.4" x14ac:dyDescent="0.3">
      <c r="C1302"/>
    </row>
    <row r="1303" spans="3:3" ht="14.4" x14ac:dyDescent="0.3">
      <c r="C1303"/>
    </row>
    <row r="1304" spans="3:3" ht="14.4" x14ac:dyDescent="0.3">
      <c r="C1304"/>
    </row>
    <row r="1305" spans="3:3" ht="14.4" x14ac:dyDescent="0.3">
      <c r="C1305"/>
    </row>
    <row r="1306" spans="3:3" ht="14.4" x14ac:dyDescent="0.3">
      <c r="C1306"/>
    </row>
    <row r="1307" spans="3:3" ht="14.4" x14ac:dyDescent="0.3">
      <c r="C1307"/>
    </row>
    <row r="1308" spans="3:3" ht="14.4" x14ac:dyDescent="0.3">
      <c r="C1308"/>
    </row>
    <row r="1309" spans="3:3" ht="14.4" x14ac:dyDescent="0.3">
      <c r="C1309"/>
    </row>
    <row r="1310" spans="3:3" ht="14.4" x14ac:dyDescent="0.3">
      <c r="C1310"/>
    </row>
    <row r="1311" spans="3:3" ht="14.4" x14ac:dyDescent="0.3">
      <c r="C1311"/>
    </row>
    <row r="1312" spans="3:3" ht="14.4" x14ac:dyDescent="0.3">
      <c r="C1312"/>
    </row>
    <row r="1313" spans="3:3" ht="14.4" x14ac:dyDescent="0.3">
      <c r="C1313"/>
    </row>
    <row r="1314" spans="3:3" ht="14.4" x14ac:dyDescent="0.3">
      <c r="C1314"/>
    </row>
    <row r="1315" spans="3:3" ht="14.4" x14ac:dyDescent="0.3">
      <c r="C1315"/>
    </row>
    <row r="1316" spans="3:3" ht="14.4" x14ac:dyDescent="0.3">
      <c r="C1316"/>
    </row>
    <row r="1317" spans="3:3" ht="14.4" x14ac:dyDescent="0.3">
      <c r="C1317"/>
    </row>
    <row r="1318" spans="3:3" ht="14.4" x14ac:dyDescent="0.3">
      <c r="C1318"/>
    </row>
    <row r="1319" spans="3:3" ht="14.4" x14ac:dyDescent="0.3">
      <c r="C1319"/>
    </row>
    <row r="1320" spans="3:3" ht="14.4" x14ac:dyDescent="0.3">
      <c r="C1320"/>
    </row>
    <row r="1321" spans="3:3" ht="14.4" x14ac:dyDescent="0.3">
      <c r="C1321"/>
    </row>
    <row r="1322" spans="3:3" ht="14.4" x14ac:dyDescent="0.3">
      <c r="C1322"/>
    </row>
    <row r="1323" spans="3:3" ht="14.4" x14ac:dyDescent="0.3">
      <c r="C1323"/>
    </row>
    <row r="1324" spans="3:3" ht="14.4" x14ac:dyDescent="0.3">
      <c r="C1324"/>
    </row>
    <row r="1325" spans="3:3" ht="14.4" x14ac:dyDescent="0.3">
      <c r="C1325"/>
    </row>
    <row r="1326" spans="3:3" ht="14.4" x14ac:dyDescent="0.3">
      <c r="C1326"/>
    </row>
    <row r="1327" spans="3:3" ht="14.4" x14ac:dyDescent="0.3">
      <c r="C1327"/>
    </row>
    <row r="1328" spans="3:3" ht="14.4" x14ac:dyDescent="0.3">
      <c r="C1328"/>
    </row>
    <row r="1329" spans="3:3" ht="14.4" x14ac:dyDescent="0.3">
      <c r="C1329"/>
    </row>
    <row r="1330" spans="3:3" ht="14.4" x14ac:dyDescent="0.3">
      <c r="C1330"/>
    </row>
    <row r="1331" spans="3:3" ht="14.4" x14ac:dyDescent="0.3">
      <c r="C1331"/>
    </row>
    <row r="1332" spans="3:3" ht="14.4" x14ac:dyDescent="0.3">
      <c r="C1332"/>
    </row>
    <row r="1333" spans="3:3" ht="14.4" x14ac:dyDescent="0.3">
      <c r="C1333"/>
    </row>
    <row r="1334" spans="3:3" ht="14.4" x14ac:dyDescent="0.3">
      <c r="C1334"/>
    </row>
    <row r="1335" spans="3:3" ht="14.4" x14ac:dyDescent="0.3">
      <c r="C1335"/>
    </row>
    <row r="1336" spans="3:3" ht="14.4" x14ac:dyDescent="0.3">
      <c r="C1336"/>
    </row>
    <row r="1337" spans="3:3" ht="14.4" x14ac:dyDescent="0.3">
      <c r="C1337"/>
    </row>
    <row r="1338" spans="3:3" ht="14.4" x14ac:dyDescent="0.3">
      <c r="C1338"/>
    </row>
    <row r="1339" spans="3:3" ht="14.4" x14ac:dyDescent="0.3">
      <c r="C1339"/>
    </row>
    <row r="1340" spans="3:3" ht="14.4" x14ac:dyDescent="0.3">
      <c r="C1340"/>
    </row>
    <row r="1341" spans="3:3" ht="14.4" x14ac:dyDescent="0.3">
      <c r="C1341"/>
    </row>
    <row r="1342" spans="3:3" ht="14.4" x14ac:dyDescent="0.3">
      <c r="C1342"/>
    </row>
    <row r="1343" spans="3:3" ht="14.4" x14ac:dyDescent="0.3">
      <c r="C1343"/>
    </row>
    <row r="1344" spans="3:3" ht="14.4" x14ac:dyDescent="0.3">
      <c r="C1344"/>
    </row>
    <row r="1345" spans="3:3" ht="14.4" x14ac:dyDescent="0.3">
      <c r="C1345"/>
    </row>
    <row r="1346" spans="3:3" ht="14.4" x14ac:dyDescent="0.3">
      <c r="C1346"/>
    </row>
    <row r="1347" spans="3:3" ht="14.4" x14ac:dyDescent="0.3">
      <c r="C1347"/>
    </row>
    <row r="1348" spans="3:3" ht="14.4" x14ac:dyDescent="0.3">
      <c r="C1348"/>
    </row>
    <row r="1349" spans="3:3" ht="14.4" x14ac:dyDescent="0.3">
      <c r="C1349"/>
    </row>
    <row r="1350" spans="3:3" ht="14.4" x14ac:dyDescent="0.3">
      <c r="C1350"/>
    </row>
    <row r="1351" spans="3:3" ht="14.4" x14ac:dyDescent="0.3">
      <c r="C1351"/>
    </row>
    <row r="1352" spans="3:3" ht="14.4" x14ac:dyDescent="0.3">
      <c r="C1352"/>
    </row>
    <row r="1353" spans="3:3" ht="14.4" x14ac:dyDescent="0.3">
      <c r="C1353"/>
    </row>
    <row r="1354" spans="3:3" ht="14.4" x14ac:dyDescent="0.3">
      <c r="C1354"/>
    </row>
    <row r="1355" spans="3:3" ht="14.4" x14ac:dyDescent="0.3">
      <c r="C1355"/>
    </row>
    <row r="1356" spans="3:3" ht="14.4" x14ac:dyDescent="0.3">
      <c r="C1356"/>
    </row>
    <row r="1357" spans="3:3" ht="14.4" x14ac:dyDescent="0.3">
      <c r="C1357"/>
    </row>
    <row r="1358" spans="3:3" ht="14.4" x14ac:dyDescent="0.3">
      <c r="C1358"/>
    </row>
    <row r="1359" spans="3:3" ht="14.4" x14ac:dyDescent="0.3">
      <c r="C1359"/>
    </row>
    <row r="1360" spans="3:3" ht="14.4" x14ac:dyDescent="0.3">
      <c r="C1360"/>
    </row>
    <row r="1361" spans="3:3" ht="14.4" x14ac:dyDescent="0.3">
      <c r="C1361"/>
    </row>
    <row r="1362" spans="3:3" ht="14.4" x14ac:dyDescent="0.3">
      <c r="C1362"/>
    </row>
    <row r="1363" spans="3:3" ht="14.4" x14ac:dyDescent="0.3">
      <c r="C1363"/>
    </row>
    <row r="1364" spans="3:3" ht="14.4" x14ac:dyDescent="0.3">
      <c r="C1364"/>
    </row>
    <row r="1365" spans="3:3" ht="14.4" x14ac:dyDescent="0.3">
      <c r="C1365"/>
    </row>
    <row r="1366" spans="3:3" ht="14.4" x14ac:dyDescent="0.3">
      <c r="C1366"/>
    </row>
    <row r="1367" spans="3:3" ht="14.4" x14ac:dyDescent="0.3">
      <c r="C1367"/>
    </row>
    <row r="1368" spans="3:3" ht="14.4" x14ac:dyDescent="0.3">
      <c r="C1368"/>
    </row>
    <row r="1369" spans="3:3" ht="14.4" x14ac:dyDescent="0.3">
      <c r="C1369"/>
    </row>
    <row r="1370" spans="3:3" ht="14.4" x14ac:dyDescent="0.3">
      <c r="C1370"/>
    </row>
    <row r="1371" spans="3:3" ht="14.4" x14ac:dyDescent="0.3">
      <c r="C1371"/>
    </row>
    <row r="1372" spans="3:3" ht="14.4" x14ac:dyDescent="0.3">
      <c r="C1372"/>
    </row>
    <row r="1373" spans="3:3" ht="14.4" x14ac:dyDescent="0.3">
      <c r="C1373"/>
    </row>
    <row r="1374" spans="3:3" ht="14.4" x14ac:dyDescent="0.3">
      <c r="C1374"/>
    </row>
    <row r="1375" spans="3:3" ht="14.4" x14ac:dyDescent="0.3">
      <c r="C1375"/>
    </row>
    <row r="1376" spans="3:3" ht="14.4" x14ac:dyDescent="0.3">
      <c r="C1376"/>
    </row>
    <row r="1377" spans="3:3" ht="14.4" x14ac:dyDescent="0.3">
      <c r="C1377"/>
    </row>
    <row r="1378" spans="3:3" ht="14.4" x14ac:dyDescent="0.3">
      <c r="C1378"/>
    </row>
    <row r="1379" spans="3:3" ht="14.4" x14ac:dyDescent="0.3">
      <c r="C1379"/>
    </row>
    <row r="1380" spans="3:3" ht="14.4" x14ac:dyDescent="0.3">
      <c r="C1380"/>
    </row>
    <row r="1381" spans="3:3" ht="14.4" x14ac:dyDescent="0.3">
      <c r="C1381"/>
    </row>
    <row r="1382" spans="3:3" ht="14.4" x14ac:dyDescent="0.3">
      <c r="C1382"/>
    </row>
    <row r="1383" spans="3:3" ht="14.4" x14ac:dyDescent="0.3">
      <c r="C1383"/>
    </row>
    <row r="1384" spans="3:3" ht="14.4" x14ac:dyDescent="0.3">
      <c r="C1384"/>
    </row>
    <row r="1385" spans="3:3" ht="14.4" x14ac:dyDescent="0.3">
      <c r="C1385"/>
    </row>
    <row r="1386" spans="3:3" ht="14.4" x14ac:dyDescent="0.3">
      <c r="C1386"/>
    </row>
    <row r="1387" spans="3:3" ht="14.4" x14ac:dyDescent="0.3">
      <c r="C1387"/>
    </row>
    <row r="1388" spans="3:3" ht="14.4" x14ac:dyDescent="0.3">
      <c r="C1388"/>
    </row>
    <row r="1389" spans="3:3" ht="14.4" x14ac:dyDescent="0.3">
      <c r="C1389"/>
    </row>
    <row r="1390" spans="3:3" ht="14.4" x14ac:dyDescent="0.3">
      <c r="C1390"/>
    </row>
    <row r="1391" spans="3:3" ht="14.4" x14ac:dyDescent="0.3">
      <c r="C1391"/>
    </row>
    <row r="1392" spans="3:3" ht="14.4" x14ac:dyDescent="0.3">
      <c r="C1392"/>
    </row>
    <row r="1393" spans="3:3" ht="14.4" x14ac:dyDescent="0.3">
      <c r="C1393"/>
    </row>
    <row r="1394" spans="3:3" ht="14.4" x14ac:dyDescent="0.3">
      <c r="C1394"/>
    </row>
    <row r="1395" spans="3:3" ht="14.4" x14ac:dyDescent="0.3">
      <c r="C1395"/>
    </row>
    <row r="1396" spans="3:3" ht="14.4" x14ac:dyDescent="0.3">
      <c r="C1396"/>
    </row>
    <row r="1397" spans="3:3" ht="14.4" x14ac:dyDescent="0.3">
      <c r="C1397"/>
    </row>
    <row r="1398" spans="3:3" ht="14.4" x14ac:dyDescent="0.3">
      <c r="C1398"/>
    </row>
    <row r="1399" spans="3:3" ht="14.4" x14ac:dyDescent="0.3">
      <c r="C1399"/>
    </row>
    <row r="1400" spans="3:3" ht="14.4" x14ac:dyDescent="0.3">
      <c r="C1400"/>
    </row>
    <row r="1401" spans="3:3" ht="14.4" x14ac:dyDescent="0.3">
      <c r="C1401"/>
    </row>
    <row r="1402" spans="3:3" ht="14.4" x14ac:dyDescent="0.3">
      <c r="C1402"/>
    </row>
    <row r="1403" spans="3:3" ht="14.4" x14ac:dyDescent="0.3">
      <c r="C1403"/>
    </row>
    <row r="1404" spans="3:3" ht="14.4" x14ac:dyDescent="0.3">
      <c r="C1404"/>
    </row>
    <row r="1405" spans="3:3" ht="14.4" x14ac:dyDescent="0.3">
      <c r="C1405"/>
    </row>
    <row r="1406" spans="3:3" ht="14.4" x14ac:dyDescent="0.3">
      <c r="C1406"/>
    </row>
    <row r="1407" spans="3:3" ht="14.4" x14ac:dyDescent="0.3">
      <c r="C1407"/>
    </row>
    <row r="1408" spans="3:3" ht="14.4" x14ac:dyDescent="0.3">
      <c r="C1408"/>
    </row>
    <row r="1409" spans="3:3" ht="14.4" x14ac:dyDescent="0.3">
      <c r="C1409"/>
    </row>
    <row r="1410" spans="3:3" ht="14.4" x14ac:dyDescent="0.3">
      <c r="C1410"/>
    </row>
    <row r="1411" spans="3:3" ht="14.4" x14ac:dyDescent="0.3">
      <c r="C1411"/>
    </row>
    <row r="1412" spans="3:3" ht="14.4" x14ac:dyDescent="0.3">
      <c r="C1412"/>
    </row>
    <row r="1413" spans="3:3" ht="14.4" x14ac:dyDescent="0.3">
      <c r="C1413"/>
    </row>
    <row r="1414" spans="3:3" ht="14.4" x14ac:dyDescent="0.3">
      <c r="C1414"/>
    </row>
    <row r="1415" spans="3:3" ht="14.4" x14ac:dyDescent="0.3">
      <c r="C1415"/>
    </row>
    <row r="1416" spans="3:3" ht="14.4" x14ac:dyDescent="0.3">
      <c r="C1416"/>
    </row>
    <row r="1417" spans="3:3" ht="14.4" x14ac:dyDescent="0.3">
      <c r="C1417"/>
    </row>
    <row r="1418" spans="3:3" ht="14.4" x14ac:dyDescent="0.3">
      <c r="C1418"/>
    </row>
    <row r="1419" spans="3:3" ht="14.4" x14ac:dyDescent="0.3">
      <c r="C1419"/>
    </row>
    <row r="1420" spans="3:3" ht="14.4" x14ac:dyDescent="0.3">
      <c r="C1420"/>
    </row>
    <row r="1421" spans="3:3" ht="14.4" x14ac:dyDescent="0.3">
      <c r="C1421"/>
    </row>
    <row r="1422" spans="3:3" ht="14.4" x14ac:dyDescent="0.3">
      <c r="C1422"/>
    </row>
    <row r="1423" spans="3:3" ht="14.4" x14ac:dyDescent="0.3">
      <c r="C1423"/>
    </row>
    <row r="1424" spans="3:3" ht="14.4" x14ac:dyDescent="0.3">
      <c r="C1424"/>
    </row>
    <row r="1425" spans="3:3" ht="14.4" x14ac:dyDescent="0.3">
      <c r="C1425"/>
    </row>
    <row r="1426" spans="3:3" ht="14.4" x14ac:dyDescent="0.3">
      <c r="C1426"/>
    </row>
    <row r="1427" spans="3:3" ht="14.4" x14ac:dyDescent="0.3">
      <c r="C1427"/>
    </row>
    <row r="1428" spans="3:3" ht="14.4" x14ac:dyDescent="0.3">
      <c r="C1428"/>
    </row>
    <row r="1429" spans="3:3" ht="14.4" x14ac:dyDescent="0.3">
      <c r="C1429"/>
    </row>
    <row r="1430" spans="3:3" ht="14.4" x14ac:dyDescent="0.3">
      <c r="C1430"/>
    </row>
    <row r="1431" spans="3:3" ht="14.4" x14ac:dyDescent="0.3">
      <c r="C1431"/>
    </row>
    <row r="1432" spans="3:3" ht="14.4" x14ac:dyDescent="0.3">
      <c r="C1432"/>
    </row>
    <row r="1433" spans="3:3" ht="14.4" x14ac:dyDescent="0.3">
      <c r="C1433"/>
    </row>
    <row r="1434" spans="3:3" ht="14.4" x14ac:dyDescent="0.3">
      <c r="C1434"/>
    </row>
    <row r="1435" spans="3:3" ht="14.4" x14ac:dyDescent="0.3">
      <c r="C1435"/>
    </row>
    <row r="1436" spans="3:3" ht="14.4" x14ac:dyDescent="0.3">
      <c r="C1436"/>
    </row>
    <row r="1437" spans="3:3" ht="14.4" x14ac:dyDescent="0.3">
      <c r="C1437"/>
    </row>
    <row r="1438" spans="3:3" ht="14.4" x14ac:dyDescent="0.3">
      <c r="C1438"/>
    </row>
    <row r="1439" spans="3:3" ht="14.4" x14ac:dyDescent="0.3">
      <c r="C1439"/>
    </row>
    <row r="1440" spans="3:3" ht="14.4" x14ac:dyDescent="0.3">
      <c r="C1440"/>
    </row>
    <row r="1441" spans="3:3" ht="14.4" x14ac:dyDescent="0.3">
      <c r="C1441"/>
    </row>
    <row r="1442" spans="3:3" ht="14.4" x14ac:dyDescent="0.3">
      <c r="C1442"/>
    </row>
    <row r="1443" spans="3:3" ht="14.4" x14ac:dyDescent="0.3">
      <c r="C1443"/>
    </row>
    <row r="1444" spans="3:3" ht="14.4" x14ac:dyDescent="0.3">
      <c r="C1444"/>
    </row>
    <row r="1445" spans="3:3" ht="14.4" x14ac:dyDescent="0.3">
      <c r="C1445"/>
    </row>
    <row r="1446" spans="3:3" ht="14.4" x14ac:dyDescent="0.3">
      <c r="C1446"/>
    </row>
    <row r="1447" spans="3:3" ht="14.4" x14ac:dyDescent="0.3">
      <c r="C1447"/>
    </row>
    <row r="1448" spans="3:3" ht="14.4" x14ac:dyDescent="0.3">
      <c r="C1448"/>
    </row>
    <row r="1449" spans="3:3" ht="14.4" x14ac:dyDescent="0.3">
      <c r="C1449"/>
    </row>
    <row r="1450" spans="3:3" ht="14.4" x14ac:dyDescent="0.3">
      <c r="C1450"/>
    </row>
    <row r="1451" spans="3:3" ht="14.4" x14ac:dyDescent="0.3">
      <c r="C1451"/>
    </row>
    <row r="1452" spans="3:3" ht="14.4" x14ac:dyDescent="0.3">
      <c r="C1452"/>
    </row>
    <row r="1453" spans="3:3" ht="14.4" x14ac:dyDescent="0.3">
      <c r="C1453"/>
    </row>
    <row r="1454" spans="3:3" ht="14.4" x14ac:dyDescent="0.3">
      <c r="C1454"/>
    </row>
    <row r="1455" spans="3:3" ht="14.4" x14ac:dyDescent="0.3">
      <c r="C1455"/>
    </row>
    <row r="1456" spans="3:3" ht="14.4" x14ac:dyDescent="0.3">
      <c r="C1456"/>
    </row>
    <row r="1457" spans="3:3" ht="14.4" x14ac:dyDescent="0.3">
      <c r="C1457"/>
    </row>
    <row r="1458" spans="3:3" ht="14.4" x14ac:dyDescent="0.3">
      <c r="C1458"/>
    </row>
    <row r="1459" spans="3:3" ht="14.4" x14ac:dyDescent="0.3">
      <c r="C1459"/>
    </row>
    <row r="1460" spans="3:3" ht="14.4" x14ac:dyDescent="0.3">
      <c r="C1460"/>
    </row>
    <row r="1461" spans="3:3" ht="14.4" x14ac:dyDescent="0.3">
      <c r="C1461"/>
    </row>
    <row r="1462" spans="3:3" ht="14.4" x14ac:dyDescent="0.3">
      <c r="C1462"/>
    </row>
    <row r="1463" spans="3:3" ht="14.4" x14ac:dyDescent="0.3">
      <c r="C1463"/>
    </row>
    <row r="1464" spans="3:3" ht="14.4" x14ac:dyDescent="0.3">
      <c r="C1464"/>
    </row>
    <row r="1465" spans="3:3" ht="14.4" x14ac:dyDescent="0.3">
      <c r="C1465"/>
    </row>
    <row r="1466" spans="3:3" ht="14.4" x14ac:dyDescent="0.3">
      <c r="C1466"/>
    </row>
    <row r="1467" spans="3:3" ht="14.4" x14ac:dyDescent="0.3">
      <c r="C1467"/>
    </row>
    <row r="1468" spans="3:3" ht="14.4" x14ac:dyDescent="0.3">
      <c r="C1468"/>
    </row>
    <row r="1469" spans="3:3" ht="14.4" x14ac:dyDescent="0.3">
      <c r="C1469"/>
    </row>
    <row r="1470" spans="3:3" ht="14.4" x14ac:dyDescent="0.3">
      <c r="C1470"/>
    </row>
    <row r="1471" spans="3:3" ht="14.4" x14ac:dyDescent="0.3">
      <c r="C1471"/>
    </row>
    <row r="1472" spans="3:3" ht="14.4" x14ac:dyDescent="0.3">
      <c r="C1472"/>
    </row>
    <row r="1473" spans="3:3" ht="14.4" x14ac:dyDescent="0.3">
      <c r="C1473"/>
    </row>
    <row r="1474" spans="3:3" ht="14.4" x14ac:dyDescent="0.3">
      <c r="C1474"/>
    </row>
    <row r="1475" spans="3:3" ht="14.4" x14ac:dyDescent="0.3">
      <c r="C1475"/>
    </row>
    <row r="1476" spans="3:3" ht="14.4" x14ac:dyDescent="0.3">
      <c r="C1476"/>
    </row>
    <row r="1477" spans="3:3" ht="14.4" x14ac:dyDescent="0.3">
      <c r="C1477"/>
    </row>
    <row r="1478" spans="3:3" ht="14.4" x14ac:dyDescent="0.3">
      <c r="C1478"/>
    </row>
    <row r="1479" spans="3:3" ht="14.4" x14ac:dyDescent="0.3">
      <c r="C1479"/>
    </row>
    <row r="1480" spans="3:3" ht="14.4" x14ac:dyDescent="0.3">
      <c r="C1480"/>
    </row>
    <row r="1481" spans="3:3" ht="14.4" x14ac:dyDescent="0.3">
      <c r="C1481"/>
    </row>
    <row r="1482" spans="3:3" ht="14.4" x14ac:dyDescent="0.3">
      <c r="C1482"/>
    </row>
    <row r="1483" spans="3:3" ht="14.4" x14ac:dyDescent="0.3">
      <c r="C1483"/>
    </row>
    <row r="1484" spans="3:3" ht="14.4" x14ac:dyDescent="0.3">
      <c r="C1484"/>
    </row>
    <row r="1485" spans="3:3" ht="14.4" x14ac:dyDescent="0.3">
      <c r="C1485"/>
    </row>
    <row r="1486" spans="3:3" ht="14.4" x14ac:dyDescent="0.3">
      <c r="C1486"/>
    </row>
    <row r="1487" spans="3:3" ht="14.4" x14ac:dyDescent="0.3">
      <c r="C1487"/>
    </row>
    <row r="1488" spans="3:3" ht="14.4" x14ac:dyDescent="0.3">
      <c r="C1488"/>
    </row>
    <row r="1489" spans="3:3" ht="14.4" x14ac:dyDescent="0.3">
      <c r="C1489"/>
    </row>
    <row r="1490" spans="3:3" ht="14.4" x14ac:dyDescent="0.3">
      <c r="C1490"/>
    </row>
    <row r="1491" spans="3:3" ht="14.4" x14ac:dyDescent="0.3">
      <c r="C1491"/>
    </row>
    <row r="1492" spans="3:3" ht="14.4" x14ac:dyDescent="0.3">
      <c r="C1492"/>
    </row>
    <row r="1493" spans="3:3" ht="14.4" x14ac:dyDescent="0.3">
      <c r="C1493"/>
    </row>
    <row r="1494" spans="3:3" ht="14.4" x14ac:dyDescent="0.3">
      <c r="C1494"/>
    </row>
    <row r="1495" spans="3:3" ht="14.4" x14ac:dyDescent="0.3">
      <c r="C1495"/>
    </row>
    <row r="1496" spans="3:3" ht="14.4" x14ac:dyDescent="0.3">
      <c r="C1496"/>
    </row>
    <row r="1497" spans="3:3" ht="14.4" x14ac:dyDescent="0.3">
      <c r="C1497"/>
    </row>
    <row r="1498" spans="3:3" ht="14.4" x14ac:dyDescent="0.3">
      <c r="C1498"/>
    </row>
    <row r="1499" spans="3:3" ht="14.4" x14ac:dyDescent="0.3">
      <c r="C1499"/>
    </row>
    <row r="1500" spans="3:3" ht="14.4" x14ac:dyDescent="0.3">
      <c r="C1500"/>
    </row>
    <row r="1501" spans="3:3" ht="14.4" x14ac:dyDescent="0.3">
      <c r="C1501"/>
    </row>
    <row r="1502" spans="3:3" ht="14.4" x14ac:dyDescent="0.3">
      <c r="C1502"/>
    </row>
    <row r="1503" spans="3:3" ht="14.4" x14ac:dyDescent="0.3">
      <c r="C1503"/>
    </row>
    <row r="1504" spans="3:3" ht="14.4" x14ac:dyDescent="0.3">
      <c r="C1504"/>
    </row>
    <row r="1505" spans="3:3" ht="14.4" x14ac:dyDescent="0.3">
      <c r="C1505"/>
    </row>
    <row r="1506" spans="3:3" ht="14.4" x14ac:dyDescent="0.3">
      <c r="C1506"/>
    </row>
    <row r="1507" spans="3:3" ht="14.4" x14ac:dyDescent="0.3">
      <c r="C1507"/>
    </row>
    <row r="1508" spans="3:3" ht="14.4" x14ac:dyDescent="0.3">
      <c r="C1508"/>
    </row>
    <row r="1509" spans="3:3" ht="14.4" x14ac:dyDescent="0.3">
      <c r="C1509"/>
    </row>
    <row r="1510" spans="3:3" ht="14.4" x14ac:dyDescent="0.3">
      <c r="C1510"/>
    </row>
    <row r="1511" spans="3:3" ht="14.4" x14ac:dyDescent="0.3">
      <c r="C1511"/>
    </row>
    <row r="1512" spans="3:3" ht="14.4" x14ac:dyDescent="0.3">
      <c r="C1512"/>
    </row>
    <row r="1513" spans="3:3" ht="14.4" x14ac:dyDescent="0.3">
      <c r="C1513"/>
    </row>
    <row r="1514" spans="3:3" ht="14.4" x14ac:dyDescent="0.3">
      <c r="C1514"/>
    </row>
    <row r="1515" spans="3:3" ht="14.4" x14ac:dyDescent="0.3">
      <c r="C1515"/>
    </row>
    <row r="1516" spans="3:3" ht="14.4" x14ac:dyDescent="0.3">
      <c r="C1516"/>
    </row>
    <row r="1517" spans="3:3" ht="14.4" x14ac:dyDescent="0.3">
      <c r="C1517"/>
    </row>
    <row r="1518" spans="3:3" ht="14.4" x14ac:dyDescent="0.3">
      <c r="C1518"/>
    </row>
    <row r="1519" spans="3:3" ht="14.4" x14ac:dyDescent="0.3">
      <c r="C1519"/>
    </row>
    <row r="1520" spans="3:3" ht="14.4" x14ac:dyDescent="0.3">
      <c r="C1520"/>
    </row>
    <row r="1521" spans="3:3" ht="14.4" x14ac:dyDescent="0.3">
      <c r="C1521"/>
    </row>
    <row r="1522" spans="3:3" ht="14.4" x14ac:dyDescent="0.3">
      <c r="C1522"/>
    </row>
    <row r="1523" spans="3:3" ht="14.4" x14ac:dyDescent="0.3">
      <c r="C1523"/>
    </row>
    <row r="1524" spans="3:3" ht="14.4" x14ac:dyDescent="0.3">
      <c r="C1524"/>
    </row>
    <row r="1525" spans="3:3" ht="14.4" x14ac:dyDescent="0.3">
      <c r="C1525"/>
    </row>
    <row r="1526" spans="3:3" ht="14.4" x14ac:dyDescent="0.3">
      <c r="C1526"/>
    </row>
    <row r="1527" spans="3:3" ht="14.4" x14ac:dyDescent="0.3">
      <c r="C1527"/>
    </row>
    <row r="1528" spans="3:3" ht="14.4" x14ac:dyDescent="0.3">
      <c r="C1528"/>
    </row>
    <row r="1529" spans="3:3" ht="14.4" x14ac:dyDescent="0.3">
      <c r="C1529"/>
    </row>
    <row r="1530" spans="3:3" ht="14.4" x14ac:dyDescent="0.3">
      <c r="C1530"/>
    </row>
    <row r="1531" spans="3:3" ht="14.4" x14ac:dyDescent="0.3">
      <c r="C1531"/>
    </row>
    <row r="1532" spans="3:3" ht="14.4" x14ac:dyDescent="0.3">
      <c r="C1532"/>
    </row>
    <row r="1533" spans="3:3" ht="14.4" x14ac:dyDescent="0.3">
      <c r="C1533"/>
    </row>
    <row r="1534" spans="3:3" ht="14.4" x14ac:dyDescent="0.3">
      <c r="C1534"/>
    </row>
    <row r="1535" spans="3:3" ht="14.4" x14ac:dyDescent="0.3">
      <c r="C1535"/>
    </row>
    <row r="1536" spans="3:3" ht="14.4" x14ac:dyDescent="0.3">
      <c r="C1536"/>
    </row>
    <row r="1537" spans="3:3" ht="14.4" x14ac:dyDescent="0.3">
      <c r="C1537"/>
    </row>
    <row r="1538" spans="3:3" ht="14.4" x14ac:dyDescent="0.3">
      <c r="C1538"/>
    </row>
    <row r="1539" spans="3:3" ht="14.4" x14ac:dyDescent="0.3">
      <c r="C1539"/>
    </row>
    <row r="1540" spans="3:3" ht="14.4" x14ac:dyDescent="0.3">
      <c r="C1540"/>
    </row>
    <row r="1541" spans="3:3" ht="14.4" x14ac:dyDescent="0.3">
      <c r="C1541"/>
    </row>
    <row r="1542" spans="3:3" ht="14.4" x14ac:dyDescent="0.3">
      <c r="C1542"/>
    </row>
    <row r="1543" spans="3:3" ht="14.4" x14ac:dyDescent="0.3">
      <c r="C1543"/>
    </row>
    <row r="1544" spans="3:3" ht="14.4" x14ac:dyDescent="0.3">
      <c r="C1544"/>
    </row>
    <row r="1545" spans="3:3" ht="14.4" x14ac:dyDescent="0.3">
      <c r="C1545"/>
    </row>
    <row r="1546" spans="3:3" ht="14.4" x14ac:dyDescent="0.3">
      <c r="C1546"/>
    </row>
    <row r="1547" spans="3:3" ht="14.4" x14ac:dyDescent="0.3">
      <c r="C1547"/>
    </row>
    <row r="1548" spans="3:3" ht="14.4" x14ac:dyDescent="0.3">
      <c r="C1548"/>
    </row>
    <row r="1549" spans="3:3" ht="14.4" x14ac:dyDescent="0.3">
      <c r="C1549"/>
    </row>
    <row r="1550" spans="3:3" ht="14.4" x14ac:dyDescent="0.3">
      <c r="C1550"/>
    </row>
    <row r="1551" spans="3:3" ht="14.4" x14ac:dyDescent="0.3">
      <c r="C1551"/>
    </row>
    <row r="1552" spans="3:3" ht="14.4" x14ac:dyDescent="0.3">
      <c r="C1552"/>
    </row>
    <row r="1553" spans="3:3" ht="14.4" x14ac:dyDescent="0.3">
      <c r="C1553"/>
    </row>
    <row r="1554" spans="3:3" ht="14.4" x14ac:dyDescent="0.3">
      <c r="C1554"/>
    </row>
    <row r="1555" spans="3:3" ht="14.4" x14ac:dyDescent="0.3">
      <c r="C1555"/>
    </row>
    <row r="1556" spans="3:3" ht="14.4" x14ac:dyDescent="0.3">
      <c r="C1556"/>
    </row>
    <row r="1557" spans="3:3" ht="14.4" x14ac:dyDescent="0.3">
      <c r="C1557"/>
    </row>
    <row r="1558" spans="3:3" ht="14.4" x14ac:dyDescent="0.3">
      <c r="C1558"/>
    </row>
    <row r="1559" spans="3:3" ht="14.4" x14ac:dyDescent="0.3">
      <c r="C1559"/>
    </row>
    <row r="1560" spans="3:3" ht="14.4" x14ac:dyDescent="0.3">
      <c r="C1560"/>
    </row>
    <row r="1561" spans="3:3" ht="14.4" x14ac:dyDescent="0.3">
      <c r="C1561"/>
    </row>
    <row r="1562" spans="3:3" ht="14.4" x14ac:dyDescent="0.3">
      <c r="C1562"/>
    </row>
    <row r="1563" spans="3:3" ht="14.4" x14ac:dyDescent="0.3">
      <c r="C1563"/>
    </row>
    <row r="1564" spans="3:3" ht="14.4" x14ac:dyDescent="0.3">
      <c r="C1564"/>
    </row>
    <row r="1565" spans="3:3" ht="14.4" x14ac:dyDescent="0.3">
      <c r="C1565"/>
    </row>
    <row r="1566" spans="3:3" ht="14.4" x14ac:dyDescent="0.3">
      <c r="C1566"/>
    </row>
    <row r="1567" spans="3:3" ht="14.4" x14ac:dyDescent="0.3">
      <c r="C1567"/>
    </row>
    <row r="1568" spans="3:3" ht="14.4" x14ac:dyDescent="0.3">
      <c r="C1568"/>
    </row>
    <row r="1569" spans="3:3" ht="14.4" x14ac:dyDescent="0.3">
      <c r="C1569"/>
    </row>
    <row r="1570" spans="3:3" ht="14.4" x14ac:dyDescent="0.3">
      <c r="C1570"/>
    </row>
    <row r="1571" spans="3:3" ht="14.4" x14ac:dyDescent="0.3">
      <c r="C1571"/>
    </row>
    <row r="1572" spans="3:3" ht="14.4" x14ac:dyDescent="0.3">
      <c r="C1572"/>
    </row>
    <row r="1573" spans="3:3" ht="14.4" x14ac:dyDescent="0.3">
      <c r="C1573"/>
    </row>
    <row r="1574" spans="3:3" ht="14.4" x14ac:dyDescent="0.3">
      <c r="C1574"/>
    </row>
    <row r="1575" spans="3:3" ht="14.4" x14ac:dyDescent="0.3">
      <c r="C1575"/>
    </row>
    <row r="1576" spans="3:3" ht="14.4" x14ac:dyDescent="0.3">
      <c r="C1576"/>
    </row>
    <row r="1577" spans="3:3" ht="14.4" x14ac:dyDescent="0.3">
      <c r="C1577"/>
    </row>
    <row r="1578" spans="3:3" ht="14.4" x14ac:dyDescent="0.3">
      <c r="C1578"/>
    </row>
    <row r="1579" spans="3:3" ht="14.4" x14ac:dyDescent="0.3">
      <c r="C1579"/>
    </row>
    <row r="1580" spans="3:3" ht="14.4" x14ac:dyDescent="0.3">
      <c r="C1580"/>
    </row>
    <row r="1581" spans="3:3" ht="14.4" x14ac:dyDescent="0.3">
      <c r="C1581"/>
    </row>
    <row r="1582" spans="3:3" ht="14.4" x14ac:dyDescent="0.3">
      <c r="C1582"/>
    </row>
    <row r="1583" spans="3:3" ht="14.4" x14ac:dyDescent="0.3">
      <c r="C1583"/>
    </row>
    <row r="1584" spans="3:3" ht="14.4" x14ac:dyDescent="0.3">
      <c r="C1584"/>
    </row>
    <row r="1585" spans="3:3" ht="14.4" x14ac:dyDescent="0.3">
      <c r="C1585"/>
    </row>
    <row r="1586" spans="3:3" ht="14.4" x14ac:dyDescent="0.3">
      <c r="C1586"/>
    </row>
    <row r="1587" spans="3:3" ht="14.4" x14ac:dyDescent="0.3">
      <c r="C1587"/>
    </row>
    <row r="1588" spans="3:3" ht="14.4" x14ac:dyDescent="0.3">
      <c r="C1588"/>
    </row>
    <row r="1589" spans="3:3" ht="14.4" x14ac:dyDescent="0.3">
      <c r="C1589"/>
    </row>
    <row r="1590" spans="3:3" ht="14.4" x14ac:dyDescent="0.3">
      <c r="C1590"/>
    </row>
    <row r="1591" spans="3:3" ht="14.4" x14ac:dyDescent="0.3">
      <c r="C1591"/>
    </row>
    <row r="1592" spans="3:3" ht="14.4" x14ac:dyDescent="0.3">
      <c r="C1592"/>
    </row>
    <row r="1593" spans="3:3" ht="14.4" x14ac:dyDescent="0.3">
      <c r="C1593"/>
    </row>
    <row r="1594" spans="3:3" ht="14.4" x14ac:dyDescent="0.3">
      <c r="C1594"/>
    </row>
    <row r="1595" spans="3:3" ht="14.4" x14ac:dyDescent="0.3">
      <c r="C1595"/>
    </row>
    <row r="1596" spans="3:3" ht="14.4" x14ac:dyDescent="0.3">
      <c r="C1596"/>
    </row>
    <row r="1597" spans="3:3" ht="14.4" x14ac:dyDescent="0.3">
      <c r="C1597"/>
    </row>
    <row r="1598" spans="3:3" ht="14.4" x14ac:dyDescent="0.3">
      <c r="C1598"/>
    </row>
    <row r="1599" spans="3:3" ht="14.4" x14ac:dyDescent="0.3">
      <c r="C1599"/>
    </row>
    <row r="1600" spans="3:3" ht="14.4" x14ac:dyDescent="0.3">
      <c r="C1600"/>
    </row>
    <row r="1601" spans="3:3" ht="14.4" x14ac:dyDescent="0.3">
      <c r="C1601"/>
    </row>
    <row r="1602" spans="3:3" ht="14.4" x14ac:dyDescent="0.3">
      <c r="C1602"/>
    </row>
    <row r="1603" spans="3:3" ht="14.4" x14ac:dyDescent="0.3">
      <c r="C1603"/>
    </row>
    <row r="1604" spans="3:3" ht="14.4" x14ac:dyDescent="0.3">
      <c r="C1604"/>
    </row>
    <row r="1605" spans="3:3" ht="14.4" x14ac:dyDescent="0.3">
      <c r="C1605"/>
    </row>
    <row r="1606" spans="3:3" ht="14.4" x14ac:dyDescent="0.3">
      <c r="C1606"/>
    </row>
    <row r="1607" spans="3:3" ht="14.4" x14ac:dyDescent="0.3">
      <c r="C1607"/>
    </row>
    <row r="1608" spans="3:3" ht="14.4" x14ac:dyDescent="0.3">
      <c r="C1608"/>
    </row>
    <row r="1609" spans="3:3" ht="14.4" x14ac:dyDescent="0.3">
      <c r="C1609"/>
    </row>
    <row r="1610" spans="3:3" ht="14.4" x14ac:dyDescent="0.3">
      <c r="C1610"/>
    </row>
    <row r="1611" spans="3:3" ht="14.4" x14ac:dyDescent="0.3">
      <c r="C1611"/>
    </row>
    <row r="1612" spans="3:3" ht="14.4" x14ac:dyDescent="0.3">
      <c r="C1612"/>
    </row>
    <row r="1613" spans="3:3" ht="14.4" x14ac:dyDescent="0.3">
      <c r="C1613"/>
    </row>
    <row r="1614" spans="3:3" ht="14.4" x14ac:dyDescent="0.3">
      <c r="C1614"/>
    </row>
    <row r="1615" spans="3:3" ht="14.4" x14ac:dyDescent="0.3">
      <c r="C1615"/>
    </row>
    <row r="1616" spans="3:3" ht="14.4" x14ac:dyDescent="0.3">
      <c r="C1616"/>
    </row>
    <row r="1617" spans="3:3" ht="14.4" x14ac:dyDescent="0.3">
      <c r="C1617"/>
    </row>
    <row r="1618" spans="3:3" ht="14.4" x14ac:dyDescent="0.3">
      <c r="C1618"/>
    </row>
    <row r="1619" spans="3:3" ht="14.4" x14ac:dyDescent="0.3">
      <c r="C1619"/>
    </row>
    <row r="1620" spans="3:3" ht="14.4" x14ac:dyDescent="0.3">
      <c r="C1620"/>
    </row>
    <row r="1621" spans="3:3" ht="14.4" x14ac:dyDescent="0.3">
      <c r="C1621"/>
    </row>
    <row r="1622" spans="3:3" ht="14.4" x14ac:dyDescent="0.3">
      <c r="C1622"/>
    </row>
    <row r="1623" spans="3:3" ht="14.4" x14ac:dyDescent="0.3">
      <c r="C1623"/>
    </row>
    <row r="1624" spans="3:3" ht="14.4" x14ac:dyDescent="0.3">
      <c r="C1624"/>
    </row>
    <row r="1625" spans="3:3" ht="14.4" x14ac:dyDescent="0.3">
      <c r="C1625"/>
    </row>
    <row r="1626" spans="3:3" ht="14.4" x14ac:dyDescent="0.3">
      <c r="C1626"/>
    </row>
    <row r="1627" spans="3:3" ht="14.4" x14ac:dyDescent="0.3">
      <c r="C1627"/>
    </row>
    <row r="1628" spans="3:3" ht="14.4" x14ac:dyDescent="0.3">
      <c r="C1628"/>
    </row>
    <row r="1629" spans="3:3" ht="14.4" x14ac:dyDescent="0.3">
      <c r="C1629"/>
    </row>
    <row r="1630" spans="3:3" ht="14.4" x14ac:dyDescent="0.3">
      <c r="C1630"/>
    </row>
    <row r="1631" spans="3:3" ht="14.4" x14ac:dyDescent="0.3">
      <c r="C1631"/>
    </row>
    <row r="1632" spans="3:3" ht="14.4" x14ac:dyDescent="0.3">
      <c r="C1632"/>
    </row>
    <row r="1633" spans="3:3" ht="14.4" x14ac:dyDescent="0.3">
      <c r="C1633"/>
    </row>
    <row r="1634" spans="3:3" ht="14.4" x14ac:dyDescent="0.3">
      <c r="C1634"/>
    </row>
    <row r="1635" spans="3:3" ht="14.4" x14ac:dyDescent="0.3">
      <c r="C1635"/>
    </row>
    <row r="1636" spans="3:3" ht="14.4" x14ac:dyDescent="0.3">
      <c r="C1636"/>
    </row>
    <row r="1637" spans="3:3" ht="14.4" x14ac:dyDescent="0.3">
      <c r="C1637"/>
    </row>
    <row r="1638" spans="3:3" ht="14.4" x14ac:dyDescent="0.3">
      <c r="C1638"/>
    </row>
    <row r="1639" spans="3:3" ht="14.4" x14ac:dyDescent="0.3">
      <c r="C1639"/>
    </row>
    <row r="1640" spans="3:3" ht="14.4" x14ac:dyDescent="0.3">
      <c r="C1640"/>
    </row>
    <row r="1641" spans="3:3" ht="14.4" x14ac:dyDescent="0.3">
      <c r="C1641"/>
    </row>
    <row r="1642" spans="3:3" ht="14.4" x14ac:dyDescent="0.3">
      <c r="C1642"/>
    </row>
    <row r="1643" spans="3:3" ht="14.4" x14ac:dyDescent="0.3">
      <c r="C1643"/>
    </row>
    <row r="1644" spans="3:3" ht="14.4" x14ac:dyDescent="0.3">
      <c r="C1644"/>
    </row>
    <row r="1645" spans="3:3" ht="14.4" x14ac:dyDescent="0.3">
      <c r="C1645"/>
    </row>
    <row r="1646" spans="3:3" ht="14.4" x14ac:dyDescent="0.3">
      <c r="C1646"/>
    </row>
    <row r="1647" spans="3:3" ht="14.4" x14ac:dyDescent="0.3">
      <c r="C1647"/>
    </row>
    <row r="1648" spans="3:3" ht="14.4" x14ac:dyDescent="0.3">
      <c r="C1648"/>
    </row>
    <row r="1649" spans="3:3" ht="14.4" x14ac:dyDescent="0.3">
      <c r="C1649"/>
    </row>
    <row r="1650" spans="3:3" ht="14.4" x14ac:dyDescent="0.3">
      <c r="C1650"/>
    </row>
    <row r="1651" spans="3:3" ht="14.4" x14ac:dyDescent="0.3">
      <c r="C1651"/>
    </row>
    <row r="1652" spans="3:3" ht="14.4" x14ac:dyDescent="0.3">
      <c r="C1652"/>
    </row>
    <row r="1653" spans="3:3" ht="14.4" x14ac:dyDescent="0.3">
      <c r="C1653"/>
    </row>
    <row r="1654" spans="3:3" ht="14.4" x14ac:dyDescent="0.3">
      <c r="C1654"/>
    </row>
    <row r="1655" spans="3:3" ht="14.4" x14ac:dyDescent="0.3">
      <c r="C1655"/>
    </row>
    <row r="1656" spans="3:3" ht="14.4" x14ac:dyDescent="0.3">
      <c r="C1656"/>
    </row>
    <row r="1657" spans="3:3" ht="14.4" x14ac:dyDescent="0.3">
      <c r="C1657"/>
    </row>
    <row r="1658" spans="3:3" ht="14.4" x14ac:dyDescent="0.3">
      <c r="C1658"/>
    </row>
    <row r="1659" spans="3:3" ht="14.4" x14ac:dyDescent="0.3">
      <c r="C1659"/>
    </row>
    <row r="1660" spans="3:3" ht="14.4" x14ac:dyDescent="0.3">
      <c r="C1660"/>
    </row>
    <row r="1661" spans="3:3" ht="14.4" x14ac:dyDescent="0.3">
      <c r="C1661"/>
    </row>
    <row r="1662" spans="3:3" ht="14.4" x14ac:dyDescent="0.3">
      <c r="C1662"/>
    </row>
    <row r="1663" spans="3:3" ht="14.4" x14ac:dyDescent="0.3">
      <c r="C1663"/>
    </row>
    <row r="1664" spans="3:3" ht="14.4" x14ac:dyDescent="0.3">
      <c r="C1664"/>
    </row>
    <row r="1665" spans="3:3" ht="14.4" x14ac:dyDescent="0.3">
      <c r="C1665"/>
    </row>
    <row r="1666" spans="3:3" ht="14.4" x14ac:dyDescent="0.3">
      <c r="C1666"/>
    </row>
    <row r="1667" spans="3:3" ht="14.4" x14ac:dyDescent="0.3">
      <c r="C1667"/>
    </row>
    <row r="1668" spans="3:3" ht="14.4" x14ac:dyDescent="0.3">
      <c r="C1668"/>
    </row>
    <row r="1669" spans="3:3" ht="14.4" x14ac:dyDescent="0.3">
      <c r="C1669"/>
    </row>
    <row r="1670" spans="3:3" ht="14.4" x14ac:dyDescent="0.3">
      <c r="C1670"/>
    </row>
    <row r="1671" spans="3:3" ht="14.4" x14ac:dyDescent="0.3">
      <c r="C1671"/>
    </row>
    <row r="1672" spans="3:3" ht="14.4" x14ac:dyDescent="0.3">
      <c r="C1672"/>
    </row>
    <row r="1673" spans="3:3" ht="14.4" x14ac:dyDescent="0.3">
      <c r="C1673"/>
    </row>
    <row r="1674" spans="3:3" ht="14.4" x14ac:dyDescent="0.3">
      <c r="C1674"/>
    </row>
    <row r="1675" spans="3:3" ht="14.4" x14ac:dyDescent="0.3">
      <c r="C1675"/>
    </row>
    <row r="1676" spans="3:3" ht="14.4" x14ac:dyDescent="0.3">
      <c r="C1676"/>
    </row>
    <row r="1677" spans="3:3" ht="14.4" x14ac:dyDescent="0.3">
      <c r="C1677"/>
    </row>
    <row r="1678" spans="3:3" ht="14.4" x14ac:dyDescent="0.3">
      <c r="C1678"/>
    </row>
    <row r="1679" spans="3:3" ht="14.4" x14ac:dyDescent="0.3">
      <c r="C1679"/>
    </row>
    <row r="1680" spans="3:3" ht="14.4" x14ac:dyDescent="0.3">
      <c r="C1680"/>
    </row>
    <row r="1681" spans="3:3" ht="14.4" x14ac:dyDescent="0.3">
      <c r="C1681"/>
    </row>
    <row r="1682" spans="3:3" ht="14.4" x14ac:dyDescent="0.3">
      <c r="C1682"/>
    </row>
    <row r="1683" spans="3:3" ht="14.4" x14ac:dyDescent="0.3">
      <c r="C1683"/>
    </row>
    <row r="1684" spans="3:3" ht="14.4" x14ac:dyDescent="0.3">
      <c r="C1684"/>
    </row>
    <row r="1685" spans="3:3" ht="14.4" x14ac:dyDescent="0.3">
      <c r="C1685"/>
    </row>
    <row r="1686" spans="3:3" ht="14.4" x14ac:dyDescent="0.3">
      <c r="C1686"/>
    </row>
    <row r="1687" spans="3:3" ht="14.4" x14ac:dyDescent="0.3">
      <c r="C1687"/>
    </row>
    <row r="1688" spans="3:3" ht="14.4" x14ac:dyDescent="0.3">
      <c r="C1688"/>
    </row>
    <row r="1689" spans="3:3" ht="14.4" x14ac:dyDescent="0.3">
      <c r="C1689"/>
    </row>
    <row r="1690" spans="3:3" ht="14.4" x14ac:dyDescent="0.3">
      <c r="C1690"/>
    </row>
    <row r="1691" spans="3:3" ht="14.4" x14ac:dyDescent="0.3">
      <c r="C1691"/>
    </row>
    <row r="1692" spans="3:3" ht="14.4" x14ac:dyDescent="0.3">
      <c r="C1692"/>
    </row>
    <row r="1693" spans="3:3" ht="14.4" x14ac:dyDescent="0.3">
      <c r="C1693"/>
    </row>
    <row r="1694" spans="3:3" ht="14.4" x14ac:dyDescent="0.3">
      <c r="C1694"/>
    </row>
    <row r="1695" spans="3:3" ht="14.4" x14ac:dyDescent="0.3">
      <c r="C1695"/>
    </row>
    <row r="1696" spans="3:3" ht="14.4" x14ac:dyDescent="0.3">
      <c r="C1696"/>
    </row>
    <row r="1697" spans="3:3" ht="14.4" x14ac:dyDescent="0.3">
      <c r="C1697"/>
    </row>
    <row r="1698" spans="3:3" ht="14.4" x14ac:dyDescent="0.3">
      <c r="C1698"/>
    </row>
    <row r="1699" spans="3:3" ht="14.4" x14ac:dyDescent="0.3">
      <c r="C1699"/>
    </row>
    <row r="1700" spans="3:3" ht="14.4" x14ac:dyDescent="0.3">
      <c r="C1700"/>
    </row>
    <row r="1701" spans="3:3" ht="14.4" x14ac:dyDescent="0.3">
      <c r="C1701"/>
    </row>
    <row r="1702" spans="3:3" ht="14.4" x14ac:dyDescent="0.3">
      <c r="C1702"/>
    </row>
    <row r="1703" spans="3:3" ht="14.4" x14ac:dyDescent="0.3">
      <c r="C1703"/>
    </row>
    <row r="1704" spans="3:3" ht="14.4" x14ac:dyDescent="0.3">
      <c r="C1704"/>
    </row>
    <row r="1705" spans="3:3" ht="14.4" x14ac:dyDescent="0.3">
      <c r="C1705"/>
    </row>
    <row r="1706" spans="3:3" ht="14.4" x14ac:dyDescent="0.3">
      <c r="C1706"/>
    </row>
    <row r="1707" spans="3:3" ht="14.4" x14ac:dyDescent="0.3">
      <c r="C1707"/>
    </row>
    <row r="1708" spans="3:3" ht="14.4" x14ac:dyDescent="0.3">
      <c r="C1708"/>
    </row>
    <row r="1709" spans="3:3" ht="14.4" x14ac:dyDescent="0.3">
      <c r="C1709"/>
    </row>
    <row r="1710" spans="3:3" ht="14.4" x14ac:dyDescent="0.3">
      <c r="C1710"/>
    </row>
    <row r="1711" spans="3:3" ht="14.4" x14ac:dyDescent="0.3">
      <c r="C1711"/>
    </row>
    <row r="1712" spans="3:3" ht="14.4" x14ac:dyDescent="0.3">
      <c r="C1712"/>
    </row>
    <row r="1713" spans="3:3" ht="14.4" x14ac:dyDescent="0.3">
      <c r="C1713"/>
    </row>
    <row r="1714" spans="3:3" ht="14.4" x14ac:dyDescent="0.3">
      <c r="C1714"/>
    </row>
    <row r="1715" spans="3:3" ht="14.4" x14ac:dyDescent="0.3">
      <c r="C1715"/>
    </row>
    <row r="1716" spans="3:3" ht="14.4" x14ac:dyDescent="0.3">
      <c r="C1716"/>
    </row>
    <row r="1717" spans="3:3" ht="14.4" x14ac:dyDescent="0.3">
      <c r="C1717"/>
    </row>
    <row r="1718" spans="3:3" ht="14.4" x14ac:dyDescent="0.3">
      <c r="C1718"/>
    </row>
    <row r="1719" spans="3:3" ht="14.4" x14ac:dyDescent="0.3">
      <c r="C1719"/>
    </row>
    <row r="1720" spans="3:3" ht="14.4" x14ac:dyDescent="0.3">
      <c r="C1720"/>
    </row>
    <row r="1721" spans="3:3" ht="14.4" x14ac:dyDescent="0.3">
      <c r="C1721"/>
    </row>
    <row r="1722" spans="3:3" ht="14.4" x14ac:dyDescent="0.3">
      <c r="C1722"/>
    </row>
    <row r="1723" spans="3:3" ht="14.4" x14ac:dyDescent="0.3">
      <c r="C1723"/>
    </row>
    <row r="1724" spans="3:3" ht="14.4" x14ac:dyDescent="0.3">
      <c r="C1724"/>
    </row>
    <row r="1725" spans="3:3" ht="14.4" x14ac:dyDescent="0.3">
      <c r="C1725"/>
    </row>
    <row r="1726" spans="3:3" ht="14.4" x14ac:dyDescent="0.3">
      <c r="C1726"/>
    </row>
    <row r="1727" spans="3:3" ht="14.4" x14ac:dyDescent="0.3">
      <c r="C1727"/>
    </row>
    <row r="1728" spans="3:3" ht="14.4" x14ac:dyDescent="0.3">
      <c r="C1728"/>
    </row>
    <row r="1729" spans="3:3" ht="14.4" x14ac:dyDescent="0.3">
      <c r="C1729"/>
    </row>
    <row r="1730" spans="3:3" ht="14.4" x14ac:dyDescent="0.3">
      <c r="C1730"/>
    </row>
    <row r="1731" spans="3:3" ht="14.4" x14ac:dyDescent="0.3">
      <c r="C1731"/>
    </row>
    <row r="1732" spans="3:3" ht="14.4" x14ac:dyDescent="0.3">
      <c r="C1732"/>
    </row>
    <row r="1733" spans="3:3" ht="14.4" x14ac:dyDescent="0.3">
      <c r="C1733"/>
    </row>
    <row r="1734" spans="3:3" ht="14.4" x14ac:dyDescent="0.3">
      <c r="C1734"/>
    </row>
    <row r="1735" spans="3:3" ht="14.4" x14ac:dyDescent="0.3">
      <c r="C1735"/>
    </row>
    <row r="1736" spans="3:3" ht="14.4" x14ac:dyDescent="0.3">
      <c r="C1736"/>
    </row>
    <row r="1737" spans="3:3" ht="14.4" x14ac:dyDescent="0.3">
      <c r="C1737"/>
    </row>
    <row r="1738" spans="3:3" ht="14.4" x14ac:dyDescent="0.3">
      <c r="C1738"/>
    </row>
    <row r="1739" spans="3:3" ht="14.4" x14ac:dyDescent="0.3">
      <c r="C1739"/>
    </row>
    <row r="1740" spans="3:3" ht="14.4" x14ac:dyDescent="0.3">
      <c r="C1740"/>
    </row>
    <row r="1741" spans="3:3" ht="14.4" x14ac:dyDescent="0.3">
      <c r="C1741"/>
    </row>
    <row r="1742" spans="3:3" ht="14.4" x14ac:dyDescent="0.3">
      <c r="C1742"/>
    </row>
    <row r="1743" spans="3:3" ht="14.4" x14ac:dyDescent="0.3">
      <c r="C1743"/>
    </row>
    <row r="1744" spans="3:3" ht="14.4" x14ac:dyDescent="0.3">
      <c r="C1744"/>
    </row>
    <row r="1745" spans="3:3" ht="14.4" x14ac:dyDescent="0.3">
      <c r="C1745"/>
    </row>
    <row r="1746" spans="3:3" ht="14.4" x14ac:dyDescent="0.3">
      <c r="C1746"/>
    </row>
    <row r="1747" spans="3:3" ht="14.4" x14ac:dyDescent="0.3">
      <c r="C1747"/>
    </row>
    <row r="1748" spans="3:3" ht="14.4" x14ac:dyDescent="0.3">
      <c r="C1748"/>
    </row>
    <row r="1749" spans="3:3" ht="14.4" x14ac:dyDescent="0.3">
      <c r="C1749"/>
    </row>
    <row r="1750" spans="3:3" ht="14.4" x14ac:dyDescent="0.3">
      <c r="C1750"/>
    </row>
    <row r="1751" spans="3:3" ht="14.4" x14ac:dyDescent="0.3">
      <c r="C1751"/>
    </row>
    <row r="1752" spans="3:3" ht="14.4" x14ac:dyDescent="0.3">
      <c r="C1752"/>
    </row>
    <row r="1753" spans="3:3" ht="14.4" x14ac:dyDescent="0.3">
      <c r="C1753"/>
    </row>
    <row r="1754" spans="3:3" ht="14.4" x14ac:dyDescent="0.3">
      <c r="C1754"/>
    </row>
    <row r="1755" spans="3:3" ht="14.4" x14ac:dyDescent="0.3">
      <c r="C1755"/>
    </row>
    <row r="1756" spans="3:3" ht="14.4" x14ac:dyDescent="0.3">
      <c r="C1756"/>
    </row>
    <row r="1757" spans="3:3" ht="14.4" x14ac:dyDescent="0.3">
      <c r="C1757"/>
    </row>
    <row r="1758" spans="3:3" ht="14.4" x14ac:dyDescent="0.3">
      <c r="C1758"/>
    </row>
    <row r="1759" spans="3:3" ht="14.4" x14ac:dyDescent="0.3">
      <c r="C1759"/>
    </row>
    <row r="1760" spans="3:3" ht="14.4" x14ac:dyDescent="0.3">
      <c r="C1760"/>
    </row>
    <row r="1761" spans="3:3" ht="14.4" x14ac:dyDescent="0.3">
      <c r="C1761"/>
    </row>
    <row r="1762" spans="3:3" ht="14.4" x14ac:dyDescent="0.3">
      <c r="C1762"/>
    </row>
    <row r="1763" spans="3:3" ht="14.4" x14ac:dyDescent="0.3">
      <c r="C1763"/>
    </row>
    <row r="1764" spans="3:3" ht="14.4" x14ac:dyDescent="0.3">
      <c r="C1764"/>
    </row>
    <row r="1765" spans="3:3" ht="14.4" x14ac:dyDescent="0.3">
      <c r="C1765"/>
    </row>
    <row r="1766" spans="3:3" ht="14.4" x14ac:dyDescent="0.3">
      <c r="C1766"/>
    </row>
    <row r="1767" spans="3:3" ht="14.4" x14ac:dyDescent="0.3">
      <c r="C1767"/>
    </row>
    <row r="1768" spans="3:3" ht="14.4" x14ac:dyDescent="0.3">
      <c r="C1768"/>
    </row>
    <row r="1769" spans="3:3" ht="14.4" x14ac:dyDescent="0.3">
      <c r="C1769"/>
    </row>
    <row r="1770" spans="3:3" ht="14.4" x14ac:dyDescent="0.3">
      <c r="C1770"/>
    </row>
    <row r="1771" spans="3:3" ht="14.4" x14ac:dyDescent="0.3">
      <c r="C1771"/>
    </row>
    <row r="1772" spans="3:3" ht="14.4" x14ac:dyDescent="0.3">
      <c r="C1772"/>
    </row>
    <row r="1773" spans="3:3" ht="14.4" x14ac:dyDescent="0.3">
      <c r="C1773"/>
    </row>
    <row r="1774" spans="3:3" ht="14.4" x14ac:dyDescent="0.3">
      <c r="C1774"/>
    </row>
    <row r="1775" spans="3:3" ht="14.4" x14ac:dyDescent="0.3">
      <c r="C1775"/>
    </row>
    <row r="1776" spans="3:3" ht="14.4" x14ac:dyDescent="0.3">
      <c r="C1776"/>
    </row>
    <row r="1777" spans="3:3" ht="14.4" x14ac:dyDescent="0.3">
      <c r="C1777"/>
    </row>
    <row r="1778" spans="3:3" ht="14.4" x14ac:dyDescent="0.3">
      <c r="C1778"/>
    </row>
    <row r="1779" spans="3:3" ht="14.4" x14ac:dyDescent="0.3">
      <c r="C1779"/>
    </row>
    <row r="1780" spans="3:3" ht="14.4" x14ac:dyDescent="0.3">
      <c r="C1780"/>
    </row>
    <row r="1781" spans="3:3" ht="14.4" x14ac:dyDescent="0.3">
      <c r="C1781"/>
    </row>
    <row r="1782" spans="3:3" ht="14.4" x14ac:dyDescent="0.3">
      <c r="C1782"/>
    </row>
    <row r="1783" spans="3:3" ht="14.4" x14ac:dyDescent="0.3">
      <c r="C1783"/>
    </row>
    <row r="1784" spans="3:3" ht="14.4" x14ac:dyDescent="0.3">
      <c r="C1784"/>
    </row>
    <row r="1785" spans="3:3" ht="14.4" x14ac:dyDescent="0.3">
      <c r="C1785"/>
    </row>
    <row r="1786" spans="3:3" ht="14.4" x14ac:dyDescent="0.3">
      <c r="C1786"/>
    </row>
    <row r="1787" spans="3:3" ht="14.4" x14ac:dyDescent="0.3">
      <c r="C1787"/>
    </row>
    <row r="1788" spans="3:3" ht="14.4" x14ac:dyDescent="0.3">
      <c r="C1788"/>
    </row>
    <row r="1789" spans="3:3" ht="14.4" x14ac:dyDescent="0.3">
      <c r="C1789"/>
    </row>
    <row r="1790" spans="3:3" ht="14.4" x14ac:dyDescent="0.3">
      <c r="C1790"/>
    </row>
    <row r="1791" spans="3:3" ht="14.4" x14ac:dyDescent="0.3">
      <c r="C1791"/>
    </row>
    <row r="1792" spans="3:3" ht="14.4" x14ac:dyDescent="0.3">
      <c r="C1792"/>
    </row>
    <row r="1793" spans="3:3" ht="14.4" x14ac:dyDescent="0.3">
      <c r="C1793"/>
    </row>
    <row r="1794" spans="3:3" ht="14.4" x14ac:dyDescent="0.3">
      <c r="C1794"/>
    </row>
    <row r="1795" spans="3:3" ht="14.4" x14ac:dyDescent="0.3">
      <c r="C1795"/>
    </row>
    <row r="1796" spans="3:3" ht="14.4" x14ac:dyDescent="0.3">
      <c r="C1796"/>
    </row>
    <row r="1797" spans="3:3" ht="14.4" x14ac:dyDescent="0.3">
      <c r="C1797"/>
    </row>
    <row r="1798" spans="3:3" ht="14.4" x14ac:dyDescent="0.3">
      <c r="C1798"/>
    </row>
    <row r="1799" spans="3:3" ht="14.4" x14ac:dyDescent="0.3">
      <c r="C1799"/>
    </row>
    <row r="1800" spans="3:3" ht="14.4" x14ac:dyDescent="0.3">
      <c r="C1800"/>
    </row>
    <row r="1801" spans="3:3" ht="14.4" x14ac:dyDescent="0.3">
      <c r="C1801"/>
    </row>
    <row r="1802" spans="3:3" ht="14.4" x14ac:dyDescent="0.3">
      <c r="C1802"/>
    </row>
    <row r="1803" spans="3:3" ht="14.4" x14ac:dyDescent="0.3">
      <c r="C1803"/>
    </row>
    <row r="1804" spans="3:3" ht="14.4" x14ac:dyDescent="0.3">
      <c r="C1804"/>
    </row>
    <row r="1805" spans="3:3" ht="14.4" x14ac:dyDescent="0.3">
      <c r="C1805"/>
    </row>
    <row r="1806" spans="3:3" ht="14.4" x14ac:dyDescent="0.3">
      <c r="C1806"/>
    </row>
    <row r="1807" spans="3:3" ht="14.4" x14ac:dyDescent="0.3">
      <c r="C1807"/>
    </row>
    <row r="1808" spans="3:3" ht="14.4" x14ac:dyDescent="0.3">
      <c r="C1808"/>
    </row>
    <row r="1809" spans="3:3" ht="14.4" x14ac:dyDescent="0.3">
      <c r="C1809"/>
    </row>
    <row r="1810" spans="3:3" ht="14.4" x14ac:dyDescent="0.3">
      <c r="C1810"/>
    </row>
    <row r="1811" spans="3:3" ht="14.4" x14ac:dyDescent="0.3">
      <c r="C1811"/>
    </row>
    <row r="1812" spans="3:3" ht="14.4" x14ac:dyDescent="0.3">
      <c r="C1812"/>
    </row>
    <row r="1813" spans="3:3" ht="14.4" x14ac:dyDescent="0.3">
      <c r="C1813"/>
    </row>
    <row r="1814" spans="3:3" ht="14.4" x14ac:dyDescent="0.3">
      <c r="C1814"/>
    </row>
    <row r="1815" spans="3:3" ht="14.4" x14ac:dyDescent="0.3">
      <c r="C1815"/>
    </row>
    <row r="1816" spans="3:3" ht="14.4" x14ac:dyDescent="0.3">
      <c r="C1816"/>
    </row>
    <row r="1817" spans="3:3" ht="14.4" x14ac:dyDescent="0.3">
      <c r="C1817"/>
    </row>
    <row r="1818" spans="3:3" ht="14.4" x14ac:dyDescent="0.3">
      <c r="C1818"/>
    </row>
    <row r="1819" spans="3:3" ht="14.4" x14ac:dyDescent="0.3">
      <c r="C1819"/>
    </row>
    <row r="1820" spans="3:3" ht="14.4" x14ac:dyDescent="0.3">
      <c r="C1820"/>
    </row>
    <row r="1821" spans="3:3" ht="14.4" x14ac:dyDescent="0.3">
      <c r="C1821"/>
    </row>
    <row r="1822" spans="3:3" ht="14.4" x14ac:dyDescent="0.3">
      <c r="C1822"/>
    </row>
    <row r="1823" spans="3:3" ht="14.4" x14ac:dyDescent="0.3">
      <c r="C1823"/>
    </row>
    <row r="1824" spans="3:3" ht="14.4" x14ac:dyDescent="0.3">
      <c r="C1824"/>
    </row>
    <row r="1825" spans="3:3" ht="14.4" x14ac:dyDescent="0.3">
      <c r="C1825"/>
    </row>
    <row r="1826" spans="3:3" ht="14.4" x14ac:dyDescent="0.3">
      <c r="C1826"/>
    </row>
    <row r="1827" spans="3:3" ht="14.4" x14ac:dyDescent="0.3">
      <c r="C1827"/>
    </row>
    <row r="1828" spans="3:3" ht="14.4" x14ac:dyDescent="0.3">
      <c r="C1828"/>
    </row>
    <row r="1829" spans="3:3" ht="14.4" x14ac:dyDescent="0.3">
      <c r="C1829"/>
    </row>
    <row r="1830" spans="3:3" ht="14.4" x14ac:dyDescent="0.3">
      <c r="C1830"/>
    </row>
    <row r="1831" spans="3:3" ht="14.4" x14ac:dyDescent="0.3">
      <c r="C1831"/>
    </row>
    <row r="1832" spans="3:3" ht="14.4" x14ac:dyDescent="0.3">
      <c r="C1832"/>
    </row>
    <row r="1833" spans="3:3" ht="14.4" x14ac:dyDescent="0.3">
      <c r="C1833"/>
    </row>
    <row r="1834" spans="3:3" ht="14.4" x14ac:dyDescent="0.3">
      <c r="C1834"/>
    </row>
    <row r="1835" spans="3:3" ht="14.4" x14ac:dyDescent="0.3">
      <c r="C1835"/>
    </row>
    <row r="1836" spans="3:3" ht="14.4" x14ac:dyDescent="0.3">
      <c r="C1836"/>
    </row>
    <row r="1837" spans="3:3" ht="14.4" x14ac:dyDescent="0.3">
      <c r="C1837"/>
    </row>
    <row r="1838" spans="3:3" ht="14.4" x14ac:dyDescent="0.3">
      <c r="C1838"/>
    </row>
    <row r="1839" spans="3:3" ht="14.4" x14ac:dyDescent="0.3">
      <c r="C1839"/>
    </row>
    <row r="1840" spans="3:3" ht="14.4" x14ac:dyDescent="0.3">
      <c r="C1840"/>
    </row>
    <row r="1841" spans="3:3" ht="14.4" x14ac:dyDescent="0.3">
      <c r="C1841"/>
    </row>
    <row r="1842" spans="3:3" ht="14.4" x14ac:dyDescent="0.3">
      <c r="C1842"/>
    </row>
    <row r="1843" spans="3:3" ht="14.4" x14ac:dyDescent="0.3">
      <c r="C1843"/>
    </row>
    <row r="1844" spans="3:3" ht="14.4" x14ac:dyDescent="0.3">
      <c r="C1844"/>
    </row>
    <row r="1845" spans="3:3" ht="14.4" x14ac:dyDescent="0.3">
      <c r="C1845"/>
    </row>
    <row r="1846" spans="3:3" ht="14.4" x14ac:dyDescent="0.3">
      <c r="C1846"/>
    </row>
    <row r="1847" spans="3:3" ht="14.4" x14ac:dyDescent="0.3">
      <c r="C1847"/>
    </row>
    <row r="1848" spans="3:3" ht="14.4" x14ac:dyDescent="0.3">
      <c r="C1848"/>
    </row>
    <row r="1849" spans="3:3" ht="14.4" x14ac:dyDescent="0.3">
      <c r="C1849"/>
    </row>
    <row r="1850" spans="3:3" ht="14.4" x14ac:dyDescent="0.3">
      <c r="C1850"/>
    </row>
    <row r="1851" spans="3:3" ht="14.4" x14ac:dyDescent="0.3">
      <c r="C1851"/>
    </row>
    <row r="1852" spans="3:3" ht="14.4" x14ac:dyDescent="0.3">
      <c r="C1852"/>
    </row>
    <row r="1853" spans="3:3" ht="14.4" x14ac:dyDescent="0.3">
      <c r="C1853"/>
    </row>
    <row r="1854" spans="3:3" ht="14.4" x14ac:dyDescent="0.3">
      <c r="C1854"/>
    </row>
    <row r="1855" spans="3:3" ht="14.4" x14ac:dyDescent="0.3">
      <c r="C1855"/>
    </row>
    <row r="1856" spans="3:3" ht="14.4" x14ac:dyDescent="0.3">
      <c r="C1856"/>
    </row>
    <row r="1857" spans="3:3" ht="14.4" x14ac:dyDescent="0.3">
      <c r="C1857"/>
    </row>
    <row r="1858" spans="3:3" ht="14.4" x14ac:dyDescent="0.3">
      <c r="C1858"/>
    </row>
    <row r="1859" spans="3:3" ht="14.4" x14ac:dyDescent="0.3">
      <c r="C1859"/>
    </row>
    <row r="1860" spans="3:3" ht="14.4" x14ac:dyDescent="0.3">
      <c r="C1860"/>
    </row>
    <row r="1861" spans="3:3" ht="14.4" x14ac:dyDescent="0.3">
      <c r="C1861"/>
    </row>
    <row r="1862" spans="3:3" ht="14.4" x14ac:dyDescent="0.3">
      <c r="C1862"/>
    </row>
    <row r="1863" spans="3:3" ht="14.4" x14ac:dyDescent="0.3">
      <c r="C1863"/>
    </row>
    <row r="1864" spans="3:3" ht="14.4" x14ac:dyDescent="0.3">
      <c r="C1864"/>
    </row>
    <row r="1865" spans="3:3" ht="14.4" x14ac:dyDescent="0.3">
      <c r="C1865"/>
    </row>
    <row r="1866" spans="3:3" ht="14.4" x14ac:dyDescent="0.3">
      <c r="C1866"/>
    </row>
    <row r="1867" spans="3:3" ht="14.4" x14ac:dyDescent="0.3">
      <c r="C1867"/>
    </row>
    <row r="1868" spans="3:3" ht="14.4" x14ac:dyDescent="0.3">
      <c r="C1868"/>
    </row>
    <row r="1869" spans="3:3" ht="14.4" x14ac:dyDescent="0.3">
      <c r="C1869"/>
    </row>
    <row r="1870" spans="3:3" ht="14.4" x14ac:dyDescent="0.3">
      <c r="C1870"/>
    </row>
    <row r="1871" spans="3:3" ht="14.4" x14ac:dyDescent="0.3">
      <c r="C1871"/>
    </row>
    <row r="1872" spans="3:3" ht="14.4" x14ac:dyDescent="0.3">
      <c r="C1872"/>
    </row>
    <row r="1873" spans="3:3" ht="14.4" x14ac:dyDescent="0.3">
      <c r="C1873"/>
    </row>
    <row r="1874" spans="3:3" ht="14.4" x14ac:dyDescent="0.3">
      <c r="C1874"/>
    </row>
    <row r="1875" spans="3:3" ht="14.4" x14ac:dyDescent="0.3">
      <c r="C1875"/>
    </row>
    <row r="1876" spans="3:3" ht="14.4" x14ac:dyDescent="0.3">
      <c r="C1876"/>
    </row>
    <row r="1877" spans="3:3" ht="14.4" x14ac:dyDescent="0.3">
      <c r="C1877"/>
    </row>
    <row r="1878" spans="3:3" ht="14.4" x14ac:dyDescent="0.3">
      <c r="C1878"/>
    </row>
    <row r="1879" spans="3:3" ht="14.4" x14ac:dyDescent="0.3">
      <c r="C1879"/>
    </row>
    <row r="1880" spans="3:3" ht="14.4" x14ac:dyDescent="0.3">
      <c r="C1880"/>
    </row>
    <row r="1881" spans="3:3" ht="14.4" x14ac:dyDescent="0.3">
      <c r="C1881"/>
    </row>
    <row r="1882" spans="3:3" ht="14.4" x14ac:dyDescent="0.3">
      <c r="C1882"/>
    </row>
    <row r="1883" spans="3:3" ht="14.4" x14ac:dyDescent="0.3">
      <c r="C1883"/>
    </row>
    <row r="1884" spans="3:3" ht="14.4" x14ac:dyDescent="0.3">
      <c r="C1884"/>
    </row>
    <row r="1885" spans="3:3" ht="14.4" x14ac:dyDescent="0.3">
      <c r="C1885"/>
    </row>
    <row r="1886" spans="3:3" ht="14.4" x14ac:dyDescent="0.3">
      <c r="C1886"/>
    </row>
    <row r="1887" spans="3:3" ht="14.4" x14ac:dyDescent="0.3">
      <c r="C1887"/>
    </row>
    <row r="1888" spans="3:3" ht="14.4" x14ac:dyDescent="0.3">
      <c r="C1888"/>
    </row>
    <row r="1889" spans="3:3" ht="14.4" x14ac:dyDescent="0.3">
      <c r="C1889"/>
    </row>
    <row r="1890" spans="3:3" ht="14.4" x14ac:dyDescent="0.3">
      <c r="C1890"/>
    </row>
    <row r="1891" spans="3:3" ht="14.4" x14ac:dyDescent="0.3">
      <c r="C1891"/>
    </row>
    <row r="1892" spans="3:3" ht="14.4" x14ac:dyDescent="0.3">
      <c r="C1892"/>
    </row>
    <row r="1893" spans="3:3" ht="14.4" x14ac:dyDescent="0.3">
      <c r="C1893"/>
    </row>
    <row r="1894" spans="3:3" ht="14.4" x14ac:dyDescent="0.3">
      <c r="C1894"/>
    </row>
    <row r="1895" spans="3:3" ht="14.4" x14ac:dyDescent="0.3">
      <c r="C1895"/>
    </row>
    <row r="1896" spans="3:3" ht="14.4" x14ac:dyDescent="0.3">
      <c r="C1896"/>
    </row>
    <row r="1897" spans="3:3" ht="14.4" x14ac:dyDescent="0.3">
      <c r="C1897"/>
    </row>
    <row r="1898" spans="3:3" ht="14.4" x14ac:dyDescent="0.3">
      <c r="C1898"/>
    </row>
    <row r="1899" spans="3:3" ht="14.4" x14ac:dyDescent="0.3">
      <c r="C1899"/>
    </row>
    <row r="1900" spans="3:3" ht="14.4" x14ac:dyDescent="0.3">
      <c r="C1900"/>
    </row>
    <row r="1901" spans="3:3" ht="14.4" x14ac:dyDescent="0.3">
      <c r="C1901"/>
    </row>
    <row r="1902" spans="3:3" ht="14.4" x14ac:dyDescent="0.3">
      <c r="C1902"/>
    </row>
    <row r="1903" spans="3:3" ht="14.4" x14ac:dyDescent="0.3">
      <c r="C1903"/>
    </row>
    <row r="1904" spans="3:3" ht="14.4" x14ac:dyDescent="0.3">
      <c r="C1904"/>
    </row>
    <row r="1905" spans="3:3" ht="14.4" x14ac:dyDescent="0.3">
      <c r="C1905"/>
    </row>
    <row r="1906" spans="3:3" ht="14.4" x14ac:dyDescent="0.3">
      <c r="C1906"/>
    </row>
    <row r="1907" spans="3:3" ht="14.4" x14ac:dyDescent="0.3">
      <c r="C1907"/>
    </row>
    <row r="1908" spans="3:3" ht="14.4" x14ac:dyDescent="0.3">
      <c r="C1908"/>
    </row>
    <row r="1909" spans="3:3" ht="14.4" x14ac:dyDescent="0.3">
      <c r="C1909"/>
    </row>
    <row r="1910" spans="3:3" ht="14.4" x14ac:dyDescent="0.3">
      <c r="C1910"/>
    </row>
    <row r="1911" spans="3:3" ht="14.4" x14ac:dyDescent="0.3">
      <c r="C1911"/>
    </row>
    <row r="1912" spans="3:3" ht="14.4" x14ac:dyDescent="0.3">
      <c r="C1912"/>
    </row>
    <row r="1913" spans="3:3" ht="14.4" x14ac:dyDescent="0.3">
      <c r="C1913"/>
    </row>
    <row r="1914" spans="3:3" ht="14.4" x14ac:dyDescent="0.3">
      <c r="C1914"/>
    </row>
    <row r="1915" spans="3:3" ht="14.4" x14ac:dyDescent="0.3">
      <c r="C1915"/>
    </row>
    <row r="1916" spans="3:3" ht="14.4" x14ac:dyDescent="0.3">
      <c r="C1916"/>
    </row>
    <row r="1917" spans="3:3" ht="14.4" x14ac:dyDescent="0.3">
      <c r="C1917"/>
    </row>
    <row r="1918" spans="3:3" ht="14.4" x14ac:dyDescent="0.3">
      <c r="C1918"/>
    </row>
    <row r="1919" spans="3:3" ht="14.4" x14ac:dyDescent="0.3">
      <c r="C1919"/>
    </row>
    <row r="1920" spans="3:3" ht="14.4" x14ac:dyDescent="0.3">
      <c r="C1920"/>
    </row>
    <row r="1921" spans="3:3" ht="14.4" x14ac:dyDescent="0.3">
      <c r="C1921"/>
    </row>
    <row r="1922" spans="3:3" ht="14.4" x14ac:dyDescent="0.3">
      <c r="C1922"/>
    </row>
    <row r="1923" spans="3:3" ht="14.4" x14ac:dyDescent="0.3">
      <c r="C1923"/>
    </row>
    <row r="1924" spans="3:3" ht="14.4" x14ac:dyDescent="0.3">
      <c r="C1924"/>
    </row>
    <row r="1925" spans="3:3" ht="14.4" x14ac:dyDescent="0.3">
      <c r="C1925"/>
    </row>
    <row r="1926" spans="3:3" ht="14.4" x14ac:dyDescent="0.3">
      <c r="C1926"/>
    </row>
    <row r="1927" spans="3:3" ht="14.4" x14ac:dyDescent="0.3">
      <c r="C1927"/>
    </row>
    <row r="1928" spans="3:3" ht="14.4" x14ac:dyDescent="0.3">
      <c r="C1928"/>
    </row>
    <row r="1929" spans="3:3" ht="14.4" x14ac:dyDescent="0.3">
      <c r="C1929"/>
    </row>
    <row r="1930" spans="3:3" ht="14.4" x14ac:dyDescent="0.3">
      <c r="C1930"/>
    </row>
    <row r="1931" spans="3:3" ht="14.4" x14ac:dyDescent="0.3">
      <c r="C1931"/>
    </row>
    <row r="1932" spans="3:3" ht="14.4" x14ac:dyDescent="0.3">
      <c r="C1932"/>
    </row>
    <row r="1933" spans="3:3" ht="14.4" x14ac:dyDescent="0.3">
      <c r="C1933"/>
    </row>
    <row r="1934" spans="3:3" ht="14.4" x14ac:dyDescent="0.3">
      <c r="C1934"/>
    </row>
    <row r="1935" spans="3:3" ht="14.4" x14ac:dyDescent="0.3">
      <c r="C1935"/>
    </row>
    <row r="1936" spans="3:3" ht="14.4" x14ac:dyDescent="0.3">
      <c r="C1936"/>
    </row>
    <row r="1937" spans="3:3" ht="14.4" x14ac:dyDescent="0.3">
      <c r="C1937"/>
    </row>
    <row r="1938" spans="3:3" ht="14.4" x14ac:dyDescent="0.3">
      <c r="C1938"/>
    </row>
    <row r="1939" spans="3:3" ht="14.4" x14ac:dyDescent="0.3">
      <c r="C1939"/>
    </row>
    <row r="1940" spans="3:3" ht="14.4" x14ac:dyDescent="0.3">
      <c r="C1940"/>
    </row>
    <row r="1941" spans="3:3" ht="14.4" x14ac:dyDescent="0.3">
      <c r="C1941"/>
    </row>
    <row r="1942" spans="3:3" ht="14.4" x14ac:dyDescent="0.3">
      <c r="C1942"/>
    </row>
    <row r="1943" spans="3:3" ht="14.4" x14ac:dyDescent="0.3">
      <c r="C1943"/>
    </row>
    <row r="1944" spans="3:3" ht="14.4" x14ac:dyDescent="0.3">
      <c r="C1944"/>
    </row>
    <row r="1945" spans="3:3" ht="14.4" x14ac:dyDescent="0.3">
      <c r="C1945"/>
    </row>
    <row r="1946" spans="3:3" ht="14.4" x14ac:dyDescent="0.3">
      <c r="C1946"/>
    </row>
    <row r="1947" spans="3:3" ht="14.4" x14ac:dyDescent="0.3">
      <c r="C1947"/>
    </row>
    <row r="1948" spans="3:3" ht="14.4" x14ac:dyDescent="0.3">
      <c r="C1948"/>
    </row>
    <row r="1949" spans="3:3" ht="14.4" x14ac:dyDescent="0.3">
      <c r="C1949"/>
    </row>
    <row r="1950" spans="3:3" ht="14.4" x14ac:dyDescent="0.3">
      <c r="C1950"/>
    </row>
    <row r="1951" spans="3:3" ht="14.4" x14ac:dyDescent="0.3">
      <c r="C1951"/>
    </row>
    <row r="1952" spans="3:3" ht="14.4" x14ac:dyDescent="0.3">
      <c r="C1952"/>
    </row>
    <row r="1953" spans="3:3" ht="14.4" x14ac:dyDescent="0.3">
      <c r="C1953"/>
    </row>
    <row r="1954" spans="3:3" ht="14.4" x14ac:dyDescent="0.3">
      <c r="C1954"/>
    </row>
    <row r="1955" spans="3:3" ht="14.4" x14ac:dyDescent="0.3">
      <c r="C1955"/>
    </row>
    <row r="1956" spans="3:3" ht="14.4" x14ac:dyDescent="0.3">
      <c r="C1956"/>
    </row>
    <row r="1957" spans="3:3" ht="14.4" x14ac:dyDescent="0.3">
      <c r="C1957"/>
    </row>
    <row r="1958" spans="3:3" ht="14.4" x14ac:dyDescent="0.3">
      <c r="C1958"/>
    </row>
    <row r="1959" spans="3:3" ht="14.4" x14ac:dyDescent="0.3">
      <c r="C1959"/>
    </row>
    <row r="1960" spans="3:3" ht="14.4" x14ac:dyDescent="0.3">
      <c r="C1960"/>
    </row>
    <row r="1961" spans="3:3" ht="14.4" x14ac:dyDescent="0.3">
      <c r="C1961"/>
    </row>
    <row r="1962" spans="3:3" ht="14.4" x14ac:dyDescent="0.3">
      <c r="C1962"/>
    </row>
    <row r="1963" spans="3:3" ht="14.4" x14ac:dyDescent="0.3">
      <c r="C1963"/>
    </row>
    <row r="1964" spans="3:3" ht="14.4" x14ac:dyDescent="0.3">
      <c r="C1964"/>
    </row>
    <row r="1965" spans="3:3" ht="14.4" x14ac:dyDescent="0.3">
      <c r="C1965"/>
    </row>
    <row r="1966" spans="3:3" ht="14.4" x14ac:dyDescent="0.3">
      <c r="C1966"/>
    </row>
    <row r="1967" spans="3:3" ht="14.4" x14ac:dyDescent="0.3">
      <c r="C1967"/>
    </row>
    <row r="1968" spans="3:3" ht="14.4" x14ac:dyDescent="0.3">
      <c r="C1968"/>
    </row>
    <row r="1969" spans="3:3" ht="14.4" x14ac:dyDescent="0.3">
      <c r="C1969"/>
    </row>
    <row r="1970" spans="3:3" ht="14.4" x14ac:dyDescent="0.3">
      <c r="C1970"/>
    </row>
    <row r="1971" spans="3:3" ht="14.4" x14ac:dyDescent="0.3">
      <c r="C1971"/>
    </row>
    <row r="1972" spans="3:3" ht="14.4" x14ac:dyDescent="0.3">
      <c r="C1972"/>
    </row>
    <row r="1973" spans="3:3" ht="14.4" x14ac:dyDescent="0.3">
      <c r="C1973"/>
    </row>
    <row r="1974" spans="3:3" ht="14.4" x14ac:dyDescent="0.3">
      <c r="C1974"/>
    </row>
    <row r="1975" spans="3:3" ht="14.4" x14ac:dyDescent="0.3">
      <c r="C1975"/>
    </row>
    <row r="1976" spans="3:3" ht="14.4" x14ac:dyDescent="0.3">
      <c r="C1976"/>
    </row>
    <row r="1977" spans="3:3" ht="14.4" x14ac:dyDescent="0.3">
      <c r="C1977"/>
    </row>
    <row r="1978" spans="3:3" ht="14.4" x14ac:dyDescent="0.3">
      <c r="C1978"/>
    </row>
    <row r="1979" spans="3:3" ht="14.4" x14ac:dyDescent="0.3">
      <c r="C1979"/>
    </row>
    <row r="1980" spans="3:3" ht="14.4" x14ac:dyDescent="0.3">
      <c r="C1980"/>
    </row>
    <row r="1981" spans="3:3" ht="14.4" x14ac:dyDescent="0.3">
      <c r="C1981"/>
    </row>
    <row r="1982" spans="3:3" ht="14.4" x14ac:dyDescent="0.3">
      <c r="C1982"/>
    </row>
    <row r="1983" spans="3:3" ht="14.4" x14ac:dyDescent="0.3">
      <c r="C1983"/>
    </row>
    <row r="1984" spans="3:3" ht="14.4" x14ac:dyDescent="0.3">
      <c r="C1984"/>
    </row>
    <row r="1985" spans="3:3" ht="14.4" x14ac:dyDescent="0.3">
      <c r="C1985"/>
    </row>
    <row r="1986" spans="3:3" ht="14.4" x14ac:dyDescent="0.3">
      <c r="C1986"/>
    </row>
    <row r="1987" spans="3:3" ht="14.4" x14ac:dyDescent="0.3">
      <c r="C1987"/>
    </row>
    <row r="1988" spans="3:3" ht="14.4" x14ac:dyDescent="0.3">
      <c r="C1988"/>
    </row>
    <row r="1989" spans="3:3" ht="14.4" x14ac:dyDescent="0.3">
      <c r="C1989"/>
    </row>
    <row r="1990" spans="3:3" ht="14.4" x14ac:dyDescent="0.3">
      <c r="C1990"/>
    </row>
    <row r="1991" spans="3:3" ht="14.4" x14ac:dyDescent="0.3">
      <c r="C1991"/>
    </row>
    <row r="1992" spans="3:3" ht="14.4" x14ac:dyDescent="0.3">
      <c r="C1992"/>
    </row>
    <row r="1993" spans="3:3" ht="14.4" x14ac:dyDescent="0.3">
      <c r="C1993"/>
    </row>
    <row r="1994" spans="3:3" ht="14.4" x14ac:dyDescent="0.3">
      <c r="C1994"/>
    </row>
    <row r="1995" spans="3:3" ht="14.4" x14ac:dyDescent="0.3">
      <c r="C1995"/>
    </row>
    <row r="1996" spans="3:3" ht="14.4" x14ac:dyDescent="0.3">
      <c r="C1996"/>
    </row>
    <row r="1997" spans="3:3" ht="14.4" x14ac:dyDescent="0.3">
      <c r="C1997"/>
    </row>
    <row r="1998" spans="3:3" ht="14.4" x14ac:dyDescent="0.3">
      <c r="C1998"/>
    </row>
    <row r="1999" spans="3:3" ht="14.4" x14ac:dyDescent="0.3">
      <c r="C1999"/>
    </row>
    <row r="2000" spans="3:3" ht="14.4" x14ac:dyDescent="0.3">
      <c r="C2000"/>
    </row>
    <row r="2001" spans="3:3" ht="14.4" x14ac:dyDescent="0.3">
      <c r="C2001"/>
    </row>
    <row r="2002" spans="3:3" ht="14.4" x14ac:dyDescent="0.3">
      <c r="C2002"/>
    </row>
    <row r="2003" spans="3:3" ht="14.4" x14ac:dyDescent="0.3">
      <c r="C2003"/>
    </row>
    <row r="2004" spans="3:3" ht="14.4" x14ac:dyDescent="0.3">
      <c r="C2004"/>
    </row>
    <row r="2005" spans="3:3" ht="14.4" x14ac:dyDescent="0.3">
      <c r="C2005"/>
    </row>
    <row r="2006" spans="3:3" ht="14.4" x14ac:dyDescent="0.3">
      <c r="C2006"/>
    </row>
    <row r="2007" spans="3:3" ht="14.4" x14ac:dyDescent="0.3">
      <c r="C2007"/>
    </row>
    <row r="2008" spans="3:3" ht="14.4" x14ac:dyDescent="0.3">
      <c r="C2008"/>
    </row>
    <row r="2009" spans="3:3" ht="14.4" x14ac:dyDescent="0.3">
      <c r="C2009"/>
    </row>
    <row r="2010" spans="3:3" ht="14.4" x14ac:dyDescent="0.3">
      <c r="C2010"/>
    </row>
    <row r="2011" spans="3:3" ht="14.4" x14ac:dyDescent="0.3">
      <c r="C2011"/>
    </row>
    <row r="2012" spans="3:3" ht="14.4" x14ac:dyDescent="0.3">
      <c r="C2012"/>
    </row>
    <row r="2013" spans="3:3" ht="14.4" x14ac:dyDescent="0.3">
      <c r="C2013"/>
    </row>
    <row r="2014" spans="3:3" ht="14.4" x14ac:dyDescent="0.3">
      <c r="C2014"/>
    </row>
    <row r="2015" spans="3:3" ht="14.4" x14ac:dyDescent="0.3">
      <c r="C2015"/>
    </row>
    <row r="2016" spans="3:3" ht="14.4" x14ac:dyDescent="0.3">
      <c r="C2016"/>
    </row>
    <row r="2017" spans="3:3" ht="14.4" x14ac:dyDescent="0.3">
      <c r="C2017"/>
    </row>
    <row r="2018" spans="3:3" ht="14.4" x14ac:dyDescent="0.3">
      <c r="C2018"/>
    </row>
    <row r="2019" spans="3:3" ht="14.4" x14ac:dyDescent="0.3">
      <c r="C2019"/>
    </row>
    <row r="2020" spans="3:3" ht="14.4" x14ac:dyDescent="0.3">
      <c r="C2020"/>
    </row>
    <row r="2021" spans="3:3" ht="14.4" x14ac:dyDescent="0.3">
      <c r="C2021"/>
    </row>
    <row r="2022" spans="3:3" ht="14.4" x14ac:dyDescent="0.3">
      <c r="C2022"/>
    </row>
    <row r="2023" spans="3:3" ht="14.4" x14ac:dyDescent="0.3">
      <c r="C2023"/>
    </row>
    <row r="2024" spans="3:3" ht="14.4" x14ac:dyDescent="0.3">
      <c r="C2024"/>
    </row>
    <row r="2025" spans="3:3" ht="14.4" x14ac:dyDescent="0.3">
      <c r="C2025"/>
    </row>
    <row r="2026" spans="3:3" ht="14.4" x14ac:dyDescent="0.3">
      <c r="C2026"/>
    </row>
    <row r="2027" spans="3:3" ht="14.4" x14ac:dyDescent="0.3">
      <c r="C2027"/>
    </row>
    <row r="2028" spans="3:3" ht="14.4" x14ac:dyDescent="0.3">
      <c r="C2028"/>
    </row>
    <row r="2029" spans="3:3" ht="14.4" x14ac:dyDescent="0.3">
      <c r="C2029"/>
    </row>
    <row r="2030" spans="3:3" ht="14.4" x14ac:dyDescent="0.3">
      <c r="C2030"/>
    </row>
    <row r="2031" spans="3:3" ht="14.4" x14ac:dyDescent="0.3">
      <c r="C2031"/>
    </row>
    <row r="2032" spans="3:3" ht="14.4" x14ac:dyDescent="0.3">
      <c r="C2032"/>
    </row>
    <row r="2033" spans="3:3" ht="14.4" x14ac:dyDescent="0.3">
      <c r="C2033"/>
    </row>
    <row r="2034" spans="3:3" ht="14.4" x14ac:dyDescent="0.3">
      <c r="C2034"/>
    </row>
    <row r="2035" spans="3:3" ht="14.4" x14ac:dyDescent="0.3">
      <c r="C2035"/>
    </row>
    <row r="2036" spans="3:3" ht="14.4" x14ac:dyDescent="0.3">
      <c r="C2036"/>
    </row>
    <row r="2037" spans="3:3" ht="14.4" x14ac:dyDescent="0.3">
      <c r="C2037"/>
    </row>
    <row r="2038" spans="3:3" ht="14.4" x14ac:dyDescent="0.3">
      <c r="C2038"/>
    </row>
    <row r="2039" spans="3:3" ht="14.4" x14ac:dyDescent="0.3">
      <c r="C2039"/>
    </row>
    <row r="2040" spans="3:3" ht="14.4" x14ac:dyDescent="0.3">
      <c r="C2040"/>
    </row>
    <row r="2041" spans="3:3" ht="14.4" x14ac:dyDescent="0.3">
      <c r="C2041"/>
    </row>
    <row r="2042" spans="3:3" ht="14.4" x14ac:dyDescent="0.3">
      <c r="C2042"/>
    </row>
    <row r="2043" spans="3:3" ht="14.4" x14ac:dyDescent="0.3">
      <c r="C2043"/>
    </row>
    <row r="2044" spans="3:3" ht="14.4" x14ac:dyDescent="0.3">
      <c r="C2044"/>
    </row>
    <row r="2045" spans="3:3" ht="14.4" x14ac:dyDescent="0.3">
      <c r="C2045"/>
    </row>
    <row r="2046" spans="3:3" ht="14.4" x14ac:dyDescent="0.3">
      <c r="C2046"/>
    </row>
    <row r="2047" spans="3:3" ht="14.4" x14ac:dyDescent="0.3">
      <c r="C2047"/>
    </row>
    <row r="2048" spans="3:3" ht="14.4" x14ac:dyDescent="0.3">
      <c r="C2048"/>
    </row>
    <row r="2049" spans="3:3" ht="14.4" x14ac:dyDescent="0.3">
      <c r="C2049"/>
    </row>
    <row r="2050" spans="3:3" ht="14.4" x14ac:dyDescent="0.3">
      <c r="C2050"/>
    </row>
    <row r="2051" spans="3:3" ht="14.4" x14ac:dyDescent="0.3">
      <c r="C2051"/>
    </row>
    <row r="2052" spans="3:3" ht="14.4" x14ac:dyDescent="0.3">
      <c r="C2052"/>
    </row>
    <row r="2053" spans="3:3" ht="14.4" x14ac:dyDescent="0.3">
      <c r="C2053"/>
    </row>
    <row r="2054" spans="3:3" ht="14.4" x14ac:dyDescent="0.3">
      <c r="C2054"/>
    </row>
    <row r="2055" spans="3:3" ht="14.4" x14ac:dyDescent="0.3">
      <c r="C2055"/>
    </row>
    <row r="2056" spans="3:3" ht="14.4" x14ac:dyDescent="0.3">
      <c r="C2056"/>
    </row>
    <row r="2057" spans="3:3" ht="14.4" x14ac:dyDescent="0.3">
      <c r="C2057"/>
    </row>
    <row r="2058" spans="3:3" ht="14.4" x14ac:dyDescent="0.3">
      <c r="C2058"/>
    </row>
    <row r="2059" spans="3:3" ht="14.4" x14ac:dyDescent="0.3">
      <c r="C2059"/>
    </row>
    <row r="2060" spans="3:3" ht="14.4" x14ac:dyDescent="0.3">
      <c r="C2060"/>
    </row>
    <row r="2061" spans="3:3" ht="14.4" x14ac:dyDescent="0.3">
      <c r="C2061"/>
    </row>
    <row r="2062" spans="3:3" ht="14.4" x14ac:dyDescent="0.3">
      <c r="C2062"/>
    </row>
    <row r="2063" spans="3:3" ht="14.4" x14ac:dyDescent="0.3">
      <c r="C2063"/>
    </row>
    <row r="2064" spans="3:3" ht="14.4" x14ac:dyDescent="0.3">
      <c r="C2064"/>
    </row>
    <row r="2065" spans="3:3" ht="14.4" x14ac:dyDescent="0.3">
      <c r="C2065"/>
    </row>
    <row r="2066" spans="3:3" ht="14.4" x14ac:dyDescent="0.3">
      <c r="C2066"/>
    </row>
    <row r="2067" spans="3:3" ht="14.4" x14ac:dyDescent="0.3">
      <c r="C2067"/>
    </row>
    <row r="2068" spans="3:3" ht="14.4" x14ac:dyDescent="0.3">
      <c r="C2068"/>
    </row>
    <row r="2069" spans="3:3" ht="14.4" x14ac:dyDescent="0.3">
      <c r="C2069"/>
    </row>
    <row r="2070" spans="3:3" ht="14.4" x14ac:dyDescent="0.3">
      <c r="C2070"/>
    </row>
    <row r="2071" spans="3:3" ht="14.4" x14ac:dyDescent="0.3">
      <c r="C2071"/>
    </row>
    <row r="2072" spans="3:3" ht="14.4" x14ac:dyDescent="0.3">
      <c r="C2072"/>
    </row>
    <row r="2073" spans="3:3" ht="14.4" x14ac:dyDescent="0.3">
      <c r="C2073"/>
    </row>
    <row r="2074" spans="3:3" ht="14.4" x14ac:dyDescent="0.3">
      <c r="C2074"/>
    </row>
    <row r="2075" spans="3:3" ht="14.4" x14ac:dyDescent="0.3">
      <c r="C2075"/>
    </row>
    <row r="2076" spans="3:3" ht="14.4" x14ac:dyDescent="0.3">
      <c r="C2076"/>
    </row>
    <row r="2077" spans="3:3" ht="14.4" x14ac:dyDescent="0.3">
      <c r="C2077"/>
    </row>
    <row r="2078" spans="3:3" ht="14.4" x14ac:dyDescent="0.3">
      <c r="C2078"/>
    </row>
    <row r="2079" spans="3:3" ht="14.4" x14ac:dyDescent="0.3">
      <c r="C2079"/>
    </row>
    <row r="2080" spans="3:3" ht="14.4" x14ac:dyDescent="0.3">
      <c r="C2080"/>
    </row>
    <row r="2081" spans="3:3" ht="14.4" x14ac:dyDescent="0.3">
      <c r="C2081"/>
    </row>
    <row r="2082" spans="3:3" ht="14.4" x14ac:dyDescent="0.3">
      <c r="C2082"/>
    </row>
    <row r="2083" spans="3:3" ht="14.4" x14ac:dyDescent="0.3">
      <c r="C2083"/>
    </row>
    <row r="2084" spans="3:3" ht="14.4" x14ac:dyDescent="0.3">
      <c r="C2084"/>
    </row>
    <row r="2085" spans="3:3" ht="14.4" x14ac:dyDescent="0.3">
      <c r="C2085"/>
    </row>
    <row r="2086" spans="3:3" ht="14.4" x14ac:dyDescent="0.3">
      <c r="C2086"/>
    </row>
    <row r="2087" spans="3:3" ht="14.4" x14ac:dyDescent="0.3">
      <c r="C2087"/>
    </row>
    <row r="2088" spans="3:3" ht="14.4" x14ac:dyDescent="0.3">
      <c r="C2088"/>
    </row>
    <row r="2089" spans="3:3" ht="14.4" x14ac:dyDescent="0.3">
      <c r="C2089"/>
    </row>
    <row r="2090" spans="3:3" ht="14.4" x14ac:dyDescent="0.3">
      <c r="C2090"/>
    </row>
    <row r="2091" spans="3:3" ht="14.4" x14ac:dyDescent="0.3">
      <c r="C2091"/>
    </row>
    <row r="2092" spans="3:3" ht="14.4" x14ac:dyDescent="0.3">
      <c r="C2092"/>
    </row>
    <row r="2093" spans="3:3" ht="14.4" x14ac:dyDescent="0.3">
      <c r="C2093"/>
    </row>
    <row r="2094" spans="3:3" ht="14.4" x14ac:dyDescent="0.3">
      <c r="C2094"/>
    </row>
    <row r="2095" spans="3:3" ht="14.4" x14ac:dyDescent="0.3">
      <c r="C2095"/>
    </row>
    <row r="2096" spans="3:3" ht="14.4" x14ac:dyDescent="0.3">
      <c r="C2096"/>
    </row>
    <row r="2097" spans="3:3" ht="14.4" x14ac:dyDescent="0.3">
      <c r="C2097"/>
    </row>
    <row r="2098" spans="3:3" ht="14.4" x14ac:dyDescent="0.3">
      <c r="C2098"/>
    </row>
    <row r="2099" spans="3:3" ht="14.4" x14ac:dyDescent="0.3">
      <c r="C2099"/>
    </row>
    <row r="2100" spans="3:3" ht="14.4" x14ac:dyDescent="0.3">
      <c r="C2100"/>
    </row>
    <row r="2101" spans="3:3" ht="14.4" x14ac:dyDescent="0.3">
      <c r="C2101"/>
    </row>
    <row r="2102" spans="3:3" ht="14.4" x14ac:dyDescent="0.3">
      <c r="C2102"/>
    </row>
    <row r="2103" spans="3:3" ht="14.4" x14ac:dyDescent="0.3">
      <c r="C2103"/>
    </row>
    <row r="2104" spans="3:3" ht="14.4" x14ac:dyDescent="0.3">
      <c r="C2104"/>
    </row>
    <row r="2105" spans="3:3" ht="14.4" x14ac:dyDescent="0.3">
      <c r="C2105"/>
    </row>
    <row r="2106" spans="3:3" ht="14.4" x14ac:dyDescent="0.3">
      <c r="C2106"/>
    </row>
    <row r="2107" spans="3:3" ht="14.4" x14ac:dyDescent="0.3">
      <c r="C2107"/>
    </row>
    <row r="2108" spans="3:3" ht="14.4" x14ac:dyDescent="0.3">
      <c r="C2108"/>
    </row>
    <row r="2109" spans="3:3" ht="14.4" x14ac:dyDescent="0.3">
      <c r="C2109"/>
    </row>
    <row r="2110" spans="3:3" ht="14.4" x14ac:dyDescent="0.3">
      <c r="C2110"/>
    </row>
    <row r="2111" spans="3:3" ht="14.4" x14ac:dyDescent="0.3">
      <c r="C2111"/>
    </row>
    <row r="2112" spans="3:3" ht="14.4" x14ac:dyDescent="0.3">
      <c r="C2112"/>
    </row>
    <row r="2113" spans="3:3" ht="14.4" x14ac:dyDescent="0.3">
      <c r="C2113"/>
    </row>
    <row r="2114" spans="3:3" ht="14.4" x14ac:dyDescent="0.3">
      <c r="C2114"/>
    </row>
    <row r="2115" spans="3:3" ht="14.4" x14ac:dyDescent="0.3">
      <c r="C2115"/>
    </row>
    <row r="2116" spans="3:3" ht="14.4" x14ac:dyDescent="0.3">
      <c r="C2116"/>
    </row>
    <row r="2117" spans="3:3" ht="14.4" x14ac:dyDescent="0.3">
      <c r="C2117"/>
    </row>
    <row r="2118" spans="3:3" ht="14.4" x14ac:dyDescent="0.3">
      <c r="C2118"/>
    </row>
    <row r="2119" spans="3:3" ht="14.4" x14ac:dyDescent="0.3">
      <c r="C2119"/>
    </row>
    <row r="2120" spans="3:3" ht="14.4" x14ac:dyDescent="0.3">
      <c r="C2120"/>
    </row>
    <row r="2121" spans="3:3" ht="14.4" x14ac:dyDescent="0.3">
      <c r="C2121"/>
    </row>
    <row r="2122" spans="3:3" ht="14.4" x14ac:dyDescent="0.3">
      <c r="C2122"/>
    </row>
    <row r="2123" spans="3:3" ht="14.4" x14ac:dyDescent="0.3">
      <c r="C2123"/>
    </row>
    <row r="2124" spans="3:3" ht="14.4" x14ac:dyDescent="0.3">
      <c r="C2124"/>
    </row>
    <row r="2125" spans="3:3" ht="14.4" x14ac:dyDescent="0.3">
      <c r="C2125"/>
    </row>
    <row r="2126" spans="3:3" ht="14.4" x14ac:dyDescent="0.3">
      <c r="C2126"/>
    </row>
    <row r="2127" spans="3:3" ht="14.4" x14ac:dyDescent="0.3">
      <c r="C2127"/>
    </row>
    <row r="2128" spans="3:3" ht="14.4" x14ac:dyDescent="0.3">
      <c r="C2128"/>
    </row>
    <row r="2129" spans="3:3" ht="14.4" x14ac:dyDescent="0.3">
      <c r="C2129"/>
    </row>
    <row r="2130" spans="3:3" ht="14.4" x14ac:dyDescent="0.3">
      <c r="C2130"/>
    </row>
    <row r="2131" spans="3:3" ht="14.4" x14ac:dyDescent="0.3">
      <c r="C2131"/>
    </row>
    <row r="2132" spans="3:3" ht="14.4" x14ac:dyDescent="0.3">
      <c r="C2132"/>
    </row>
    <row r="2133" spans="3:3" ht="14.4" x14ac:dyDescent="0.3">
      <c r="C2133"/>
    </row>
    <row r="2134" spans="3:3" ht="14.4" x14ac:dyDescent="0.3">
      <c r="C2134"/>
    </row>
    <row r="2135" spans="3:3" ht="14.4" x14ac:dyDescent="0.3">
      <c r="C2135"/>
    </row>
    <row r="2136" spans="3:3" ht="14.4" x14ac:dyDescent="0.3">
      <c r="C2136"/>
    </row>
    <row r="2137" spans="3:3" ht="14.4" x14ac:dyDescent="0.3">
      <c r="C2137"/>
    </row>
    <row r="2138" spans="3:3" ht="14.4" x14ac:dyDescent="0.3">
      <c r="C2138"/>
    </row>
    <row r="2139" spans="3:3" ht="14.4" x14ac:dyDescent="0.3">
      <c r="C2139"/>
    </row>
    <row r="2140" spans="3:3" ht="14.4" x14ac:dyDescent="0.3">
      <c r="C2140"/>
    </row>
    <row r="2141" spans="3:3" ht="14.4" x14ac:dyDescent="0.3">
      <c r="C2141"/>
    </row>
    <row r="2142" spans="3:3" ht="14.4" x14ac:dyDescent="0.3">
      <c r="C2142"/>
    </row>
    <row r="2143" spans="3:3" ht="14.4" x14ac:dyDescent="0.3">
      <c r="C2143"/>
    </row>
    <row r="2144" spans="3:3" ht="14.4" x14ac:dyDescent="0.3">
      <c r="C2144"/>
    </row>
    <row r="2145" spans="3:3" ht="14.4" x14ac:dyDescent="0.3">
      <c r="C2145"/>
    </row>
    <row r="2146" spans="3:3" ht="14.4" x14ac:dyDescent="0.3">
      <c r="C2146"/>
    </row>
    <row r="2147" spans="3:3" ht="14.4" x14ac:dyDescent="0.3">
      <c r="C2147"/>
    </row>
    <row r="2148" spans="3:3" ht="14.4" x14ac:dyDescent="0.3">
      <c r="C2148"/>
    </row>
    <row r="2149" spans="3:3" ht="14.4" x14ac:dyDescent="0.3">
      <c r="C2149"/>
    </row>
    <row r="2150" spans="3:3" ht="14.4" x14ac:dyDescent="0.3">
      <c r="C2150"/>
    </row>
    <row r="2151" spans="3:3" ht="14.4" x14ac:dyDescent="0.3">
      <c r="C2151"/>
    </row>
    <row r="2152" spans="3:3" ht="14.4" x14ac:dyDescent="0.3">
      <c r="C2152"/>
    </row>
    <row r="2153" spans="3:3" ht="14.4" x14ac:dyDescent="0.3">
      <c r="C2153"/>
    </row>
    <row r="2154" spans="3:3" ht="14.4" x14ac:dyDescent="0.3">
      <c r="C2154"/>
    </row>
    <row r="2155" spans="3:3" ht="14.4" x14ac:dyDescent="0.3">
      <c r="C2155"/>
    </row>
    <row r="2156" spans="3:3" ht="14.4" x14ac:dyDescent="0.3">
      <c r="C2156"/>
    </row>
    <row r="2157" spans="3:3" ht="14.4" x14ac:dyDescent="0.3">
      <c r="C2157"/>
    </row>
    <row r="2158" spans="3:3" ht="14.4" x14ac:dyDescent="0.3">
      <c r="C2158"/>
    </row>
    <row r="2159" spans="3:3" ht="14.4" x14ac:dyDescent="0.3">
      <c r="C2159"/>
    </row>
    <row r="2160" spans="3:3" ht="14.4" x14ac:dyDescent="0.3">
      <c r="C2160"/>
    </row>
    <row r="2161" spans="3:3" ht="14.4" x14ac:dyDescent="0.3">
      <c r="C2161"/>
    </row>
    <row r="2162" spans="3:3" ht="14.4" x14ac:dyDescent="0.3">
      <c r="C2162"/>
    </row>
    <row r="2163" spans="3:3" ht="14.4" x14ac:dyDescent="0.3">
      <c r="C2163"/>
    </row>
    <row r="2164" spans="3:3" ht="14.4" x14ac:dyDescent="0.3">
      <c r="C2164"/>
    </row>
    <row r="2165" spans="3:3" ht="14.4" x14ac:dyDescent="0.3">
      <c r="C2165"/>
    </row>
    <row r="2166" spans="3:3" ht="14.4" x14ac:dyDescent="0.3">
      <c r="C2166"/>
    </row>
    <row r="2167" spans="3:3" ht="14.4" x14ac:dyDescent="0.3">
      <c r="C2167"/>
    </row>
    <row r="2168" spans="3:3" ht="14.4" x14ac:dyDescent="0.3">
      <c r="C2168"/>
    </row>
    <row r="2169" spans="3:3" ht="14.4" x14ac:dyDescent="0.3">
      <c r="C2169"/>
    </row>
    <row r="2170" spans="3:3" ht="14.4" x14ac:dyDescent="0.3">
      <c r="C2170"/>
    </row>
    <row r="2171" spans="3:3" ht="14.4" x14ac:dyDescent="0.3">
      <c r="C2171"/>
    </row>
    <row r="2172" spans="3:3" ht="14.4" x14ac:dyDescent="0.3">
      <c r="C2172"/>
    </row>
    <row r="2173" spans="3:3" ht="14.4" x14ac:dyDescent="0.3">
      <c r="C2173"/>
    </row>
    <row r="2174" spans="3:3" ht="14.4" x14ac:dyDescent="0.3">
      <c r="C2174"/>
    </row>
    <row r="2175" spans="3:3" ht="14.4" x14ac:dyDescent="0.3">
      <c r="C2175"/>
    </row>
    <row r="2176" spans="3:3" ht="14.4" x14ac:dyDescent="0.3">
      <c r="C2176"/>
    </row>
    <row r="2177" spans="3:3" ht="14.4" x14ac:dyDescent="0.3">
      <c r="C2177"/>
    </row>
    <row r="2178" spans="3:3" ht="14.4" x14ac:dyDescent="0.3">
      <c r="C2178"/>
    </row>
    <row r="2179" spans="3:3" ht="14.4" x14ac:dyDescent="0.3">
      <c r="C2179"/>
    </row>
    <row r="2180" spans="3:3" ht="14.4" x14ac:dyDescent="0.3">
      <c r="C2180"/>
    </row>
    <row r="2181" spans="3:3" ht="14.4" x14ac:dyDescent="0.3">
      <c r="C2181"/>
    </row>
    <row r="2182" spans="3:3" ht="14.4" x14ac:dyDescent="0.3">
      <c r="C2182"/>
    </row>
    <row r="2183" spans="3:3" ht="14.4" x14ac:dyDescent="0.3">
      <c r="C2183"/>
    </row>
    <row r="2184" spans="3:3" ht="14.4" x14ac:dyDescent="0.3">
      <c r="C2184"/>
    </row>
    <row r="2185" spans="3:3" ht="14.4" x14ac:dyDescent="0.3">
      <c r="C2185"/>
    </row>
    <row r="2186" spans="3:3" ht="14.4" x14ac:dyDescent="0.3">
      <c r="C2186"/>
    </row>
    <row r="2187" spans="3:3" ht="14.4" x14ac:dyDescent="0.3">
      <c r="C2187"/>
    </row>
    <row r="2188" spans="3:3" ht="14.4" x14ac:dyDescent="0.3">
      <c r="C2188"/>
    </row>
    <row r="2189" spans="3:3" ht="14.4" x14ac:dyDescent="0.3">
      <c r="C2189"/>
    </row>
    <row r="2190" spans="3:3" ht="14.4" x14ac:dyDescent="0.3">
      <c r="C2190"/>
    </row>
    <row r="2191" spans="3:3" ht="14.4" x14ac:dyDescent="0.3">
      <c r="C2191"/>
    </row>
    <row r="2192" spans="3:3" ht="14.4" x14ac:dyDescent="0.3">
      <c r="C2192"/>
    </row>
    <row r="2193" spans="3:3" ht="14.4" x14ac:dyDescent="0.3">
      <c r="C2193"/>
    </row>
    <row r="2194" spans="3:3" ht="14.4" x14ac:dyDescent="0.3">
      <c r="C2194"/>
    </row>
    <row r="2195" spans="3:3" ht="14.4" x14ac:dyDescent="0.3">
      <c r="C2195"/>
    </row>
    <row r="2196" spans="3:3" ht="14.4" x14ac:dyDescent="0.3">
      <c r="C2196"/>
    </row>
    <row r="2197" spans="3:3" ht="14.4" x14ac:dyDescent="0.3">
      <c r="C2197"/>
    </row>
    <row r="2198" spans="3:3" ht="14.4" x14ac:dyDescent="0.3">
      <c r="C2198"/>
    </row>
    <row r="2199" spans="3:3" ht="14.4" x14ac:dyDescent="0.3">
      <c r="C2199"/>
    </row>
    <row r="2200" spans="3:3" ht="14.4" x14ac:dyDescent="0.3">
      <c r="C2200"/>
    </row>
    <row r="2201" spans="3:3" ht="14.4" x14ac:dyDescent="0.3">
      <c r="C2201"/>
    </row>
    <row r="2202" spans="3:3" ht="14.4" x14ac:dyDescent="0.3">
      <c r="C2202"/>
    </row>
    <row r="2203" spans="3:3" ht="14.4" x14ac:dyDescent="0.3">
      <c r="C2203"/>
    </row>
    <row r="2204" spans="3:3" ht="14.4" x14ac:dyDescent="0.3">
      <c r="C2204"/>
    </row>
    <row r="2205" spans="3:3" ht="14.4" x14ac:dyDescent="0.3">
      <c r="C2205"/>
    </row>
    <row r="2206" spans="3:3" ht="14.4" x14ac:dyDescent="0.3">
      <c r="C2206"/>
    </row>
    <row r="2207" spans="3:3" ht="14.4" x14ac:dyDescent="0.3">
      <c r="C2207"/>
    </row>
    <row r="2208" spans="3:3" ht="14.4" x14ac:dyDescent="0.3">
      <c r="C2208"/>
    </row>
    <row r="2209" spans="3:3" ht="14.4" x14ac:dyDescent="0.3">
      <c r="C2209"/>
    </row>
    <row r="2210" spans="3:3" ht="14.4" x14ac:dyDescent="0.3">
      <c r="C2210"/>
    </row>
    <row r="2211" spans="3:3" ht="14.4" x14ac:dyDescent="0.3">
      <c r="C2211"/>
    </row>
    <row r="2212" spans="3:3" ht="14.4" x14ac:dyDescent="0.3">
      <c r="C2212"/>
    </row>
    <row r="2213" spans="3:3" ht="14.4" x14ac:dyDescent="0.3">
      <c r="C2213"/>
    </row>
    <row r="2214" spans="3:3" ht="14.4" x14ac:dyDescent="0.3">
      <c r="C2214"/>
    </row>
    <row r="2215" spans="3:3" ht="14.4" x14ac:dyDescent="0.3">
      <c r="C2215"/>
    </row>
    <row r="2216" spans="3:3" ht="14.4" x14ac:dyDescent="0.3">
      <c r="C2216"/>
    </row>
    <row r="2217" spans="3:3" ht="14.4" x14ac:dyDescent="0.3">
      <c r="C2217"/>
    </row>
    <row r="2218" spans="3:3" ht="14.4" x14ac:dyDescent="0.3">
      <c r="C2218"/>
    </row>
    <row r="2219" spans="3:3" ht="14.4" x14ac:dyDescent="0.3">
      <c r="C2219"/>
    </row>
    <row r="2220" spans="3:3" ht="14.4" x14ac:dyDescent="0.3">
      <c r="C2220"/>
    </row>
    <row r="2221" spans="3:3" ht="14.4" x14ac:dyDescent="0.3">
      <c r="C2221"/>
    </row>
    <row r="2222" spans="3:3" ht="14.4" x14ac:dyDescent="0.3">
      <c r="C2222"/>
    </row>
    <row r="2223" spans="3:3" ht="14.4" x14ac:dyDescent="0.3">
      <c r="C2223"/>
    </row>
    <row r="2224" spans="3:3" ht="14.4" x14ac:dyDescent="0.3">
      <c r="C2224"/>
    </row>
    <row r="2225" spans="3:3" ht="14.4" x14ac:dyDescent="0.3">
      <c r="C2225"/>
    </row>
    <row r="2226" spans="3:3" ht="14.4" x14ac:dyDescent="0.3">
      <c r="C2226"/>
    </row>
    <row r="2227" spans="3:3" ht="14.4" x14ac:dyDescent="0.3">
      <c r="C2227"/>
    </row>
    <row r="2228" spans="3:3" ht="14.4" x14ac:dyDescent="0.3">
      <c r="C2228"/>
    </row>
    <row r="2229" spans="3:3" ht="14.4" x14ac:dyDescent="0.3">
      <c r="C2229"/>
    </row>
    <row r="2230" spans="3:3" ht="14.4" x14ac:dyDescent="0.3">
      <c r="C2230"/>
    </row>
    <row r="2231" spans="3:3" ht="14.4" x14ac:dyDescent="0.3">
      <c r="C2231"/>
    </row>
    <row r="2232" spans="3:3" ht="14.4" x14ac:dyDescent="0.3">
      <c r="C2232"/>
    </row>
    <row r="2233" spans="3:3" ht="14.4" x14ac:dyDescent="0.3">
      <c r="C2233"/>
    </row>
    <row r="2234" spans="3:3" ht="14.4" x14ac:dyDescent="0.3">
      <c r="C2234"/>
    </row>
    <row r="2235" spans="3:3" ht="14.4" x14ac:dyDescent="0.3">
      <c r="C2235"/>
    </row>
    <row r="2236" spans="3:3" ht="14.4" x14ac:dyDescent="0.3">
      <c r="C2236"/>
    </row>
    <row r="2237" spans="3:3" ht="14.4" x14ac:dyDescent="0.3">
      <c r="C2237"/>
    </row>
    <row r="2238" spans="3:3" ht="14.4" x14ac:dyDescent="0.3">
      <c r="C2238"/>
    </row>
    <row r="2239" spans="3:3" ht="14.4" x14ac:dyDescent="0.3">
      <c r="C2239"/>
    </row>
    <row r="2240" spans="3:3" ht="14.4" x14ac:dyDescent="0.3">
      <c r="C2240"/>
    </row>
    <row r="2241" spans="3:3" ht="14.4" x14ac:dyDescent="0.3">
      <c r="C2241"/>
    </row>
    <row r="2242" spans="3:3" ht="14.4" x14ac:dyDescent="0.3">
      <c r="C2242"/>
    </row>
    <row r="2243" spans="3:3" ht="14.4" x14ac:dyDescent="0.3">
      <c r="C2243"/>
    </row>
    <row r="2244" spans="3:3" ht="14.4" x14ac:dyDescent="0.3">
      <c r="C2244"/>
    </row>
    <row r="2245" spans="3:3" ht="14.4" x14ac:dyDescent="0.3">
      <c r="C2245"/>
    </row>
    <row r="2246" spans="3:3" ht="14.4" x14ac:dyDescent="0.3">
      <c r="C2246"/>
    </row>
    <row r="2247" spans="3:3" ht="14.4" x14ac:dyDescent="0.3">
      <c r="C2247"/>
    </row>
    <row r="2248" spans="3:3" ht="14.4" x14ac:dyDescent="0.3">
      <c r="C2248"/>
    </row>
    <row r="2249" spans="3:3" ht="14.4" x14ac:dyDescent="0.3">
      <c r="C2249"/>
    </row>
    <row r="2250" spans="3:3" ht="14.4" x14ac:dyDescent="0.3">
      <c r="C2250"/>
    </row>
    <row r="2251" spans="3:3" ht="14.4" x14ac:dyDescent="0.3">
      <c r="C2251"/>
    </row>
    <row r="2252" spans="3:3" ht="14.4" x14ac:dyDescent="0.3">
      <c r="C2252"/>
    </row>
    <row r="2253" spans="3:3" ht="14.4" x14ac:dyDescent="0.3">
      <c r="C2253"/>
    </row>
    <row r="2254" spans="3:3" ht="14.4" x14ac:dyDescent="0.3">
      <c r="C2254"/>
    </row>
    <row r="2255" spans="3:3" ht="14.4" x14ac:dyDescent="0.3">
      <c r="C2255"/>
    </row>
    <row r="2256" spans="3:3" ht="14.4" x14ac:dyDescent="0.3">
      <c r="C2256"/>
    </row>
    <row r="2257" spans="3:3" ht="14.4" x14ac:dyDescent="0.3">
      <c r="C2257"/>
    </row>
    <row r="2258" spans="3:3" ht="14.4" x14ac:dyDescent="0.3">
      <c r="C2258"/>
    </row>
    <row r="2259" spans="3:3" ht="14.4" x14ac:dyDescent="0.3">
      <c r="C2259"/>
    </row>
    <row r="2260" spans="3:3" ht="14.4" x14ac:dyDescent="0.3">
      <c r="C2260"/>
    </row>
    <row r="2261" spans="3:3" ht="14.4" x14ac:dyDescent="0.3">
      <c r="C2261"/>
    </row>
    <row r="2262" spans="3:3" ht="14.4" x14ac:dyDescent="0.3">
      <c r="C2262"/>
    </row>
    <row r="2263" spans="3:3" ht="14.4" x14ac:dyDescent="0.3">
      <c r="C2263"/>
    </row>
    <row r="2264" spans="3:3" ht="14.4" x14ac:dyDescent="0.3">
      <c r="C2264"/>
    </row>
    <row r="2265" spans="3:3" ht="14.4" x14ac:dyDescent="0.3">
      <c r="C2265"/>
    </row>
    <row r="2266" spans="3:3" ht="14.4" x14ac:dyDescent="0.3">
      <c r="C2266"/>
    </row>
    <row r="2267" spans="3:3" ht="14.4" x14ac:dyDescent="0.3">
      <c r="C2267"/>
    </row>
    <row r="2268" spans="3:3" ht="14.4" x14ac:dyDescent="0.3">
      <c r="C2268"/>
    </row>
    <row r="2269" spans="3:3" ht="14.4" x14ac:dyDescent="0.3">
      <c r="C2269"/>
    </row>
    <row r="2270" spans="3:3" ht="14.4" x14ac:dyDescent="0.3">
      <c r="C2270"/>
    </row>
    <row r="2271" spans="3:3" ht="14.4" x14ac:dyDescent="0.3">
      <c r="C2271"/>
    </row>
    <row r="2272" spans="3:3" ht="14.4" x14ac:dyDescent="0.3">
      <c r="C2272"/>
    </row>
    <row r="2273" spans="3:3" ht="14.4" x14ac:dyDescent="0.3">
      <c r="C2273"/>
    </row>
    <row r="2274" spans="3:3" ht="14.4" x14ac:dyDescent="0.3">
      <c r="C2274"/>
    </row>
    <row r="2275" spans="3:3" ht="14.4" x14ac:dyDescent="0.3">
      <c r="C2275"/>
    </row>
    <row r="2276" spans="3:3" ht="14.4" x14ac:dyDescent="0.3">
      <c r="C2276"/>
    </row>
    <row r="2277" spans="3:3" ht="14.4" x14ac:dyDescent="0.3">
      <c r="C2277"/>
    </row>
    <row r="2278" spans="3:3" ht="14.4" x14ac:dyDescent="0.3">
      <c r="C2278"/>
    </row>
    <row r="2279" spans="3:3" ht="14.4" x14ac:dyDescent="0.3">
      <c r="C2279"/>
    </row>
    <row r="2280" spans="3:3" ht="14.4" x14ac:dyDescent="0.3">
      <c r="C2280"/>
    </row>
    <row r="2281" spans="3:3" ht="14.4" x14ac:dyDescent="0.3">
      <c r="C2281"/>
    </row>
    <row r="2282" spans="3:3" ht="14.4" x14ac:dyDescent="0.3">
      <c r="C2282"/>
    </row>
    <row r="2283" spans="3:3" ht="14.4" x14ac:dyDescent="0.3">
      <c r="C2283"/>
    </row>
    <row r="2284" spans="3:3" ht="14.4" x14ac:dyDescent="0.3">
      <c r="C2284"/>
    </row>
    <row r="2285" spans="3:3" ht="14.4" x14ac:dyDescent="0.3">
      <c r="C2285"/>
    </row>
    <row r="2286" spans="3:3" ht="14.4" x14ac:dyDescent="0.3">
      <c r="C2286"/>
    </row>
    <row r="2287" spans="3:3" ht="14.4" x14ac:dyDescent="0.3">
      <c r="C2287"/>
    </row>
    <row r="2288" spans="3:3" ht="14.4" x14ac:dyDescent="0.3">
      <c r="C2288"/>
    </row>
    <row r="2289" spans="3:3" ht="14.4" x14ac:dyDescent="0.3">
      <c r="C2289"/>
    </row>
    <row r="2290" spans="3:3" ht="14.4" x14ac:dyDescent="0.3">
      <c r="C2290"/>
    </row>
    <row r="2291" spans="3:3" ht="14.4" x14ac:dyDescent="0.3">
      <c r="C2291"/>
    </row>
    <row r="2292" spans="3:3" ht="14.4" x14ac:dyDescent="0.3">
      <c r="C2292"/>
    </row>
    <row r="2293" spans="3:3" ht="14.4" x14ac:dyDescent="0.3">
      <c r="C2293"/>
    </row>
    <row r="2294" spans="3:3" ht="14.4" x14ac:dyDescent="0.3">
      <c r="C2294"/>
    </row>
    <row r="2295" spans="3:3" ht="14.4" x14ac:dyDescent="0.3">
      <c r="C2295"/>
    </row>
    <row r="2296" spans="3:3" ht="14.4" x14ac:dyDescent="0.3">
      <c r="C2296"/>
    </row>
    <row r="2297" spans="3:3" ht="14.4" x14ac:dyDescent="0.3">
      <c r="C2297"/>
    </row>
    <row r="2298" spans="3:3" ht="14.4" x14ac:dyDescent="0.3">
      <c r="C2298"/>
    </row>
    <row r="2299" spans="3:3" ht="14.4" x14ac:dyDescent="0.3">
      <c r="C2299"/>
    </row>
    <row r="2300" spans="3:3" ht="14.4" x14ac:dyDescent="0.3">
      <c r="C2300"/>
    </row>
    <row r="2301" spans="3:3" ht="14.4" x14ac:dyDescent="0.3">
      <c r="C2301"/>
    </row>
    <row r="2302" spans="3:3" ht="14.4" x14ac:dyDescent="0.3">
      <c r="C2302"/>
    </row>
    <row r="2303" spans="3:3" ht="14.4" x14ac:dyDescent="0.3">
      <c r="C2303"/>
    </row>
    <row r="2304" spans="3:3" ht="14.4" x14ac:dyDescent="0.3">
      <c r="C2304"/>
    </row>
    <row r="2305" spans="3:3" ht="14.4" x14ac:dyDescent="0.3">
      <c r="C2305"/>
    </row>
    <row r="2306" spans="3:3" ht="14.4" x14ac:dyDescent="0.3">
      <c r="C2306"/>
    </row>
    <row r="2307" spans="3:3" ht="14.4" x14ac:dyDescent="0.3">
      <c r="C2307"/>
    </row>
    <row r="2308" spans="3:3" ht="14.4" x14ac:dyDescent="0.3">
      <c r="C2308"/>
    </row>
    <row r="2309" spans="3:3" ht="14.4" x14ac:dyDescent="0.3">
      <c r="C2309"/>
    </row>
    <row r="2310" spans="3:3" ht="14.4" x14ac:dyDescent="0.3">
      <c r="C2310"/>
    </row>
    <row r="2311" spans="3:3" ht="14.4" x14ac:dyDescent="0.3">
      <c r="C2311"/>
    </row>
    <row r="2312" spans="3:3" ht="14.4" x14ac:dyDescent="0.3">
      <c r="C2312"/>
    </row>
    <row r="2313" spans="3:3" ht="14.4" x14ac:dyDescent="0.3">
      <c r="C2313"/>
    </row>
    <row r="2314" spans="3:3" ht="14.4" x14ac:dyDescent="0.3">
      <c r="C2314"/>
    </row>
    <row r="2315" spans="3:3" ht="14.4" x14ac:dyDescent="0.3">
      <c r="C2315"/>
    </row>
    <row r="2316" spans="3:3" ht="14.4" x14ac:dyDescent="0.3">
      <c r="C2316"/>
    </row>
    <row r="2317" spans="3:3" ht="14.4" x14ac:dyDescent="0.3">
      <c r="C2317"/>
    </row>
    <row r="2318" spans="3:3" ht="14.4" x14ac:dyDescent="0.3">
      <c r="C2318"/>
    </row>
    <row r="2319" spans="3:3" ht="14.4" x14ac:dyDescent="0.3">
      <c r="C2319"/>
    </row>
    <row r="2320" spans="3:3" ht="14.4" x14ac:dyDescent="0.3">
      <c r="C2320"/>
    </row>
    <row r="2321" spans="3:3" ht="14.4" x14ac:dyDescent="0.3">
      <c r="C2321"/>
    </row>
    <row r="2322" spans="3:3" ht="14.4" x14ac:dyDescent="0.3">
      <c r="C2322"/>
    </row>
    <row r="2323" spans="3:3" ht="14.4" x14ac:dyDescent="0.3">
      <c r="C2323"/>
    </row>
    <row r="2324" spans="3:3" ht="14.4" x14ac:dyDescent="0.3">
      <c r="C2324"/>
    </row>
    <row r="2325" spans="3:3" ht="14.4" x14ac:dyDescent="0.3">
      <c r="C2325"/>
    </row>
    <row r="2326" spans="3:3" ht="14.4" x14ac:dyDescent="0.3">
      <c r="C2326"/>
    </row>
    <row r="2327" spans="3:3" ht="14.4" x14ac:dyDescent="0.3">
      <c r="C2327"/>
    </row>
    <row r="2328" spans="3:3" ht="14.4" x14ac:dyDescent="0.3">
      <c r="C2328"/>
    </row>
    <row r="2329" spans="3:3" ht="14.4" x14ac:dyDescent="0.3">
      <c r="C2329"/>
    </row>
    <row r="2330" spans="3:3" ht="14.4" x14ac:dyDescent="0.3">
      <c r="C2330"/>
    </row>
    <row r="2331" spans="3:3" ht="14.4" x14ac:dyDescent="0.3">
      <c r="C2331"/>
    </row>
    <row r="2332" spans="3:3" ht="14.4" x14ac:dyDescent="0.3">
      <c r="C2332"/>
    </row>
    <row r="2333" spans="3:3" ht="14.4" x14ac:dyDescent="0.3">
      <c r="C2333"/>
    </row>
    <row r="2334" spans="3:3" ht="14.4" x14ac:dyDescent="0.3">
      <c r="C2334"/>
    </row>
    <row r="2335" spans="3:3" ht="14.4" x14ac:dyDescent="0.3">
      <c r="C2335"/>
    </row>
    <row r="2336" spans="3:3" ht="14.4" x14ac:dyDescent="0.3">
      <c r="C2336"/>
    </row>
    <row r="2337" spans="3:3" ht="14.4" x14ac:dyDescent="0.3">
      <c r="C2337"/>
    </row>
    <row r="2338" spans="3:3" ht="14.4" x14ac:dyDescent="0.3">
      <c r="C2338"/>
    </row>
    <row r="2339" spans="3:3" ht="14.4" x14ac:dyDescent="0.3">
      <c r="C2339"/>
    </row>
    <row r="2340" spans="3:3" ht="14.4" x14ac:dyDescent="0.3">
      <c r="C2340"/>
    </row>
    <row r="2341" spans="3:3" ht="14.4" x14ac:dyDescent="0.3">
      <c r="C2341"/>
    </row>
    <row r="2342" spans="3:3" ht="14.4" x14ac:dyDescent="0.3">
      <c r="C2342"/>
    </row>
    <row r="2343" spans="3:3" ht="14.4" x14ac:dyDescent="0.3">
      <c r="C2343"/>
    </row>
    <row r="2344" spans="3:3" ht="14.4" x14ac:dyDescent="0.3">
      <c r="C2344"/>
    </row>
    <row r="2345" spans="3:3" ht="14.4" x14ac:dyDescent="0.3">
      <c r="C2345"/>
    </row>
    <row r="2346" spans="3:3" ht="14.4" x14ac:dyDescent="0.3">
      <c r="C2346"/>
    </row>
    <row r="2347" spans="3:3" ht="14.4" x14ac:dyDescent="0.3">
      <c r="C2347"/>
    </row>
    <row r="2348" spans="3:3" ht="14.4" x14ac:dyDescent="0.3">
      <c r="C2348"/>
    </row>
    <row r="2349" spans="3:3" ht="14.4" x14ac:dyDescent="0.3">
      <c r="C2349"/>
    </row>
    <row r="2350" spans="3:3" ht="14.4" x14ac:dyDescent="0.3">
      <c r="C2350"/>
    </row>
    <row r="2351" spans="3:3" ht="14.4" x14ac:dyDescent="0.3">
      <c r="C2351"/>
    </row>
    <row r="2352" spans="3:3" ht="14.4" x14ac:dyDescent="0.3">
      <c r="C2352"/>
    </row>
    <row r="2353" spans="3:3" ht="14.4" x14ac:dyDescent="0.3">
      <c r="C2353"/>
    </row>
    <row r="2354" spans="3:3" ht="14.4" x14ac:dyDescent="0.3">
      <c r="C2354"/>
    </row>
    <row r="2355" spans="3:3" ht="14.4" x14ac:dyDescent="0.3">
      <c r="C2355"/>
    </row>
    <row r="2356" spans="3:3" ht="14.4" x14ac:dyDescent="0.3">
      <c r="C2356"/>
    </row>
    <row r="2357" spans="3:3" ht="14.4" x14ac:dyDescent="0.3">
      <c r="C2357"/>
    </row>
    <row r="2358" spans="3:3" ht="14.4" x14ac:dyDescent="0.3">
      <c r="C2358"/>
    </row>
    <row r="2359" spans="3:3" ht="14.4" x14ac:dyDescent="0.3">
      <c r="C2359"/>
    </row>
    <row r="2360" spans="3:3" ht="14.4" x14ac:dyDescent="0.3">
      <c r="C2360"/>
    </row>
    <row r="2361" spans="3:3" ht="14.4" x14ac:dyDescent="0.3">
      <c r="C2361"/>
    </row>
    <row r="2362" spans="3:3" ht="14.4" x14ac:dyDescent="0.3">
      <c r="C2362"/>
    </row>
    <row r="2363" spans="3:3" ht="14.4" x14ac:dyDescent="0.3">
      <c r="C2363"/>
    </row>
    <row r="2364" spans="3:3" ht="14.4" x14ac:dyDescent="0.3">
      <c r="C2364"/>
    </row>
    <row r="2365" spans="3:3" ht="14.4" x14ac:dyDescent="0.3">
      <c r="C2365"/>
    </row>
    <row r="2366" spans="3:3" ht="14.4" x14ac:dyDescent="0.3">
      <c r="C2366"/>
    </row>
    <row r="2367" spans="3:3" ht="14.4" x14ac:dyDescent="0.3">
      <c r="C2367"/>
    </row>
    <row r="2368" spans="3:3" ht="14.4" x14ac:dyDescent="0.3">
      <c r="C2368"/>
    </row>
    <row r="2369" spans="3:3" ht="14.4" x14ac:dyDescent="0.3">
      <c r="C2369"/>
    </row>
    <row r="2370" spans="3:3" ht="14.4" x14ac:dyDescent="0.3">
      <c r="C2370"/>
    </row>
    <row r="2371" spans="3:3" ht="14.4" x14ac:dyDescent="0.3">
      <c r="C2371"/>
    </row>
    <row r="2372" spans="3:3" ht="14.4" x14ac:dyDescent="0.3">
      <c r="C2372"/>
    </row>
    <row r="2373" spans="3:3" ht="14.4" x14ac:dyDescent="0.3">
      <c r="C2373"/>
    </row>
    <row r="2374" spans="3:3" ht="14.4" x14ac:dyDescent="0.3">
      <c r="C2374"/>
    </row>
    <row r="2375" spans="3:3" ht="14.4" x14ac:dyDescent="0.3">
      <c r="C2375"/>
    </row>
    <row r="2376" spans="3:3" ht="14.4" x14ac:dyDescent="0.3">
      <c r="C2376"/>
    </row>
    <row r="2377" spans="3:3" ht="14.4" x14ac:dyDescent="0.3">
      <c r="C2377"/>
    </row>
    <row r="2378" spans="3:3" ht="14.4" x14ac:dyDescent="0.3">
      <c r="C2378"/>
    </row>
    <row r="2379" spans="3:3" ht="14.4" x14ac:dyDescent="0.3">
      <c r="C2379"/>
    </row>
    <row r="2380" spans="3:3" ht="14.4" x14ac:dyDescent="0.3">
      <c r="C2380"/>
    </row>
    <row r="2381" spans="3:3" ht="14.4" x14ac:dyDescent="0.3">
      <c r="C2381"/>
    </row>
    <row r="2382" spans="3:3" ht="14.4" x14ac:dyDescent="0.3">
      <c r="C2382"/>
    </row>
    <row r="2383" spans="3:3" ht="14.4" x14ac:dyDescent="0.3">
      <c r="C2383"/>
    </row>
    <row r="2384" spans="3:3" ht="14.4" x14ac:dyDescent="0.3">
      <c r="C2384"/>
    </row>
    <row r="2385" spans="3:3" ht="14.4" x14ac:dyDescent="0.3">
      <c r="C2385"/>
    </row>
    <row r="2386" spans="3:3" ht="14.4" x14ac:dyDescent="0.3">
      <c r="C2386"/>
    </row>
    <row r="2387" spans="3:3" ht="14.4" x14ac:dyDescent="0.3">
      <c r="C2387"/>
    </row>
    <row r="2388" spans="3:3" ht="14.4" x14ac:dyDescent="0.3">
      <c r="C2388"/>
    </row>
    <row r="2389" spans="3:3" ht="14.4" x14ac:dyDescent="0.3">
      <c r="C2389"/>
    </row>
    <row r="2390" spans="3:3" ht="14.4" x14ac:dyDescent="0.3">
      <c r="C2390"/>
    </row>
    <row r="2391" spans="3:3" ht="14.4" x14ac:dyDescent="0.3">
      <c r="C2391"/>
    </row>
    <row r="2392" spans="3:3" ht="14.4" x14ac:dyDescent="0.3">
      <c r="C2392"/>
    </row>
    <row r="2393" spans="3:3" ht="14.4" x14ac:dyDescent="0.3">
      <c r="C2393"/>
    </row>
    <row r="2394" spans="3:3" ht="14.4" x14ac:dyDescent="0.3">
      <c r="C2394"/>
    </row>
    <row r="2395" spans="3:3" ht="14.4" x14ac:dyDescent="0.3">
      <c r="C2395"/>
    </row>
    <row r="2396" spans="3:3" ht="14.4" x14ac:dyDescent="0.3">
      <c r="C2396"/>
    </row>
    <row r="2397" spans="3:3" ht="14.4" x14ac:dyDescent="0.3">
      <c r="C2397"/>
    </row>
    <row r="2398" spans="3:3" ht="14.4" x14ac:dyDescent="0.3">
      <c r="C2398"/>
    </row>
    <row r="2399" spans="3:3" ht="14.4" x14ac:dyDescent="0.3">
      <c r="C2399"/>
    </row>
    <row r="2400" spans="3:3" ht="14.4" x14ac:dyDescent="0.3">
      <c r="C2400"/>
    </row>
    <row r="2401" spans="3:3" ht="14.4" x14ac:dyDescent="0.3">
      <c r="C2401"/>
    </row>
    <row r="2402" spans="3:3" ht="14.4" x14ac:dyDescent="0.3">
      <c r="C2402"/>
    </row>
    <row r="2403" spans="3:3" ht="14.4" x14ac:dyDescent="0.3">
      <c r="C2403"/>
    </row>
    <row r="2404" spans="3:3" ht="14.4" x14ac:dyDescent="0.3">
      <c r="C2404"/>
    </row>
    <row r="2405" spans="3:3" ht="14.4" x14ac:dyDescent="0.3">
      <c r="C2405"/>
    </row>
    <row r="2406" spans="3:3" ht="14.4" x14ac:dyDescent="0.3">
      <c r="C2406"/>
    </row>
    <row r="2407" spans="3:3" ht="14.4" x14ac:dyDescent="0.3">
      <c r="C2407"/>
    </row>
    <row r="2408" spans="3:3" ht="14.4" x14ac:dyDescent="0.3">
      <c r="C2408"/>
    </row>
    <row r="2409" spans="3:3" ht="14.4" x14ac:dyDescent="0.3">
      <c r="C2409"/>
    </row>
    <row r="2410" spans="3:3" ht="14.4" x14ac:dyDescent="0.3">
      <c r="C2410"/>
    </row>
    <row r="2411" spans="3:3" ht="14.4" x14ac:dyDescent="0.3">
      <c r="C2411"/>
    </row>
    <row r="2412" spans="3:3" ht="14.4" x14ac:dyDescent="0.3">
      <c r="C2412"/>
    </row>
    <row r="2413" spans="3:3" ht="14.4" x14ac:dyDescent="0.3">
      <c r="C2413"/>
    </row>
    <row r="2414" spans="3:3" ht="14.4" x14ac:dyDescent="0.3">
      <c r="C2414"/>
    </row>
    <row r="2415" spans="3:3" ht="14.4" x14ac:dyDescent="0.3">
      <c r="C2415"/>
    </row>
    <row r="2416" spans="3:3" ht="14.4" x14ac:dyDescent="0.3">
      <c r="C2416"/>
    </row>
    <row r="2417" spans="3:3" ht="14.4" x14ac:dyDescent="0.3">
      <c r="C2417"/>
    </row>
    <row r="2418" spans="3:3" ht="14.4" x14ac:dyDescent="0.3">
      <c r="C2418"/>
    </row>
    <row r="2419" spans="3:3" ht="14.4" x14ac:dyDescent="0.3">
      <c r="C2419"/>
    </row>
    <row r="2420" spans="3:3" ht="14.4" x14ac:dyDescent="0.3">
      <c r="C2420"/>
    </row>
    <row r="2421" spans="3:3" ht="14.4" x14ac:dyDescent="0.3">
      <c r="C2421"/>
    </row>
    <row r="2422" spans="3:3" ht="14.4" x14ac:dyDescent="0.3">
      <c r="C2422"/>
    </row>
    <row r="2423" spans="3:3" ht="14.4" x14ac:dyDescent="0.3">
      <c r="C2423"/>
    </row>
    <row r="2424" spans="3:3" ht="14.4" x14ac:dyDescent="0.3">
      <c r="C2424"/>
    </row>
    <row r="2425" spans="3:3" ht="14.4" x14ac:dyDescent="0.3">
      <c r="C2425"/>
    </row>
    <row r="2426" spans="3:3" ht="14.4" x14ac:dyDescent="0.3">
      <c r="C2426"/>
    </row>
    <row r="2427" spans="3:3" ht="14.4" x14ac:dyDescent="0.3">
      <c r="C2427"/>
    </row>
    <row r="2428" spans="3:3" ht="14.4" x14ac:dyDescent="0.3">
      <c r="C2428"/>
    </row>
    <row r="2429" spans="3:3" ht="14.4" x14ac:dyDescent="0.3">
      <c r="C2429"/>
    </row>
    <row r="2430" spans="3:3" ht="14.4" x14ac:dyDescent="0.3">
      <c r="C2430"/>
    </row>
    <row r="2431" spans="3:3" ht="14.4" x14ac:dyDescent="0.3">
      <c r="C2431"/>
    </row>
    <row r="2432" spans="3:3" ht="14.4" x14ac:dyDescent="0.3">
      <c r="C2432"/>
    </row>
    <row r="2433" spans="3:3" ht="14.4" x14ac:dyDescent="0.3">
      <c r="C2433"/>
    </row>
    <row r="2434" spans="3:3" ht="14.4" x14ac:dyDescent="0.3">
      <c r="C2434"/>
    </row>
    <row r="2435" spans="3:3" ht="14.4" x14ac:dyDescent="0.3">
      <c r="C2435"/>
    </row>
    <row r="2436" spans="3:3" ht="14.4" x14ac:dyDescent="0.3">
      <c r="C2436"/>
    </row>
    <row r="2437" spans="3:3" ht="14.4" x14ac:dyDescent="0.3">
      <c r="C2437"/>
    </row>
    <row r="2438" spans="3:3" ht="14.4" x14ac:dyDescent="0.3">
      <c r="C2438"/>
    </row>
    <row r="2439" spans="3:3" ht="14.4" x14ac:dyDescent="0.3">
      <c r="C2439"/>
    </row>
    <row r="2440" spans="3:3" ht="14.4" x14ac:dyDescent="0.3">
      <c r="C2440"/>
    </row>
    <row r="2441" spans="3:3" ht="14.4" x14ac:dyDescent="0.3">
      <c r="C2441"/>
    </row>
    <row r="2442" spans="3:3" ht="14.4" x14ac:dyDescent="0.3">
      <c r="C2442"/>
    </row>
    <row r="2443" spans="3:3" ht="14.4" x14ac:dyDescent="0.3">
      <c r="C2443"/>
    </row>
    <row r="2444" spans="3:3" ht="14.4" x14ac:dyDescent="0.3">
      <c r="C2444"/>
    </row>
    <row r="2445" spans="3:3" ht="14.4" x14ac:dyDescent="0.3">
      <c r="C2445"/>
    </row>
    <row r="2446" spans="3:3" ht="14.4" x14ac:dyDescent="0.3">
      <c r="C2446"/>
    </row>
    <row r="2447" spans="3:3" ht="14.4" x14ac:dyDescent="0.3">
      <c r="C2447"/>
    </row>
    <row r="2448" spans="3:3" ht="14.4" x14ac:dyDescent="0.3">
      <c r="C2448"/>
    </row>
    <row r="2449" spans="3:3" ht="14.4" x14ac:dyDescent="0.3">
      <c r="C2449"/>
    </row>
    <row r="2450" spans="3:3" ht="14.4" x14ac:dyDescent="0.3">
      <c r="C2450"/>
    </row>
    <row r="2451" spans="3:3" ht="14.4" x14ac:dyDescent="0.3">
      <c r="C2451"/>
    </row>
    <row r="2452" spans="3:3" ht="14.4" x14ac:dyDescent="0.3">
      <c r="C2452"/>
    </row>
    <row r="2453" spans="3:3" ht="14.4" x14ac:dyDescent="0.3">
      <c r="C2453"/>
    </row>
    <row r="2454" spans="3:3" ht="14.4" x14ac:dyDescent="0.3">
      <c r="C2454"/>
    </row>
    <row r="2455" spans="3:3" ht="14.4" x14ac:dyDescent="0.3">
      <c r="C2455"/>
    </row>
    <row r="2456" spans="3:3" ht="14.4" x14ac:dyDescent="0.3">
      <c r="C2456"/>
    </row>
    <row r="2457" spans="3:3" ht="14.4" x14ac:dyDescent="0.3">
      <c r="C2457"/>
    </row>
    <row r="2458" spans="3:3" ht="14.4" x14ac:dyDescent="0.3">
      <c r="C2458"/>
    </row>
    <row r="2459" spans="3:3" ht="14.4" x14ac:dyDescent="0.3">
      <c r="C2459"/>
    </row>
    <row r="2460" spans="3:3" ht="14.4" x14ac:dyDescent="0.3">
      <c r="C2460"/>
    </row>
    <row r="2461" spans="3:3" ht="14.4" x14ac:dyDescent="0.3">
      <c r="C2461"/>
    </row>
    <row r="2462" spans="3:3" ht="14.4" x14ac:dyDescent="0.3">
      <c r="C2462"/>
    </row>
    <row r="2463" spans="3:3" ht="14.4" x14ac:dyDescent="0.3">
      <c r="C2463"/>
    </row>
    <row r="2464" spans="3:3" ht="14.4" x14ac:dyDescent="0.3">
      <c r="C2464"/>
    </row>
    <row r="2465" spans="3:3" ht="14.4" x14ac:dyDescent="0.3">
      <c r="C2465"/>
    </row>
    <row r="2466" spans="3:3" ht="14.4" x14ac:dyDescent="0.3">
      <c r="C2466"/>
    </row>
    <row r="2467" spans="3:3" ht="14.4" x14ac:dyDescent="0.3">
      <c r="C2467"/>
    </row>
    <row r="2468" spans="3:3" ht="14.4" x14ac:dyDescent="0.3">
      <c r="C2468"/>
    </row>
    <row r="2469" spans="3:3" ht="14.4" x14ac:dyDescent="0.3">
      <c r="C2469"/>
    </row>
    <row r="2470" spans="3:3" ht="14.4" x14ac:dyDescent="0.3">
      <c r="C2470"/>
    </row>
    <row r="2471" spans="3:3" ht="14.4" x14ac:dyDescent="0.3">
      <c r="C2471"/>
    </row>
    <row r="2472" spans="3:3" ht="14.4" x14ac:dyDescent="0.3">
      <c r="C2472"/>
    </row>
    <row r="2473" spans="3:3" ht="14.4" x14ac:dyDescent="0.3">
      <c r="C2473"/>
    </row>
    <row r="2474" spans="3:3" ht="14.4" x14ac:dyDescent="0.3">
      <c r="C2474"/>
    </row>
    <row r="2475" spans="3:3" ht="14.4" x14ac:dyDescent="0.3">
      <c r="C2475"/>
    </row>
    <row r="2476" spans="3:3" ht="14.4" x14ac:dyDescent="0.3">
      <c r="C2476"/>
    </row>
    <row r="2477" spans="3:3" ht="14.4" x14ac:dyDescent="0.3">
      <c r="C2477"/>
    </row>
    <row r="2478" spans="3:3" ht="14.4" x14ac:dyDescent="0.3">
      <c r="C2478"/>
    </row>
    <row r="2479" spans="3:3" ht="14.4" x14ac:dyDescent="0.3">
      <c r="C2479"/>
    </row>
    <row r="2480" spans="3:3" ht="14.4" x14ac:dyDescent="0.3">
      <c r="C2480"/>
    </row>
    <row r="2481" spans="3:3" ht="14.4" x14ac:dyDescent="0.3">
      <c r="C2481"/>
    </row>
    <row r="2482" spans="3:3" ht="14.4" x14ac:dyDescent="0.3">
      <c r="C2482"/>
    </row>
    <row r="2483" spans="3:3" ht="14.4" x14ac:dyDescent="0.3">
      <c r="C2483"/>
    </row>
    <row r="2484" spans="3:3" ht="14.4" x14ac:dyDescent="0.3">
      <c r="C2484"/>
    </row>
    <row r="2485" spans="3:3" ht="14.4" x14ac:dyDescent="0.3">
      <c r="C2485"/>
    </row>
    <row r="2486" spans="3:3" ht="14.4" x14ac:dyDescent="0.3">
      <c r="C2486"/>
    </row>
    <row r="2487" spans="3:3" ht="14.4" x14ac:dyDescent="0.3">
      <c r="C2487"/>
    </row>
    <row r="2488" spans="3:3" ht="14.4" x14ac:dyDescent="0.3">
      <c r="C2488"/>
    </row>
    <row r="2489" spans="3:3" ht="14.4" x14ac:dyDescent="0.3">
      <c r="C2489"/>
    </row>
    <row r="2490" spans="3:3" ht="14.4" x14ac:dyDescent="0.3">
      <c r="C2490"/>
    </row>
    <row r="2491" spans="3:3" ht="14.4" x14ac:dyDescent="0.3">
      <c r="C2491"/>
    </row>
    <row r="2492" spans="3:3" ht="14.4" x14ac:dyDescent="0.3">
      <c r="C2492"/>
    </row>
    <row r="2493" spans="3:3" ht="14.4" x14ac:dyDescent="0.3">
      <c r="C2493"/>
    </row>
    <row r="2494" spans="3:3" ht="14.4" x14ac:dyDescent="0.3">
      <c r="C2494"/>
    </row>
    <row r="2495" spans="3:3" ht="14.4" x14ac:dyDescent="0.3">
      <c r="C2495"/>
    </row>
    <row r="2496" spans="3:3" ht="14.4" x14ac:dyDescent="0.3">
      <c r="C2496"/>
    </row>
    <row r="2497" spans="3:3" ht="14.4" x14ac:dyDescent="0.3">
      <c r="C2497"/>
    </row>
    <row r="2498" spans="3:3" ht="14.4" x14ac:dyDescent="0.3">
      <c r="C2498"/>
    </row>
    <row r="2499" spans="3:3" ht="14.4" x14ac:dyDescent="0.3">
      <c r="C2499"/>
    </row>
    <row r="2500" spans="3:3" ht="14.4" x14ac:dyDescent="0.3">
      <c r="C2500"/>
    </row>
    <row r="2501" spans="3:3" ht="14.4" x14ac:dyDescent="0.3">
      <c r="C2501"/>
    </row>
    <row r="2502" spans="3:3" ht="14.4" x14ac:dyDescent="0.3">
      <c r="C2502"/>
    </row>
    <row r="2503" spans="3:3" ht="14.4" x14ac:dyDescent="0.3">
      <c r="C2503"/>
    </row>
    <row r="2504" spans="3:3" ht="14.4" x14ac:dyDescent="0.3">
      <c r="C2504"/>
    </row>
    <row r="2505" spans="3:3" ht="14.4" x14ac:dyDescent="0.3">
      <c r="C2505"/>
    </row>
    <row r="2506" spans="3:3" ht="14.4" x14ac:dyDescent="0.3">
      <c r="C2506"/>
    </row>
    <row r="2507" spans="3:3" ht="14.4" x14ac:dyDescent="0.3">
      <c r="C2507"/>
    </row>
    <row r="2508" spans="3:3" ht="14.4" x14ac:dyDescent="0.3">
      <c r="C2508"/>
    </row>
    <row r="2509" spans="3:3" ht="14.4" x14ac:dyDescent="0.3">
      <c r="C2509"/>
    </row>
    <row r="2510" spans="3:3" ht="14.4" x14ac:dyDescent="0.3">
      <c r="C2510"/>
    </row>
    <row r="2511" spans="3:3" ht="14.4" x14ac:dyDescent="0.3">
      <c r="C2511"/>
    </row>
    <row r="2512" spans="3:3" ht="14.4" x14ac:dyDescent="0.3">
      <c r="C2512"/>
    </row>
    <row r="2513" spans="3:3" ht="14.4" x14ac:dyDescent="0.3">
      <c r="C2513"/>
    </row>
    <row r="2514" spans="3:3" ht="14.4" x14ac:dyDescent="0.3">
      <c r="C2514"/>
    </row>
    <row r="2515" spans="3:3" ht="14.4" x14ac:dyDescent="0.3">
      <c r="C2515"/>
    </row>
    <row r="2516" spans="3:3" ht="14.4" x14ac:dyDescent="0.3">
      <c r="C2516"/>
    </row>
    <row r="2517" spans="3:3" ht="14.4" x14ac:dyDescent="0.3">
      <c r="C2517"/>
    </row>
    <row r="2518" spans="3:3" ht="14.4" x14ac:dyDescent="0.3">
      <c r="C2518"/>
    </row>
    <row r="2519" spans="3:3" ht="14.4" x14ac:dyDescent="0.3">
      <c r="C2519"/>
    </row>
    <row r="2520" spans="3:3" ht="14.4" x14ac:dyDescent="0.3">
      <c r="C2520"/>
    </row>
    <row r="2521" spans="3:3" ht="14.4" x14ac:dyDescent="0.3">
      <c r="C2521"/>
    </row>
    <row r="2522" spans="3:3" ht="14.4" x14ac:dyDescent="0.3">
      <c r="C2522"/>
    </row>
    <row r="2523" spans="3:3" ht="14.4" x14ac:dyDescent="0.3">
      <c r="C2523"/>
    </row>
    <row r="2524" spans="3:3" ht="14.4" x14ac:dyDescent="0.3">
      <c r="C2524"/>
    </row>
    <row r="2525" spans="3:3" ht="14.4" x14ac:dyDescent="0.3">
      <c r="C2525"/>
    </row>
    <row r="2526" spans="3:3" ht="14.4" x14ac:dyDescent="0.3">
      <c r="C2526"/>
    </row>
    <row r="2527" spans="3:3" ht="14.4" x14ac:dyDescent="0.3">
      <c r="C2527"/>
    </row>
    <row r="2528" spans="3:3" ht="14.4" x14ac:dyDescent="0.3">
      <c r="C2528"/>
    </row>
    <row r="2529" spans="3:3" ht="14.4" x14ac:dyDescent="0.3">
      <c r="C2529"/>
    </row>
    <row r="2530" spans="3:3" ht="14.4" x14ac:dyDescent="0.3">
      <c r="C2530"/>
    </row>
    <row r="2531" spans="3:3" ht="14.4" x14ac:dyDescent="0.3">
      <c r="C2531"/>
    </row>
    <row r="2532" spans="3:3" ht="14.4" x14ac:dyDescent="0.3">
      <c r="C2532"/>
    </row>
    <row r="2533" spans="3:3" ht="14.4" x14ac:dyDescent="0.3">
      <c r="C2533"/>
    </row>
    <row r="2534" spans="3:3" ht="14.4" x14ac:dyDescent="0.3">
      <c r="C2534"/>
    </row>
    <row r="2535" spans="3:3" ht="14.4" x14ac:dyDescent="0.3">
      <c r="C2535"/>
    </row>
    <row r="2536" spans="3:3" ht="14.4" x14ac:dyDescent="0.3">
      <c r="C2536"/>
    </row>
    <row r="2537" spans="3:3" ht="14.4" x14ac:dyDescent="0.3">
      <c r="C2537"/>
    </row>
    <row r="2538" spans="3:3" ht="14.4" x14ac:dyDescent="0.3">
      <c r="C2538"/>
    </row>
    <row r="2539" spans="3:3" ht="14.4" x14ac:dyDescent="0.3">
      <c r="C2539"/>
    </row>
    <row r="2540" spans="3:3" ht="14.4" x14ac:dyDescent="0.3">
      <c r="C2540"/>
    </row>
    <row r="2541" spans="3:3" ht="14.4" x14ac:dyDescent="0.3">
      <c r="C2541"/>
    </row>
    <row r="2542" spans="3:3" ht="14.4" x14ac:dyDescent="0.3">
      <c r="C2542"/>
    </row>
    <row r="2543" spans="3:3" ht="14.4" x14ac:dyDescent="0.3">
      <c r="C2543"/>
    </row>
    <row r="2544" spans="3:3" ht="14.4" x14ac:dyDescent="0.3">
      <c r="C2544"/>
    </row>
    <row r="2545" spans="3:3" ht="14.4" x14ac:dyDescent="0.3">
      <c r="C2545"/>
    </row>
    <row r="2546" spans="3:3" ht="14.4" x14ac:dyDescent="0.3">
      <c r="C2546"/>
    </row>
    <row r="2547" spans="3:3" ht="14.4" x14ac:dyDescent="0.3">
      <c r="C2547"/>
    </row>
    <row r="2548" spans="3:3" ht="14.4" x14ac:dyDescent="0.3">
      <c r="C2548"/>
    </row>
    <row r="2549" spans="3:3" ht="14.4" x14ac:dyDescent="0.3">
      <c r="C2549"/>
    </row>
    <row r="2550" spans="3:3" ht="14.4" x14ac:dyDescent="0.3">
      <c r="C2550"/>
    </row>
    <row r="2551" spans="3:3" ht="14.4" x14ac:dyDescent="0.3">
      <c r="C2551"/>
    </row>
    <row r="2552" spans="3:3" ht="14.4" x14ac:dyDescent="0.3">
      <c r="C2552"/>
    </row>
    <row r="2553" spans="3:3" ht="14.4" x14ac:dyDescent="0.3">
      <c r="C2553"/>
    </row>
    <row r="2554" spans="3:3" ht="14.4" x14ac:dyDescent="0.3">
      <c r="C2554"/>
    </row>
    <row r="2555" spans="3:3" ht="14.4" x14ac:dyDescent="0.3">
      <c r="C2555"/>
    </row>
    <row r="2556" spans="3:3" ht="14.4" x14ac:dyDescent="0.3">
      <c r="C2556"/>
    </row>
    <row r="2557" spans="3:3" ht="14.4" x14ac:dyDescent="0.3">
      <c r="C2557"/>
    </row>
    <row r="2558" spans="3:3" ht="14.4" x14ac:dyDescent="0.3">
      <c r="C2558"/>
    </row>
    <row r="2559" spans="3:3" ht="14.4" x14ac:dyDescent="0.3">
      <c r="C2559"/>
    </row>
    <row r="2560" spans="3:3" ht="14.4" x14ac:dyDescent="0.3">
      <c r="C2560"/>
    </row>
    <row r="2561" spans="3:3" ht="14.4" x14ac:dyDescent="0.3">
      <c r="C2561"/>
    </row>
    <row r="2562" spans="3:3" ht="14.4" x14ac:dyDescent="0.3">
      <c r="C2562"/>
    </row>
    <row r="2563" spans="3:3" ht="14.4" x14ac:dyDescent="0.3">
      <c r="C2563"/>
    </row>
    <row r="2564" spans="3:3" ht="14.4" x14ac:dyDescent="0.3">
      <c r="C2564"/>
    </row>
    <row r="2565" spans="3:3" ht="14.4" x14ac:dyDescent="0.3">
      <c r="C2565"/>
    </row>
    <row r="2566" spans="3:3" ht="14.4" x14ac:dyDescent="0.3">
      <c r="C2566"/>
    </row>
    <row r="2567" spans="3:3" ht="14.4" x14ac:dyDescent="0.3">
      <c r="C2567"/>
    </row>
    <row r="2568" spans="3:3" ht="14.4" x14ac:dyDescent="0.3">
      <c r="C2568"/>
    </row>
    <row r="2569" spans="3:3" ht="14.4" x14ac:dyDescent="0.3">
      <c r="C2569"/>
    </row>
    <row r="2570" spans="3:3" ht="14.4" x14ac:dyDescent="0.3">
      <c r="C2570"/>
    </row>
    <row r="2571" spans="3:3" ht="14.4" x14ac:dyDescent="0.3">
      <c r="C2571"/>
    </row>
    <row r="2572" spans="3:3" ht="14.4" x14ac:dyDescent="0.3">
      <c r="C2572"/>
    </row>
    <row r="2573" spans="3:3" ht="14.4" x14ac:dyDescent="0.3">
      <c r="C2573"/>
    </row>
    <row r="2574" spans="3:3" ht="14.4" x14ac:dyDescent="0.3">
      <c r="C2574"/>
    </row>
    <row r="2575" spans="3:3" ht="14.4" x14ac:dyDescent="0.3">
      <c r="C2575"/>
    </row>
    <row r="2576" spans="3:3" ht="14.4" x14ac:dyDescent="0.3">
      <c r="C2576"/>
    </row>
    <row r="2577" spans="3:3" ht="14.4" x14ac:dyDescent="0.3">
      <c r="C2577"/>
    </row>
    <row r="2578" spans="3:3" ht="14.4" x14ac:dyDescent="0.3">
      <c r="C2578"/>
    </row>
    <row r="2579" spans="3:3" ht="14.4" x14ac:dyDescent="0.3">
      <c r="C2579"/>
    </row>
    <row r="2580" spans="3:3" ht="14.4" x14ac:dyDescent="0.3">
      <c r="C2580"/>
    </row>
    <row r="2581" spans="3:3" ht="14.4" x14ac:dyDescent="0.3">
      <c r="C2581"/>
    </row>
    <row r="2582" spans="3:3" ht="14.4" x14ac:dyDescent="0.3">
      <c r="C2582"/>
    </row>
    <row r="2583" spans="3:3" ht="14.4" x14ac:dyDescent="0.3">
      <c r="C2583"/>
    </row>
    <row r="2584" spans="3:3" ht="14.4" x14ac:dyDescent="0.3">
      <c r="C2584"/>
    </row>
    <row r="2585" spans="3:3" ht="14.4" x14ac:dyDescent="0.3">
      <c r="C2585"/>
    </row>
    <row r="2586" spans="3:3" ht="14.4" x14ac:dyDescent="0.3">
      <c r="C2586"/>
    </row>
    <row r="2587" spans="3:3" ht="14.4" x14ac:dyDescent="0.3">
      <c r="C2587"/>
    </row>
    <row r="2588" spans="3:3" ht="14.4" x14ac:dyDescent="0.3">
      <c r="C2588"/>
    </row>
    <row r="2589" spans="3:3" ht="14.4" x14ac:dyDescent="0.3">
      <c r="C2589"/>
    </row>
    <row r="2590" spans="3:3" ht="14.4" x14ac:dyDescent="0.3">
      <c r="C2590"/>
    </row>
    <row r="2591" spans="3:3" ht="14.4" x14ac:dyDescent="0.3">
      <c r="C2591"/>
    </row>
    <row r="2592" spans="3:3" ht="14.4" x14ac:dyDescent="0.3">
      <c r="C2592"/>
    </row>
    <row r="2593" spans="3:3" ht="14.4" x14ac:dyDescent="0.3">
      <c r="C2593"/>
    </row>
    <row r="2594" spans="3:3" ht="14.4" x14ac:dyDescent="0.3">
      <c r="C2594"/>
    </row>
    <row r="2595" spans="3:3" ht="14.4" x14ac:dyDescent="0.3">
      <c r="C2595"/>
    </row>
    <row r="2596" spans="3:3" ht="14.4" x14ac:dyDescent="0.3">
      <c r="C2596"/>
    </row>
    <row r="2597" spans="3:3" ht="14.4" x14ac:dyDescent="0.3">
      <c r="C2597"/>
    </row>
    <row r="2598" spans="3:3" ht="14.4" x14ac:dyDescent="0.3">
      <c r="C2598"/>
    </row>
    <row r="2599" spans="3:3" ht="14.4" x14ac:dyDescent="0.3">
      <c r="C2599"/>
    </row>
    <row r="2600" spans="3:3" ht="14.4" x14ac:dyDescent="0.3">
      <c r="C2600"/>
    </row>
    <row r="2601" spans="3:3" ht="14.4" x14ac:dyDescent="0.3">
      <c r="C2601"/>
    </row>
    <row r="2602" spans="3:3" ht="14.4" x14ac:dyDescent="0.3">
      <c r="C2602"/>
    </row>
    <row r="2603" spans="3:3" ht="14.4" x14ac:dyDescent="0.3">
      <c r="C2603"/>
    </row>
    <row r="2604" spans="3:3" ht="14.4" x14ac:dyDescent="0.3">
      <c r="C2604"/>
    </row>
    <row r="2605" spans="3:3" ht="14.4" x14ac:dyDescent="0.3">
      <c r="C2605"/>
    </row>
    <row r="2606" spans="3:3" ht="14.4" x14ac:dyDescent="0.3">
      <c r="C2606"/>
    </row>
    <row r="2607" spans="3:3" ht="14.4" x14ac:dyDescent="0.3">
      <c r="C2607"/>
    </row>
    <row r="2608" spans="3:3" ht="14.4" x14ac:dyDescent="0.3">
      <c r="C2608"/>
    </row>
    <row r="2609" spans="3:3" ht="14.4" x14ac:dyDescent="0.3">
      <c r="C2609"/>
    </row>
    <row r="2610" spans="3:3" ht="14.4" x14ac:dyDescent="0.3">
      <c r="C2610"/>
    </row>
    <row r="2611" spans="3:3" ht="14.4" x14ac:dyDescent="0.3">
      <c r="C2611"/>
    </row>
    <row r="2612" spans="3:3" ht="14.4" x14ac:dyDescent="0.3">
      <c r="C2612"/>
    </row>
    <row r="2613" spans="3:3" ht="14.4" x14ac:dyDescent="0.3">
      <c r="C2613"/>
    </row>
    <row r="2614" spans="3:3" ht="14.4" x14ac:dyDescent="0.3">
      <c r="C2614"/>
    </row>
    <row r="2615" spans="3:3" ht="14.4" x14ac:dyDescent="0.3">
      <c r="C2615"/>
    </row>
    <row r="2616" spans="3:3" ht="14.4" x14ac:dyDescent="0.3">
      <c r="C2616"/>
    </row>
    <row r="2617" spans="3:3" ht="14.4" x14ac:dyDescent="0.3">
      <c r="C2617"/>
    </row>
    <row r="2618" spans="3:3" ht="14.4" x14ac:dyDescent="0.3">
      <c r="C2618"/>
    </row>
    <row r="2619" spans="3:3" ht="14.4" x14ac:dyDescent="0.3">
      <c r="C2619"/>
    </row>
    <row r="2620" spans="3:3" ht="14.4" x14ac:dyDescent="0.3">
      <c r="C2620"/>
    </row>
    <row r="2621" spans="3:3" ht="14.4" x14ac:dyDescent="0.3">
      <c r="C2621"/>
    </row>
    <row r="2622" spans="3:3" ht="14.4" x14ac:dyDescent="0.3">
      <c r="C2622"/>
    </row>
    <row r="2623" spans="3:3" ht="14.4" x14ac:dyDescent="0.3">
      <c r="C2623"/>
    </row>
    <row r="2624" spans="3:3" ht="14.4" x14ac:dyDescent="0.3">
      <c r="C2624"/>
    </row>
    <row r="2625" spans="3:3" ht="14.4" x14ac:dyDescent="0.3">
      <c r="C2625"/>
    </row>
    <row r="2626" spans="3:3" ht="14.4" x14ac:dyDescent="0.3">
      <c r="C2626"/>
    </row>
    <row r="2627" spans="3:3" ht="14.4" x14ac:dyDescent="0.3">
      <c r="C2627"/>
    </row>
    <row r="2628" spans="3:3" ht="14.4" x14ac:dyDescent="0.3">
      <c r="C2628"/>
    </row>
    <row r="2629" spans="3:3" ht="14.4" x14ac:dyDescent="0.3">
      <c r="C2629"/>
    </row>
    <row r="2630" spans="3:3" ht="14.4" x14ac:dyDescent="0.3">
      <c r="C2630"/>
    </row>
    <row r="2631" spans="3:3" ht="14.4" x14ac:dyDescent="0.3">
      <c r="C2631"/>
    </row>
    <row r="2632" spans="3:3" ht="14.4" x14ac:dyDescent="0.3">
      <c r="C2632"/>
    </row>
    <row r="2633" spans="3:3" ht="14.4" x14ac:dyDescent="0.3">
      <c r="C2633"/>
    </row>
    <row r="2634" spans="3:3" ht="14.4" x14ac:dyDescent="0.3">
      <c r="C2634"/>
    </row>
    <row r="2635" spans="3:3" ht="14.4" x14ac:dyDescent="0.3">
      <c r="C2635"/>
    </row>
    <row r="2636" spans="3:3" ht="14.4" x14ac:dyDescent="0.3">
      <c r="C2636"/>
    </row>
    <row r="2637" spans="3:3" ht="14.4" x14ac:dyDescent="0.3">
      <c r="C2637"/>
    </row>
    <row r="2638" spans="3:3" ht="14.4" x14ac:dyDescent="0.3">
      <c r="C2638"/>
    </row>
    <row r="2639" spans="3:3" ht="14.4" x14ac:dyDescent="0.3">
      <c r="C2639"/>
    </row>
    <row r="2640" spans="3:3" ht="14.4" x14ac:dyDescent="0.3">
      <c r="C2640"/>
    </row>
    <row r="2641" spans="3:3" ht="14.4" x14ac:dyDescent="0.3">
      <c r="C2641"/>
    </row>
    <row r="2642" spans="3:3" ht="14.4" x14ac:dyDescent="0.3">
      <c r="C2642"/>
    </row>
    <row r="2643" spans="3:3" ht="14.4" x14ac:dyDescent="0.3">
      <c r="C2643"/>
    </row>
    <row r="2644" spans="3:3" ht="14.4" x14ac:dyDescent="0.3">
      <c r="C2644"/>
    </row>
    <row r="2645" spans="3:3" ht="14.4" x14ac:dyDescent="0.3">
      <c r="C2645"/>
    </row>
    <row r="2646" spans="3:3" ht="14.4" x14ac:dyDescent="0.3">
      <c r="C2646"/>
    </row>
    <row r="2647" spans="3:3" ht="14.4" x14ac:dyDescent="0.3">
      <c r="C2647"/>
    </row>
    <row r="2648" spans="3:3" ht="14.4" x14ac:dyDescent="0.3">
      <c r="C2648"/>
    </row>
    <row r="2649" spans="3:3" ht="14.4" x14ac:dyDescent="0.3">
      <c r="C2649"/>
    </row>
    <row r="2650" spans="3:3" ht="14.4" x14ac:dyDescent="0.3">
      <c r="C2650"/>
    </row>
    <row r="2651" spans="3:3" ht="14.4" x14ac:dyDescent="0.3">
      <c r="C2651"/>
    </row>
    <row r="2652" spans="3:3" ht="14.4" x14ac:dyDescent="0.3">
      <c r="C2652"/>
    </row>
    <row r="2653" spans="3:3" ht="14.4" x14ac:dyDescent="0.3">
      <c r="C2653"/>
    </row>
    <row r="2654" spans="3:3" ht="14.4" x14ac:dyDescent="0.3">
      <c r="C2654"/>
    </row>
    <row r="2655" spans="3:3" ht="14.4" x14ac:dyDescent="0.3">
      <c r="C2655"/>
    </row>
    <row r="2656" spans="3:3" ht="14.4" x14ac:dyDescent="0.3">
      <c r="C2656"/>
    </row>
    <row r="2657" spans="3:3" ht="14.4" x14ac:dyDescent="0.3">
      <c r="C2657"/>
    </row>
    <row r="2658" spans="3:3" ht="14.4" x14ac:dyDescent="0.3">
      <c r="C2658"/>
    </row>
    <row r="2659" spans="3:3" ht="14.4" x14ac:dyDescent="0.3">
      <c r="C2659"/>
    </row>
    <row r="2660" spans="3:3" ht="14.4" x14ac:dyDescent="0.3">
      <c r="C2660"/>
    </row>
    <row r="2661" spans="3:3" ht="14.4" x14ac:dyDescent="0.3">
      <c r="C2661"/>
    </row>
    <row r="2662" spans="3:3" ht="14.4" x14ac:dyDescent="0.3">
      <c r="C2662"/>
    </row>
    <row r="2663" spans="3:3" ht="14.4" x14ac:dyDescent="0.3">
      <c r="C2663"/>
    </row>
    <row r="2664" spans="3:3" ht="14.4" x14ac:dyDescent="0.3">
      <c r="C2664"/>
    </row>
    <row r="2665" spans="3:3" ht="14.4" x14ac:dyDescent="0.3">
      <c r="C2665"/>
    </row>
    <row r="2666" spans="3:3" ht="14.4" x14ac:dyDescent="0.3">
      <c r="C2666"/>
    </row>
    <row r="2667" spans="3:3" ht="14.4" x14ac:dyDescent="0.3">
      <c r="C2667"/>
    </row>
    <row r="2668" spans="3:3" ht="14.4" x14ac:dyDescent="0.3">
      <c r="C2668"/>
    </row>
    <row r="2669" spans="3:3" ht="14.4" x14ac:dyDescent="0.3">
      <c r="C2669"/>
    </row>
    <row r="2670" spans="3:3" ht="14.4" x14ac:dyDescent="0.3">
      <c r="C2670"/>
    </row>
    <row r="2671" spans="3:3" ht="14.4" x14ac:dyDescent="0.3">
      <c r="C2671"/>
    </row>
    <row r="2672" spans="3:3" ht="14.4" x14ac:dyDescent="0.3">
      <c r="C2672"/>
    </row>
    <row r="2673" spans="3:3" ht="14.4" x14ac:dyDescent="0.3">
      <c r="C2673"/>
    </row>
    <row r="2674" spans="3:3" ht="14.4" x14ac:dyDescent="0.3">
      <c r="C2674"/>
    </row>
    <row r="2675" spans="3:3" ht="14.4" x14ac:dyDescent="0.3">
      <c r="C2675"/>
    </row>
    <row r="2676" spans="3:3" ht="14.4" x14ac:dyDescent="0.3">
      <c r="C2676"/>
    </row>
    <row r="2677" spans="3:3" ht="14.4" x14ac:dyDescent="0.3">
      <c r="C2677"/>
    </row>
    <row r="2678" spans="3:3" ht="14.4" x14ac:dyDescent="0.3">
      <c r="C2678"/>
    </row>
    <row r="2679" spans="3:3" ht="14.4" x14ac:dyDescent="0.3">
      <c r="C2679"/>
    </row>
    <row r="2680" spans="3:3" ht="14.4" x14ac:dyDescent="0.3">
      <c r="C2680"/>
    </row>
    <row r="2681" spans="3:3" ht="14.4" x14ac:dyDescent="0.3">
      <c r="C2681"/>
    </row>
    <row r="2682" spans="3:3" ht="14.4" x14ac:dyDescent="0.3">
      <c r="C2682"/>
    </row>
    <row r="2683" spans="3:3" ht="14.4" x14ac:dyDescent="0.3">
      <c r="C2683"/>
    </row>
    <row r="2684" spans="3:3" ht="14.4" x14ac:dyDescent="0.3">
      <c r="C2684"/>
    </row>
    <row r="2685" spans="3:3" ht="14.4" x14ac:dyDescent="0.3">
      <c r="C2685"/>
    </row>
    <row r="2686" spans="3:3" ht="14.4" x14ac:dyDescent="0.3">
      <c r="C2686"/>
    </row>
    <row r="2687" spans="3:3" ht="14.4" x14ac:dyDescent="0.3">
      <c r="C2687"/>
    </row>
    <row r="2688" spans="3:3" ht="14.4" x14ac:dyDescent="0.3">
      <c r="C2688"/>
    </row>
    <row r="2689" spans="3:3" ht="14.4" x14ac:dyDescent="0.3">
      <c r="C2689"/>
    </row>
    <row r="2690" spans="3:3" ht="14.4" x14ac:dyDescent="0.3">
      <c r="C2690"/>
    </row>
    <row r="2691" spans="3:3" ht="14.4" x14ac:dyDescent="0.3">
      <c r="C2691"/>
    </row>
    <row r="2692" spans="3:3" ht="14.4" x14ac:dyDescent="0.3">
      <c r="C2692"/>
    </row>
    <row r="2693" spans="3:3" ht="14.4" x14ac:dyDescent="0.3">
      <c r="C2693"/>
    </row>
    <row r="2694" spans="3:3" ht="14.4" x14ac:dyDescent="0.3">
      <c r="C2694"/>
    </row>
    <row r="2695" spans="3:3" ht="14.4" x14ac:dyDescent="0.3">
      <c r="C2695"/>
    </row>
    <row r="2696" spans="3:3" ht="14.4" x14ac:dyDescent="0.3">
      <c r="C2696"/>
    </row>
    <row r="2697" spans="3:3" ht="14.4" x14ac:dyDescent="0.3">
      <c r="C2697"/>
    </row>
    <row r="2698" spans="3:3" ht="14.4" x14ac:dyDescent="0.3">
      <c r="C2698"/>
    </row>
    <row r="2699" spans="3:3" ht="14.4" x14ac:dyDescent="0.3">
      <c r="C2699"/>
    </row>
    <row r="2700" spans="3:3" ht="14.4" x14ac:dyDescent="0.3">
      <c r="C2700"/>
    </row>
    <row r="2701" spans="3:3" ht="14.4" x14ac:dyDescent="0.3">
      <c r="C2701"/>
    </row>
    <row r="2702" spans="3:3" ht="14.4" x14ac:dyDescent="0.3">
      <c r="C2702"/>
    </row>
    <row r="2703" spans="3:3" ht="14.4" x14ac:dyDescent="0.3">
      <c r="C2703"/>
    </row>
    <row r="2704" spans="3:3" ht="14.4" x14ac:dyDescent="0.3">
      <c r="C2704"/>
    </row>
    <row r="2705" spans="3:3" ht="14.4" x14ac:dyDescent="0.3">
      <c r="C2705"/>
    </row>
    <row r="2706" spans="3:3" ht="14.4" x14ac:dyDescent="0.3">
      <c r="C2706"/>
    </row>
    <row r="2707" spans="3:3" ht="14.4" x14ac:dyDescent="0.3">
      <c r="C2707"/>
    </row>
    <row r="2708" spans="3:3" ht="14.4" x14ac:dyDescent="0.3">
      <c r="C2708"/>
    </row>
    <row r="2709" spans="3:3" ht="14.4" x14ac:dyDescent="0.3">
      <c r="C2709"/>
    </row>
    <row r="2710" spans="3:3" ht="14.4" x14ac:dyDescent="0.3">
      <c r="C2710"/>
    </row>
    <row r="2711" spans="3:3" ht="14.4" x14ac:dyDescent="0.3">
      <c r="C2711"/>
    </row>
    <row r="2712" spans="3:3" ht="14.4" x14ac:dyDescent="0.3">
      <c r="C2712"/>
    </row>
    <row r="2713" spans="3:3" ht="14.4" x14ac:dyDescent="0.3">
      <c r="C2713"/>
    </row>
    <row r="2714" spans="3:3" ht="14.4" x14ac:dyDescent="0.3">
      <c r="C2714"/>
    </row>
    <row r="2715" spans="3:3" ht="14.4" x14ac:dyDescent="0.3">
      <c r="C2715"/>
    </row>
    <row r="2716" spans="3:3" ht="14.4" x14ac:dyDescent="0.3">
      <c r="C2716"/>
    </row>
    <row r="2717" spans="3:3" ht="14.4" x14ac:dyDescent="0.3">
      <c r="C2717"/>
    </row>
    <row r="2718" spans="3:3" ht="14.4" x14ac:dyDescent="0.3">
      <c r="C2718"/>
    </row>
    <row r="2719" spans="3:3" ht="14.4" x14ac:dyDescent="0.3">
      <c r="C2719"/>
    </row>
    <row r="2720" spans="3:3" ht="14.4" x14ac:dyDescent="0.3">
      <c r="C2720"/>
    </row>
    <row r="2721" spans="3:3" ht="14.4" x14ac:dyDescent="0.3">
      <c r="C2721"/>
    </row>
    <row r="2722" spans="3:3" ht="14.4" x14ac:dyDescent="0.3">
      <c r="C2722"/>
    </row>
    <row r="2723" spans="3:3" ht="14.4" x14ac:dyDescent="0.3">
      <c r="C2723"/>
    </row>
    <row r="2724" spans="3:3" ht="14.4" x14ac:dyDescent="0.3">
      <c r="C2724"/>
    </row>
    <row r="2725" spans="3:3" ht="14.4" x14ac:dyDescent="0.3">
      <c r="C2725"/>
    </row>
    <row r="2726" spans="3:3" ht="14.4" x14ac:dyDescent="0.3">
      <c r="C2726"/>
    </row>
    <row r="2727" spans="3:3" ht="14.4" x14ac:dyDescent="0.3">
      <c r="C2727"/>
    </row>
    <row r="2728" spans="3:3" ht="14.4" x14ac:dyDescent="0.3">
      <c r="C2728"/>
    </row>
    <row r="2729" spans="3:3" ht="14.4" x14ac:dyDescent="0.3">
      <c r="C2729"/>
    </row>
    <row r="2730" spans="3:3" ht="14.4" x14ac:dyDescent="0.3">
      <c r="C2730"/>
    </row>
    <row r="2731" spans="3:3" ht="14.4" x14ac:dyDescent="0.3">
      <c r="C2731"/>
    </row>
    <row r="2732" spans="3:3" ht="14.4" x14ac:dyDescent="0.3">
      <c r="C2732"/>
    </row>
    <row r="2733" spans="3:3" ht="14.4" x14ac:dyDescent="0.3">
      <c r="C2733"/>
    </row>
    <row r="2734" spans="3:3" ht="14.4" x14ac:dyDescent="0.3">
      <c r="C2734"/>
    </row>
    <row r="2735" spans="3:3" ht="14.4" x14ac:dyDescent="0.3">
      <c r="C2735"/>
    </row>
    <row r="2736" spans="3:3" ht="14.4" x14ac:dyDescent="0.3">
      <c r="C2736"/>
    </row>
    <row r="2737" spans="3:3" ht="14.4" x14ac:dyDescent="0.3">
      <c r="C2737"/>
    </row>
    <row r="2738" spans="3:3" ht="14.4" x14ac:dyDescent="0.3">
      <c r="C2738"/>
    </row>
    <row r="2739" spans="3:3" ht="14.4" x14ac:dyDescent="0.3">
      <c r="C2739"/>
    </row>
    <row r="2740" spans="3:3" ht="14.4" x14ac:dyDescent="0.3">
      <c r="C2740"/>
    </row>
    <row r="2741" spans="3:3" ht="14.4" x14ac:dyDescent="0.3">
      <c r="C2741"/>
    </row>
    <row r="2742" spans="3:3" ht="14.4" x14ac:dyDescent="0.3">
      <c r="C2742"/>
    </row>
    <row r="2743" spans="3:3" ht="14.4" x14ac:dyDescent="0.3">
      <c r="C2743"/>
    </row>
    <row r="2744" spans="3:3" ht="14.4" x14ac:dyDescent="0.3">
      <c r="C2744"/>
    </row>
    <row r="2745" spans="3:3" ht="14.4" x14ac:dyDescent="0.3">
      <c r="C2745"/>
    </row>
    <row r="2746" spans="3:3" ht="14.4" x14ac:dyDescent="0.3">
      <c r="C2746"/>
    </row>
    <row r="2747" spans="3:3" ht="14.4" x14ac:dyDescent="0.3">
      <c r="C2747"/>
    </row>
    <row r="2748" spans="3:3" ht="14.4" x14ac:dyDescent="0.3">
      <c r="C2748"/>
    </row>
    <row r="2749" spans="3:3" ht="14.4" x14ac:dyDescent="0.3">
      <c r="C2749"/>
    </row>
    <row r="2750" spans="3:3" ht="14.4" x14ac:dyDescent="0.3">
      <c r="C2750"/>
    </row>
    <row r="2751" spans="3:3" ht="14.4" x14ac:dyDescent="0.3">
      <c r="C2751"/>
    </row>
    <row r="2752" spans="3:3" ht="14.4" x14ac:dyDescent="0.3">
      <c r="C2752"/>
    </row>
    <row r="2753" spans="3:3" ht="14.4" x14ac:dyDescent="0.3">
      <c r="C2753"/>
    </row>
    <row r="2754" spans="3:3" ht="14.4" x14ac:dyDescent="0.3">
      <c r="C2754"/>
    </row>
    <row r="2755" spans="3:3" ht="14.4" x14ac:dyDescent="0.3">
      <c r="C2755"/>
    </row>
    <row r="2756" spans="3:3" ht="14.4" x14ac:dyDescent="0.3">
      <c r="C2756"/>
    </row>
    <row r="2757" spans="3:3" ht="14.4" x14ac:dyDescent="0.3">
      <c r="C2757"/>
    </row>
    <row r="2758" spans="3:3" ht="14.4" x14ac:dyDescent="0.3">
      <c r="C2758"/>
    </row>
    <row r="2759" spans="3:3" ht="14.4" x14ac:dyDescent="0.3">
      <c r="C2759"/>
    </row>
    <row r="2760" spans="3:3" ht="14.4" x14ac:dyDescent="0.3">
      <c r="C2760"/>
    </row>
    <row r="2761" spans="3:3" ht="14.4" x14ac:dyDescent="0.3">
      <c r="C2761"/>
    </row>
    <row r="2762" spans="3:3" ht="14.4" x14ac:dyDescent="0.3">
      <c r="C2762"/>
    </row>
    <row r="2763" spans="3:3" ht="14.4" x14ac:dyDescent="0.3">
      <c r="C2763"/>
    </row>
    <row r="2764" spans="3:3" ht="14.4" x14ac:dyDescent="0.3">
      <c r="C2764"/>
    </row>
    <row r="2765" spans="3:3" ht="14.4" x14ac:dyDescent="0.3">
      <c r="C2765"/>
    </row>
    <row r="2766" spans="3:3" ht="14.4" x14ac:dyDescent="0.3">
      <c r="C2766"/>
    </row>
    <row r="2767" spans="3:3" ht="14.4" x14ac:dyDescent="0.3">
      <c r="C2767"/>
    </row>
    <row r="2768" spans="3:3" ht="14.4" x14ac:dyDescent="0.3">
      <c r="C2768"/>
    </row>
    <row r="2769" spans="3:3" ht="14.4" x14ac:dyDescent="0.3">
      <c r="C2769"/>
    </row>
    <row r="2770" spans="3:3" ht="14.4" x14ac:dyDescent="0.3">
      <c r="C2770"/>
    </row>
    <row r="2771" spans="3:3" ht="14.4" x14ac:dyDescent="0.3">
      <c r="C2771"/>
    </row>
    <row r="2772" spans="3:3" ht="14.4" x14ac:dyDescent="0.3">
      <c r="C2772"/>
    </row>
    <row r="2773" spans="3:3" ht="14.4" x14ac:dyDescent="0.3">
      <c r="C2773"/>
    </row>
    <row r="2774" spans="3:3" ht="14.4" x14ac:dyDescent="0.3">
      <c r="C2774"/>
    </row>
    <row r="2775" spans="3:3" ht="14.4" x14ac:dyDescent="0.3">
      <c r="C2775"/>
    </row>
    <row r="2776" spans="3:3" ht="14.4" x14ac:dyDescent="0.3">
      <c r="C2776"/>
    </row>
    <row r="2777" spans="3:3" ht="14.4" x14ac:dyDescent="0.3">
      <c r="C2777"/>
    </row>
    <row r="2778" spans="3:3" ht="14.4" x14ac:dyDescent="0.3">
      <c r="C2778"/>
    </row>
    <row r="2779" spans="3:3" ht="14.4" x14ac:dyDescent="0.3">
      <c r="C2779"/>
    </row>
    <row r="2780" spans="3:3" ht="14.4" x14ac:dyDescent="0.3">
      <c r="C2780"/>
    </row>
    <row r="2781" spans="3:3" ht="14.4" x14ac:dyDescent="0.3">
      <c r="C2781"/>
    </row>
    <row r="2782" spans="3:3" ht="14.4" x14ac:dyDescent="0.3">
      <c r="C2782"/>
    </row>
    <row r="2783" spans="3:3" ht="14.4" x14ac:dyDescent="0.3">
      <c r="C2783"/>
    </row>
    <row r="2784" spans="3:3" ht="14.4" x14ac:dyDescent="0.3">
      <c r="C2784"/>
    </row>
    <row r="2785" spans="3:3" ht="14.4" x14ac:dyDescent="0.3">
      <c r="C2785"/>
    </row>
    <row r="2786" spans="3:3" ht="14.4" x14ac:dyDescent="0.3">
      <c r="C2786"/>
    </row>
    <row r="2787" spans="3:3" ht="14.4" x14ac:dyDescent="0.3">
      <c r="C2787"/>
    </row>
    <row r="2788" spans="3:3" ht="14.4" x14ac:dyDescent="0.3">
      <c r="C2788"/>
    </row>
    <row r="2789" spans="3:3" ht="14.4" x14ac:dyDescent="0.3">
      <c r="C2789"/>
    </row>
    <row r="2790" spans="3:3" ht="14.4" x14ac:dyDescent="0.3">
      <c r="C2790"/>
    </row>
    <row r="2791" spans="3:3" ht="14.4" x14ac:dyDescent="0.3">
      <c r="C2791"/>
    </row>
    <row r="2792" spans="3:3" ht="14.4" x14ac:dyDescent="0.3">
      <c r="C2792"/>
    </row>
    <row r="2793" spans="3:3" ht="14.4" x14ac:dyDescent="0.3">
      <c r="C2793"/>
    </row>
    <row r="2794" spans="3:3" ht="14.4" x14ac:dyDescent="0.3">
      <c r="C2794"/>
    </row>
    <row r="2795" spans="3:3" ht="14.4" x14ac:dyDescent="0.3">
      <c r="C2795"/>
    </row>
    <row r="2796" spans="3:3" ht="14.4" x14ac:dyDescent="0.3">
      <c r="C2796"/>
    </row>
    <row r="2797" spans="3:3" ht="14.4" x14ac:dyDescent="0.3">
      <c r="C2797"/>
    </row>
    <row r="2798" spans="3:3" ht="14.4" x14ac:dyDescent="0.3">
      <c r="C2798"/>
    </row>
    <row r="2799" spans="3:3" ht="14.4" x14ac:dyDescent="0.3">
      <c r="C2799"/>
    </row>
    <row r="2800" spans="3:3" ht="14.4" x14ac:dyDescent="0.3">
      <c r="C2800"/>
    </row>
    <row r="2801" spans="3:3" ht="14.4" x14ac:dyDescent="0.3">
      <c r="C2801"/>
    </row>
    <row r="2802" spans="3:3" ht="14.4" x14ac:dyDescent="0.3">
      <c r="C2802"/>
    </row>
    <row r="2803" spans="3:3" ht="14.4" x14ac:dyDescent="0.3">
      <c r="C2803"/>
    </row>
    <row r="2804" spans="3:3" ht="14.4" x14ac:dyDescent="0.3">
      <c r="C2804"/>
    </row>
    <row r="2805" spans="3:3" ht="14.4" x14ac:dyDescent="0.3">
      <c r="C2805"/>
    </row>
    <row r="2806" spans="3:3" ht="14.4" x14ac:dyDescent="0.3">
      <c r="C2806"/>
    </row>
    <row r="2807" spans="3:3" ht="14.4" x14ac:dyDescent="0.3">
      <c r="C2807"/>
    </row>
    <row r="2808" spans="3:3" ht="14.4" x14ac:dyDescent="0.3">
      <c r="C2808"/>
    </row>
    <row r="2809" spans="3:3" ht="14.4" x14ac:dyDescent="0.3">
      <c r="C2809"/>
    </row>
    <row r="2810" spans="3:3" ht="14.4" x14ac:dyDescent="0.3">
      <c r="C2810"/>
    </row>
    <row r="2811" spans="3:3" ht="14.4" x14ac:dyDescent="0.3">
      <c r="C2811"/>
    </row>
    <row r="2812" spans="3:3" ht="14.4" x14ac:dyDescent="0.3">
      <c r="C2812"/>
    </row>
    <row r="2813" spans="3:3" ht="14.4" x14ac:dyDescent="0.3">
      <c r="C2813"/>
    </row>
    <row r="2814" spans="3:3" ht="14.4" x14ac:dyDescent="0.3">
      <c r="C2814"/>
    </row>
    <row r="2815" spans="3:3" ht="14.4" x14ac:dyDescent="0.3">
      <c r="C2815"/>
    </row>
    <row r="2816" spans="3:3" ht="14.4" x14ac:dyDescent="0.3">
      <c r="C2816"/>
    </row>
    <row r="2817" spans="3:3" ht="14.4" x14ac:dyDescent="0.3">
      <c r="C2817"/>
    </row>
    <row r="2818" spans="3:3" ht="14.4" x14ac:dyDescent="0.3">
      <c r="C2818"/>
    </row>
    <row r="2819" spans="3:3" ht="14.4" x14ac:dyDescent="0.3">
      <c r="C2819"/>
    </row>
    <row r="2820" spans="3:3" ht="14.4" x14ac:dyDescent="0.3">
      <c r="C2820"/>
    </row>
    <row r="2821" spans="3:3" ht="14.4" x14ac:dyDescent="0.3">
      <c r="C2821"/>
    </row>
    <row r="2822" spans="3:3" ht="14.4" x14ac:dyDescent="0.3">
      <c r="C2822"/>
    </row>
    <row r="2823" spans="3:3" ht="14.4" x14ac:dyDescent="0.3">
      <c r="C2823"/>
    </row>
    <row r="2824" spans="3:3" ht="14.4" x14ac:dyDescent="0.3">
      <c r="C2824"/>
    </row>
    <row r="2825" spans="3:3" ht="14.4" x14ac:dyDescent="0.3">
      <c r="C2825"/>
    </row>
    <row r="2826" spans="3:3" ht="14.4" x14ac:dyDescent="0.3">
      <c r="C2826"/>
    </row>
    <row r="2827" spans="3:3" ht="14.4" x14ac:dyDescent="0.3">
      <c r="C2827"/>
    </row>
    <row r="2828" spans="3:3" ht="14.4" x14ac:dyDescent="0.3">
      <c r="C2828"/>
    </row>
    <row r="2829" spans="3:3" ht="14.4" x14ac:dyDescent="0.3">
      <c r="C2829"/>
    </row>
    <row r="2830" spans="3:3" ht="14.4" x14ac:dyDescent="0.3">
      <c r="C2830"/>
    </row>
    <row r="2831" spans="3:3" ht="14.4" x14ac:dyDescent="0.3">
      <c r="C2831"/>
    </row>
    <row r="2832" spans="3:3" ht="14.4" x14ac:dyDescent="0.3">
      <c r="C2832"/>
    </row>
    <row r="2833" spans="3:3" ht="14.4" x14ac:dyDescent="0.3">
      <c r="C2833"/>
    </row>
    <row r="2834" spans="3:3" ht="14.4" x14ac:dyDescent="0.3">
      <c r="C2834"/>
    </row>
    <row r="2835" spans="3:3" ht="14.4" x14ac:dyDescent="0.3">
      <c r="C2835"/>
    </row>
    <row r="2836" spans="3:3" ht="14.4" x14ac:dyDescent="0.3">
      <c r="C2836"/>
    </row>
    <row r="2837" spans="3:3" ht="14.4" x14ac:dyDescent="0.3">
      <c r="C2837"/>
    </row>
    <row r="2838" spans="3:3" ht="14.4" x14ac:dyDescent="0.3">
      <c r="C2838"/>
    </row>
    <row r="2839" spans="3:3" ht="14.4" x14ac:dyDescent="0.3">
      <c r="C2839"/>
    </row>
    <row r="2840" spans="3:3" ht="14.4" x14ac:dyDescent="0.3">
      <c r="C2840"/>
    </row>
    <row r="2841" spans="3:3" ht="14.4" x14ac:dyDescent="0.3">
      <c r="C2841"/>
    </row>
    <row r="2842" spans="3:3" ht="14.4" x14ac:dyDescent="0.3">
      <c r="C2842"/>
    </row>
    <row r="2843" spans="3:3" ht="14.4" x14ac:dyDescent="0.3">
      <c r="C2843"/>
    </row>
    <row r="2844" spans="3:3" ht="14.4" x14ac:dyDescent="0.3">
      <c r="C2844"/>
    </row>
    <row r="2845" spans="3:3" ht="14.4" x14ac:dyDescent="0.3">
      <c r="C2845"/>
    </row>
    <row r="2846" spans="3:3" ht="14.4" x14ac:dyDescent="0.3">
      <c r="C2846"/>
    </row>
    <row r="2847" spans="3:3" ht="14.4" x14ac:dyDescent="0.3">
      <c r="C2847"/>
    </row>
    <row r="2848" spans="3:3" ht="14.4" x14ac:dyDescent="0.3">
      <c r="C2848"/>
    </row>
    <row r="2849" spans="3:3" ht="14.4" x14ac:dyDescent="0.3">
      <c r="C2849"/>
    </row>
    <row r="2850" spans="3:3" ht="14.4" x14ac:dyDescent="0.3">
      <c r="C2850"/>
    </row>
    <row r="2851" spans="3:3" ht="14.4" x14ac:dyDescent="0.3">
      <c r="C2851"/>
    </row>
    <row r="2852" spans="3:3" ht="14.4" x14ac:dyDescent="0.3">
      <c r="C2852"/>
    </row>
    <row r="2853" spans="3:3" ht="14.4" x14ac:dyDescent="0.3">
      <c r="C2853"/>
    </row>
    <row r="2854" spans="3:3" ht="14.4" x14ac:dyDescent="0.3">
      <c r="C2854"/>
    </row>
    <row r="2855" spans="3:3" ht="14.4" x14ac:dyDescent="0.3">
      <c r="C2855"/>
    </row>
    <row r="2856" spans="3:3" ht="14.4" x14ac:dyDescent="0.3">
      <c r="C2856"/>
    </row>
    <row r="2857" spans="3:3" ht="14.4" x14ac:dyDescent="0.3">
      <c r="C2857"/>
    </row>
    <row r="2858" spans="3:3" ht="14.4" x14ac:dyDescent="0.3">
      <c r="C2858"/>
    </row>
    <row r="2859" spans="3:3" ht="14.4" x14ac:dyDescent="0.3">
      <c r="C2859"/>
    </row>
    <row r="2860" spans="3:3" ht="14.4" x14ac:dyDescent="0.3">
      <c r="C2860"/>
    </row>
    <row r="2861" spans="3:3" ht="14.4" x14ac:dyDescent="0.3">
      <c r="C2861"/>
    </row>
    <row r="2862" spans="3:3" ht="14.4" x14ac:dyDescent="0.3">
      <c r="C2862"/>
    </row>
    <row r="2863" spans="3:3" ht="14.4" x14ac:dyDescent="0.3">
      <c r="C2863"/>
    </row>
    <row r="2864" spans="3:3" ht="14.4" x14ac:dyDescent="0.3">
      <c r="C2864"/>
    </row>
    <row r="2865" spans="3:3" ht="14.4" x14ac:dyDescent="0.3">
      <c r="C2865"/>
    </row>
    <row r="2866" spans="3:3" ht="14.4" x14ac:dyDescent="0.3">
      <c r="C2866"/>
    </row>
    <row r="2867" spans="3:3" ht="14.4" x14ac:dyDescent="0.3">
      <c r="C2867"/>
    </row>
    <row r="2868" spans="3:3" ht="14.4" x14ac:dyDescent="0.3">
      <c r="C2868"/>
    </row>
    <row r="2869" spans="3:3" ht="14.4" x14ac:dyDescent="0.3">
      <c r="C2869"/>
    </row>
    <row r="2870" spans="3:3" ht="14.4" x14ac:dyDescent="0.3">
      <c r="C2870"/>
    </row>
    <row r="2871" spans="3:3" ht="14.4" x14ac:dyDescent="0.3">
      <c r="C2871"/>
    </row>
    <row r="2872" spans="3:3" ht="14.4" x14ac:dyDescent="0.3">
      <c r="C2872"/>
    </row>
    <row r="2873" spans="3:3" ht="14.4" x14ac:dyDescent="0.3">
      <c r="C2873"/>
    </row>
    <row r="2874" spans="3:3" ht="14.4" x14ac:dyDescent="0.3">
      <c r="C2874"/>
    </row>
    <row r="2875" spans="3:3" ht="14.4" x14ac:dyDescent="0.3">
      <c r="C2875"/>
    </row>
    <row r="2876" spans="3:3" ht="14.4" x14ac:dyDescent="0.3">
      <c r="C2876"/>
    </row>
    <row r="2877" spans="3:3" ht="14.4" x14ac:dyDescent="0.3">
      <c r="C2877"/>
    </row>
    <row r="2878" spans="3:3" ht="14.4" x14ac:dyDescent="0.3">
      <c r="C2878"/>
    </row>
    <row r="2879" spans="3:3" ht="14.4" x14ac:dyDescent="0.3">
      <c r="C2879"/>
    </row>
    <row r="2880" spans="3:3" ht="14.4" x14ac:dyDescent="0.3">
      <c r="C2880"/>
    </row>
    <row r="2881" spans="3:3" ht="14.4" x14ac:dyDescent="0.3">
      <c r="C2881"/>
    </row>
    <row r="2882" spans="3:3" ht="14.4" x14ac:dyDescent="0.3">
      <c r="C2882"/>
    </row>
    <row r="2883" spans="3:3" ht="14.4" x14ac:dyDescent="0.3">
      <c r="C2883"/>
    </row>
    <row r="2884" spans="3:3" ht="14.4" x14ac:dyDescent="0.3">
      <c r="C2884"/>
    </row>
    <row r="2885" spans="3:3" ht="14.4" x14ac:dyDescent="0.3">
      <c r="C2885"/>
    </row>
    <row r="2886" spans="3:3" ht="14.4" x14ac:dyDescent="0.3">
      <c r="C2886"/>
    </row>
    <row r="2887" spans="3:3" ht="14.4" x14ac:dyDescent="0.3">
      <c r="C2887"/>
    </row>
    <row r="2888" spans="3:3" ht="14.4" x14ac:dyDescent="0.3">
      <c r="C2888"/>
    </row>
    <row r="2889" spans="3:3" ht="14.4" x14ac:dyDescent="0.3">
      <c r="C2889"/>
    </row>
    <row r="2890" spans="3:3" ht="14.4" x14ac:dyDescent="0.3">
      <c r="C2890"/>
    </row>
    <row r="2891" spans="3:3" ht="14.4" x14ac:dyDescent="0.3">
      <c r="C2891"/>
    </row>
    <row r="2892" spans="3:3" ht="14.4" x14ac:dyDescent="0.3">
      <c r="C2892"/>
    </row>
    <row r="2893" spans="3:3" ht="14.4" x14ac:dyDescent="0.3">
      <c r="C2893"/>
    </row>
    <row r="2894" spans="3:3" ht="14.4" x14ac:dyDescent="0.3">
      <c r="C2894"/>
    </row>
    <row r="2895" spans="3:3" ht="14.4" x14ac:dyDescent="0.3">
      <c r="C2895"/>
    </row>
    <row r="2896" spans="3:3" ht="14.4" x14ac:dyDescent="0.3">
      <c r="C2896"/>
    </row>
    <row r="2897" spans="3:3" ht="14.4" x14ac:dyDescent="0.3">
      <c r="C2897"/>
    </row>
    <row r="2898" spans="3:3" ht="14.4" x14ac:dyDescent="0.3">
      <c r="C2898"/>
    </row>
    <row r="2899" spans="3:3" ht="14.4" x14ac:dyDescent="0.3">
      <c r="C2899"/>
    </row>
    <row r="2900" spans="3:3" ht="14.4" x14ac:dyDescent="0.3">
      <c r="C2900"/>
    </row>
    <row r="2901" spans="3:3" ht="14.4" x14ac:dyDescent="0.3">
      <c r="C2901"/>
    </row>
    <row r="2902" spans="3:3" ht="14.4" x14ac:dyDescent="0.3">
      <c r="C2902"/>
    </row>
    <row r="2903" spans="3:3" ht="14.4" x14ac:dyDescent="0.3">
      <c r="C2903"/>
    </row>
    <row r="2904" spans="3:3" ht="14.4" x14ac:dyDescent="0.3">
      <c r="C2904"/>
    </row>
    <row r="2905" spans="3:3" ht="14.4" x14ac:dyDescent="0.3">
      <c r="C2905"/>
    </row>
    <row r="2906" spans="3:3" ht="14.4" x14ac:dyDescent="0.3">
      <c r="C2906"/>
    </row>
    <row r="2907" spans="3:3" ht="14.4" x14ac:dyDescent="0.3">
      <c r="C2907"/>
    </row>
    <row r="2908" spans="3:3" ht="14.4" x14ac:dyDescent="0.3">
      <c r="C2908"/>
    </row>
    <row r="2909" spans="3:3" ht="14.4" x14ac:dyDescent="0.3">
      <c r="C2909"/>
    </row>
    <row r="2910" spans="3:3" ht="14.4" x14ac:dyDescent="0.3">
      <c r="C2910"/>
    </row>
    <row r="2911" spans="3:3" ht="14.4" x14ac:dyDescent="0.3">
      <c r="C2911"/>
    </row>
    <row r="2912" spans="3:3" ht="14.4" x14ac:dyDescent="0.3">
      <c r="C2912"/>
    </row>
    <row r="2913" spans="3:3" ht="14.4" x14ac:dyDescent="0.3">
      <c r="C2913"/>
    </row>
    <row r="2914" spans="3:3" ht="14.4" x14ac:dyDescent="0.3">
      <c r="C2914"/>
    </row>
    <row r="2915" spans="3:3" ht="14.4" x14ac:dyDescent="0.3">
      <c r="C2915"/>
    </row>
    <row r="2916" spans="3:3" ht="14.4" x14ac:dyDescent="0.3">
      <c r="C2916"/>
    </row>
    <row r="2917" spans="3:3" ht="14.4" x14ac:dyDescent="0.3">
      <c r="C2917"/>
    </row>
    <row r="2918" spans="3:3" ht="14.4" x14ac:dyDescent="0.3">
      <c r="C2918"/>
    </row>
    <row r="2919" spans="3:3" ht="14.4" x14ac:dyDescent="0.3">
      <c r="C2919"/>
    </row>
    <row r="2920" spans="3:3" ht="14.4" x14ac:dyDescent="0.3">
      <c r="C2920"/>
    </row>
    <row r="2921" spans="3:3" ht="14.4" x14ac:dyDescent="0.3">
      <c r="C2921"/>
    </row>
    <row r="2922" spans="3:3" ht="14.4" x14ac:dyDescent="0.3">
      <c r="C2922"/>
    </row>
    <row r="2923" spans="3:3" ht="14.4" x14ac:dyDescent="0.3">
      <c r="C2923"/>
    </row>
    <row r="2924" spans="3:3" ht="14.4" x14ac:dyDescent="0.3">
      <c r="C2924"/>
    </row>
    <row r="2925" spans="3:3" ht="14.4" x14ac:dyDescent="0.3">
      <c r="C2925"/>
    </row>
    <row r="2926" spans="3:3" ht="14.4" x14ac:dyDescent="0.3">
      <c r="C2926"/>
    </row>
    <row r="2927" spans="3:3" ht="14.4" x14ac:dyDescent="0.3">
      <c r="C2927"/>
    </row>
    <row r="2928" spans="3:3" ht="14.4" x14ac:dyDescent="0.3">
      <c r="C2928"/>
    </row>
    <row r="2929" spans="3:3" ht="14.4" x14ac:dyDescent="0.3">
      <c r="C2929"/>
    </row>
    <row r="2930" spans="3:3" ht="14.4" x14ac:dyDescent="0.3">
      <c r="C2930"/>
    </row>
    <row r="2931" spans="3:3" ht="14.4" x14ac:dyDescent="0.3">
      <c r="C2931"/>
    </row>
    <row r="2932" spans="3:3" ht="14.4" x14ac:dyDescent="0.3">
      <c r="C2932"/>
    </row>
    <row r="2933" spans="3:3" ht="14.4" x14ac:dyDescent="0.3">
      <c r="C2933"/>
    </row>
    <row r="2934" spans="3:3" ht="14.4" x14ac:dyDescent="0.3">
      <c r="C2934"/>
    </row>
    <row r="2935" spans="3:3" ht="14.4" x14ac:dyDescent="0.3">
      <c r="C2935"/>
    </row>
    <row r="2936" spans="3:3" ht="14.4" x14ac:dyDescent="0.3">
      <c r="C2936"/>
    </row>
    <row r="2937" spans="3:3" ht="14.4" x14ac:dyDescent="0.3">
      <c r="C2937"/>
    </row>
    <row r="2938" spans="3:3" ht="14.4" x14ac:dyDescent="0.3">
      <c r="C2938"/>
    </row>
    <row r="2939" spans="3:3" ht="14.4" x14ac:dyDescent="0.3">
      <c r="C2939"/>
    </row>
    <row r="2940" spans="3:3" ht="14.4" x14ac:dyDescent="0.3">
      <c r="C2940"/>
    </row>
    <row r="2941" spans="3:3" ht="14.4" x14ac:dyDescent="0.3">
      <c r="C2941"/>
    </row>
    <row r="2942" spans="3:3" ht="14.4" x14ac:dyDescent="0.3">
      <c r="C2942"/>
    </row>
    <row r="2943" spans="3:3" ht="14.4" x14ac:dyDescent="0.3">
      <c r="C2943"/>
    </row>
    <row r="2944" spans="3:3" ht="14.4" x14ac:dyDescent="0.3">
      <c r="C2944"/>
    </row>
    <row r="2945" spans="3:3" ht="14.4" x14ac:dyDescent="0.3">
      <c r="C2945"/>
    </row>
    <row r="2946" spans="3:3" ht="14.4" x14ac:dyDescent="0.3">
      <c r="C2946"/>
    </row>
    <row r="2947" spans="3:3" ht="14.4" x14ac:dyDescent="0.3">
      <c r="C2947"/>
    </row>
    <row r="2948" spans="3:3" ht="14.4" x14ac:dyDescent="0.3">
      <c r="C2948"/>
    </row>
    <row r="2949" spans="3:3" ht="14.4" x14ac:dyDescent="0.3">
      <c r="C2949"/>
    </row>
    <row r="2950" spans="3:3" ht="14.4" x14ac:dyDescent="0.3">
      <c r="C2950"/>
    </row>
    <row r="2951" spans="3:3" ht="14.4" x14ac:dyDescent="0.3">
      <c r="C2951"/>
    </row>
    <row r="2952" spans="3:3" ht="14.4" x14ac:dyDescent="0.3">
      <c r="C2952"/>
    </row>
    <row r="2953" spans="3:3" ht="14.4" x14ac:dyDescent="0.3">
      <c r="C2953"/>
    </row>
    <row r="2954" spans="3:3" ht="14.4" x14ac:dyDescent="0.3">
      <c r="C2954"/>
    </row>
    <row r="2955" spans="3:3" ht="14.4" x14ac:dyDescent="0.3">
      <c r="C2955"/>
    </row>
    <row r="2956" spans="3:3" ht="14.4" x14ac:dyDescent="0.3">
      <c r="C2956"/>
    </row>
    <row r="2957" spans="3:3" ht="14.4" x14ac:dyDescent="0.3">
      <c r="C2957"/>
    </row>
    <row r="2958" spans="3:3" ht="14.4" x14ac:dyDescent="0.3">
      <c r="C2958"/>
    </row>
    <row r="2959" spans="3:3" ht="14.4" x14ac:dyDescent="0.3">
      <c r="C2959"/>
    </row>
    <row r="2960" spans="3:3" ht="14.4" x14ac:dyDescent="0.3">
      <c r="C2960"/>
    </row>
    <row r="2961" spans="3:3" ht="14.4" x14ac:dyDescent="0.3">
      <c r="C2961"/>
    </row>
    <row r="2962" spans="3:3" ht="14.4" x14ac:dyDescent="0.3">
      <c r="C2962"/>
    </row>
    <row r="2963" spans="3:3" ht="14.4" x14ac:dyDescent="0.3">
      <c r="C2963"/>
    </row>
    <row r="2964" spans="3:3" ht="14.4" x14ac:dyDescent="0.3">
      <c r="C2964"/>
    </row>
    <row r="2965" spans="3:3" ht="14.4" x14ac:dyDescent="0.3">
      <c r="C2965"/>
    </row>
    <row r="2966" spans="3:3" ht="14.4" x14ac:dyDescent="0.3">
      <c r="C2966"/>
    </row>
    <row r="2967" spans="3:3" ht="14.4" x14ac:dyDescent="0.3">
      <c r="C2967"/>
    </row>
    <row r="2968" spans="3:3" ht="14.4" x14ac:dyDescent="0.3">
      <c r="C2968"/>
    </row>
    <row r="2969" spans="3:3" ht="14.4" x14ac:dyDescent="0.3">
      <c r="C2969"/>
    </row>
    <row r="2970" spans="3:3" ht="14.4" x14ac:dyDescent="0.3">
      <c r="C2970"/>
    </row>
    <row r="2971" spans="3:3" ht="14.4" x14ac:dyDescent="0.3">
      <c r="C2971"/>
    </row>
    <row r="2972" spans="3:3" ht="14.4" x14ac:dyDescent="0.3">
      <c r="C2972"/>
    </row>
    <row r="2973" spans="3:3" ht="14.4" x14ac:dyDescent="0.3">
      <c r="C2973"/>
    </row>
    <row r="2974" spans="3:3" ht="14.4" x14ac:dyDescent="0.3">
      <c r="C2974"/>
    </row>
    <row r="2975" spans="3:3" ht="14.4" x14ac:dyDescent="0.3">
      <c r="C2975"/>
    </row>
    <row r="2976" spans="3:3" ht="14.4" x14ac:dyDescent="0.3">
      <c r="C2976"/>
    </row>
    <row r="2977" spans="3:3" ht="14.4" x14ac:dyDescent="0.3">
      <c r="C2977"/>
    </row>
    <row r="2978" spans="3:3" ht="14.4" x14ac:dyDescent="0.3">
      <c r="C2978"/>
    </row>
    <row r="2979" spans="3:3" ht="14.4" x14ac:dyDescent="0.3">
      <c r="C2979"/>
    </row>
    <row r="2980" spans="3:3" ht="14.4" x14ac:dyDescent="0.3">
      <c r="C2980"/>
    </row>
    <row r="2981" spans="3:3" ht="14.4" x14ac:dyDescent="0.3">
      <c r="C2981"/>
    </row>
    <row r="2982" spans="3:3" ht="14.4" x14ac:dyDescent="0.3">
      <c r="C2982"/>
    </row>
    <row r="2983" spans="3:3" ht="14.4" x14ac:dyDescent="0.3">
      <c r="C2983"/>
    </row>
    <row r="2984" spans="3:3" ht="14.4" x14ac:dyDescent="0.3">
      <c r="C2984"/>
    </row>
    <row r="2985" spans="3:3" ht="14.4" x14ac:dyDescent="0.3">
      <c r="C2985"/>
    </row>
    <row r="2986" spans="3:3" ht="14.4" x14ac:dyDescent="0.3">
      <c r="C2986"/>
    </row>
    <row r="2987" spans="3:3" ht="14.4" x14ac:dyDescent="0.3">
      <c r="C2987"/>
    </row>
    <row r="2988" spans="3:3" ht="14.4" x14ac:dyDescent="0.3">
      <c r="C2988"/>
    </row>
    <row r="2989" spans="3:3" ht="14.4" x14ac:dyDescent="0.3">
      <c r="C2989"/>
    </row>
    <row r="2990" spans="3:3" ht="14.4" x14ac:dyDescent="0.3">
      <c r="C2990"/>
    </row>
    <row r="2991" spans="3:3" ht="14.4" x14ac:dyDescent="0.3">
      <c r="C2991"/>
    </row>
    <row r="2992" spans="3:3" ht="14.4" x14ac:dyDescent="0.3">
      <c r="C2992"/>
    </row>
    <row r="2993" spans="3:3" ht="14.4" x14ac:dyDescent="0.3">
      <c r="C2993"/>
    </row>
    <row r="2994" spans="3:3" ht="14.4" x14ac:dyDescent="0.3">
      <c r="C2994"/>
    </row>
    <row r="2995" spans="3:3" ht="14.4" x14ac:dyDescent="0.3">
      <c r="C2995"/>
    </row>
    <row r="2996" spans="3:3" ht="14.4" x14ac:dyDescent="0.3">
      <c r="C2996"/>
    </row>
    <row r="2997" spans="3:3" ht="14.4" x14ac:dyDescent="0.3">
      <c r="C2997"/>
    </row>
    <row r="2998" spans="3:3" ht="14.4" x14ac:dyDescent="0.3">
      <c r="C2998"/>
    </row>
    <row r="2999" spans="3:3" ht="14.4" x14ac:dyDescent="0.3">
      <c r="C2999"/>
    </row>
    <row r="3000" spans="3:3" ht="14.4" x14ac:dyDescent="0.3">
      <c r="C3000"/>
    </row>
    <row r="3001" spans="3:3" ht="14.4" x14ac:dyDescent="0.3">
      <c r="C3001"/>
    </row>
    <row r="3002" spans="3:3" ht="14.4" x14ac:dyDescent="0.3">
      <c r="C3002"/>
    </row>
    <row r="3003" spans="3:3" ht="14.4" x14ac:dyDescent="0.3">
      <c r="C3003"/>
    </row>
    <row r="3004" spans="3:3" ht="14.4" x14ac:dyDescent="0.3">
      <c r="C3004"/>
    </row>
    <row r="3005" spans="3:3" ht="14.4" x14ac:dyDescent="0.3">
      <c r="C3005"/>
    </row>
    <row r="3006" spans="3:3" ht="14.4" x14ac:dyDescent="0.3">
      <c r="C3006"/>
    </row>
    <row r="3007" spans="3:3" ht="14.4" x14ac:dyDescent="0.3">
      <c r="C3007"/>
    </row>
    <row r="3008" spans="3:3" ht="14.4" x14ac:dyDescent="0.3">
      <c r="C3008"/>
    </row>
    <row r="3009" spans="3:3" ht="14.4" x14ac:dyDescent="0.3">
      <c r="C3009"/>
    </row>
    <row r="3010" spans="3:3" ht="14.4" x14ac:dyDescent="0.3">
      <c r="C3010"/>
    </row>
    <row r="3011" spans="3:3" ht="14.4" x14ac:dyDescent="0.3">
      <c r="C3011"/>
    </row>
    <row r="3012" spans="3:3" ht="14.4" x14ac:dyDescent="0.3">
      <c r="C3012"/>
    </row>
    <row r="3013" spans="3:3" ht="14.4" x14ac:dyDescent="0.3">
      <c r="C3013"/>
    </row>
    <row r="3014" spans="3:3" ht="14.4" x14ac:dyDescent="0.3">
      <c r="C3014"/>
    </row>
    <row r="3015" spans="3:3" ht="14.4" x14ac:dyDescent="0.3">
      <c r="C3015"/>
    </row>
    <row r="3016" spans="3:3" ht="14.4" x14ac:dyDescent="0.3">
      <c r="C3016"/>
    </row>
    <row r="3017" spans="3:3" ht="14.4" x14ac:dyDescent="0.3">
      <c r="C3017"/>
    </row>
    <row r="3018" spans="3:3" ht="14.4" x14ac:dyDescent="0.3">
      <c r="C3018"/>
    </row>
    <row r="3019" spans="3:3" ht="14.4" x14ac:dyDescent="0.3">
      <c r="C3019"/>
    </row>
    <row r="3020" spans="3:3" ht="14.4" x14ac:dyDescent="0.3">
      <c r="C3020"/>
    </row>
    <row r="3021" spans="3:3" ht="14.4" x14ac:dyDescent="0.3">
      <c r="C3021"/>
    </row>
    <row r="3022" spans="3:3" ht="14.4" x14ac:dyDescent="0.3">
      <c r="C3022"/>
    </row>
    <row r="3023" spans="3:3" ht="14.4" x14ac:dyDescent="0.3">
      <c r="C3023"/>
    </row>
    <row r="3024" spans="3:3" ht="14.4" x14ac:dyDescent="0.3">
      <c r="C3024"/>
    </row>
    <row r="3025" spans="3:3" ht="14.4" x14ac:dyDescent="0.3">
      <c r="C3025"/>
    </row>
    <row r="3026" spans="3:3" ht="14.4" x14ac:dyDescent="0.3">
      <c r="C3026"/>
    </row>
    <row r="3027" spans="3:3" ht="14.4" x14ac:dyDescent="0.3">
      <c r="C3027"/>
    </row>
    <row r="3028" spans="3:3" ht="14.4" x14ac:dyDescent="0.3">
      <c r="C3028"/>
    </row>
    <row r="3029" spans="3:3" ht="14.4" x14ac:dyDescent="0.3">
      <c r="C3029"/>
    </row>
    <row r="3030" spans="3:3" ht="14.4" x14ac:dyDescent="0.3">
      <c r="C3030"/>
    </row>
    <row r="3031" spans="3:3" ht="14.4" x14ac:dyDescent="0.3">
      <c r="C3031"/>
    </row>
    <row r="3032" spans="3:3" ht="14.4" x14ac:dyDescent="0.3">
      <c r="C3032"/>
    </row>
    <row r="3033" spans="3:3" ht="14.4" x14ac:dyDescent="0.3">
      <c r="C3033"/>
    </row>
    <row r="3034" spans="3:3" ht="14.4" x14ac:dyDescent="0.3">
      <c r="C3034"/>
    </row>
    <row r="3035" spans="3:3" ht="14.4" x14ac:dyDescent="0.3">
      <c r="C3035"/>
    </row>
    <row r="3036" spans="3:3" ht="14.4" x14ac:dyDescent="0.3">
      <c r="C3036"/>
    </row>
    <row r="3037" spans="3:3" ht="14.4" x14ac:dyDescent="0.3">
      <c r="C3037"/>
    </row>
    <row r="3038" spans="3:3" ht="14.4" x14ac:dyDescent="0.3">
      <c r="C3038"/>
    </row>
    <row r="3039" spans="3:3" ht="14.4" x14ac:dyDescent="0.3">
      <c r="C3039"/>
    </row>
    <row r="3040" spans="3:3" ht="14.4" x14ac:dyDescent="0.3">
      <c r="C3040"/>
    </row>
    <row r="3041" spans="3:3" ht="14.4" x14ac:dyDescent="0.3">
      <c r="C3041"/>
    </row>
    <row r="3042" spans="3:3" ht="14.4" x14ac:dyDescent="0.3">
      <c r="C3042"/>
    </row>
    <row r="3043" spans="3:3" ht="14.4" x14ac:dyDescent="0.3">
      <c r="C3043"/>
    </row>
    <row r="3044" spans="3:3" ht="14.4" x14ac:dyDescent="0.3">
      <c r="C3044"/>
    </row>
    <row r="3045" spans="3:3" ht="14.4" x14ac:dyDescent="0.3">
      <c r="C3045"/>
    </row>
    <row r="3046" spans="3:3" ht="14.4" x14ac:dyDescent="0.3">
      <c r="C3046"/>
    </row>
    <row r="3047" spans="3:3" ht="14.4" x14ac:dyDescent="0.3">
      <c r="C3047"/>
    </row>
    <row r="3048" spans="3:3" ht="14.4" x14ac:dyDescent="0.3">
      <c r="C3048"/>
    </row>
    <row r="3049" spans="3:3" ht="14.4" x14ac:dyDescent="0.3">
      <c r="C3049"/>
    </row>
    <row r="3050" spans="3:3" ht="14.4" x14ac:dyDescent="0.3">
      <c r="C3050"/>
    </row>
    <row r="3051" spans="3:3" ht="14.4" x14ac:dyDescent="0.3">
      <c r="C3051"/>
    </row>
    <row r="3052" spans="3:3" ht="14.4" x14ac:dyDescent="0.3">
      <c r="C3052"/>
    </row>
    <row r="3053" spans="3:3" ht="14.4" x14ac:dyDescent="0.3">
      <c r="C3053"/>
    </row>
    <row r="3054" spans="3:3" ht="14.4" x14ac:dyDescent="0.3">
      <c r="C3054"/>
    </row>
    <row r="3055" spans="3:3" ht="14.4" x14ac:dyDescent="0.3">
      <c r="C3055"/>
    </row>
    <row r="3056" spans="3:3" ht="14.4" x14ac:dyDescent="0.3">
      <c r="C3056"/>
    </row>
    <row r="3057" spans="3:3" ht="14.4" x14ac:dyDescent="0.3">
      <c r="C3057"/>
    </row>
    <row r="3058" spans="3:3" ht="14.4" x14ac:dyDescent="0.3">
      <c r="C3058"/>
    </row>
    <row r="3059" spans="3:3" ht="14.4" x14ac:dyDescent="0.3">
      <c r="C3059"/>
    </row>
    <row r="3060" spans="3:3" ht="14.4" x14ac:dyDescent="0.3">
      <c r="C3060"/>
    </row>
    <row r="3061" spans="3:3" ht="14.4" x14ac:dyDescent="0.3">
      <c r="C3061"/>
    </row>
    <row r="3062" spans="3:3" ht="14.4" x14ac:dyDescent="0.3">
      <c r="C3062"/>
    </row>
    <row r="3063" spans="3:3" ht="14.4" x14ac:dyDescent="0.3">
      <c r="C3063"/>
    </row>
    <row r="3064" spans="3:3" ht="14.4" x14ac:dyDescent="0.3">
      <c r="C3064"/>
    </row>
    <row r="3065" spans="3:3" ht="14.4" x14ac:dyDescent="0.3">
      <c r="C3065"/>
    </row>
    <row r="3066" spans="3:3" ht="14.4" x14ac:dyDescent="0.3">
      <c r="C3066"/>
    </row>
    <row r="3067" spans="3:3" ht="14.4" x14ac:dyDescent="0.3">
      <c r="C3067"/>
    </row>
    <row r="3068" spans="3:3" ht="14.4" x14ac:dyDescent="0.3">
      <c r="C3068"/>
    </row>
    <row r="3069" spans="3:3" ht="14.4" x14ac:dyDescent="0.3">
      <c r="C3069"/>
    </row>
    <row r="3070" spans="3:3" ht="14.4" x14ac:dyDescent="0.3">
      <c r="C3070"/>
    </row>
    <row r="3071" spans="3:3" ht="14.4" x14ac:dyDescent="0.3">
      <c r="C3071"/>
    </row>
    <row r="3072" spans="3:3" ht="14.4" x14ac:dyDescent="0.3">
      <c r="C3072"/>
    </row>
    <row r="3073" spans="3:3" ht="14.4" x14ac:dyDescent="0.3">
      <c r="C3073"/>
    </row>
    <row r="3074" spans="3:3" ht="14.4" x14ac:dyDescent="0.3">
      <c r="C3074"/>
    </row>
    <row r="3075" spans="3:3" ht="14.4" x14ac:dyDescent="0.3">
      <c r="C3075"/>
    </row>
    <row r="3076" spans="3:3" ht="14.4" x14ac:dyDescent="0.3">
      <c r="C3076"/>
    </row>
    <row r="3077" spans="3:3" ht="14.4" x14ac:dyDescent="0.3">
      <c r="C3077"/>
    </row>
    <row r="3078" spans="3:3" ht="14.4" x14ac:dyDescent="0.3">
      <c r="C3078"/>
    </row>
    <row r="3079" spans="3:3" ht="14.4" x14ac:dyDescent="0.3">
      <c r="C3079"/>
    </row>
    <row r="3080" spans="3:3" ht="14.4" x14ac:dyDescent="0.3">
      <c r="C3080"/>
    </row>
    <row r="3081" spans="3:3" ht="14.4" x14ac:dyDescent="0.3">
      <c r="C3081"/>
    </row>
    <row r="3082" spans="3:3" ht="14.4" x14ac:dyDescent="0.3">
      <c r="C3082"/>
    </row>
    <row r="3083" spans="3:3" ht="14.4" x14ac:dyDescent="0.3">
      <c r="C3083"/>
    </row>
    <row r="3084" spans="3:3" ht="14.4" x14ac:dyDescent="0.3">
      <c r="C3084"/>
    </row>
    <row r="3085" spans="3:3" ht="14.4" x14ac:dyDescent="0.3">
      <c r="C3085"/>
    </row>
    <row r="3086" spans="3:3" ht="14.4" x14ac:dyDescent="0.3">
      <c r="C3086"/>
    </row>
    <row r="3087" spans="3:3" ht="14.4" x14ac:dyDescent="0.3">
      <c r="C3087"/>
    </row>
    <row r="3088" spans="3:3" ht="14.4" x14ac:dyDescent="0.3">
      <c r="C3088"/>
    </row>
    <row r="3089" spans="3:3" ht="14.4" x14ac:dyDescent="0.3">
      <c r="C3089"/>
    </row>
    <row r="3090" spans="3:3" ht="14.4" x14ac:dyDescent="0.3">
      <c r="C3090"/>
    </row>
    <row r="3091" spans="3:3" ht="14.4" x14ac:dyDescent="0.3">
      <c r="C3091"/>
    </row>
    <row r="3092" spans="3:3" ht="14.4" x14ac:dyDescent="0.3">
      <c r="C3092"/>
    </row>
    <row r="3093" spans="3:3" ht="14.4" x14ac:dyDescent="0.3">
      <c r="C3093"/>
    </row>
    <row r="3094" spans="3:3" ht="14.4" x14ac:dyDescent="0.3">
      <c r="C3094"/>
    </row>
    <row r="3095" spans="3:3" ht="14.4" x14ac:dyDescent="0.3">
      <c r="C3095"/>
    </row>
    <row r="3096" spans="3:3" ht="14.4" x14ac:dyDescent="0.3">
      <c r="C3096"/>
    </row>
    <row r="3097" spans="3:3" ht="14.4" x14ac:dyDescent="0.3">
      <c r="C3097"/>
    </row>
    <row r="3098" spans="3:3" ht="14.4" x14ac:dyDescent="0.3">
      <c r="C3098"/>
    </row>
    <row r="3099" spans="3:3" ht="14.4" x14ac:dyDescent="0.3">
      <c r="C3099"/>
    </row>
    <row r="3100" spans="3:3" ht="14.4" x14ac:dyDescent="0.3">
      <c r="C3100"/>
    </row>
    <row r="3101" spans="3:3" ht="14.4" x14ac:dyDescent="0.3">
      <c r="C3101"/>
    </row>
    <row r="3102" spans="3:3" ht="14.4" x14ac:dyDescent="0.3">
      <c r="C3102"/>
    </row>
    <row r="3103" spans="3:3" ht="14.4" x14ac:dyDescent="0.3">
      <c r="C3103"/>
    </row>
    <row r="3104" spans="3:3" ht="14.4" x14ac:dyDescent="0.3">
      <c r="C3104"/>
    </row>
    <row r="3105" spans="3:3" ht="14.4" x14ac:dyDescent="0.3">
      <c r="C3105"/>
    </row>
    <row r="3106" spans="3:3" ht="14.4" x14ac:dyDescent="0.3">
      <c r="C3106"/>
    </row>
    <row r="3107" spans="3:3" ht="14.4" x14ac:dyDescent="0.3">
      <c r="C3107"/>
    </row>
    <row r="3108" spans="3:3" ht="14.4" x14ac:dyDescent="0.3">
      <c r="C3108"/>
    </row>
    <row r="3109" spans="3:3" ht="14.4" x14ac:dyDescent="0.3">
      <c r="C3109"/>
    </row>
    <row r="3110" spans="3:3" ht="14.4" x14ac:dyDescent="0.3">
      <c r="C3110"/>
    </row>
    <row r="3111" spans="3:3" ht="14.4" x14ac:dyDescent="0.3">
      <c r="C3111"/>
    </row>
    <row r="3112" spans="3:3" ht="14.4" x14ac:dyDescent="0.3">
      <c r="C3112"/>
    </row>
    <row r="3113" spans="3:3" ht="14.4" x14ac:dyDescent="0.3">
      <c r="C3113"/>
    </row>
    <row r="3114" spans="3:3" ht="14.4" x14ac:dyDescent="0.3">
      <c r="C3114"/>
    </row>
    <row r="3115" spans="3:3" ht="14.4" x14ac:dyDescent="0.3">
      <c r="C3115"/>
    </row>
    <row r="3116" spans="3:3" ht="14.4" x14ac:dyDescent="0.3">
      <c r="C3116"/>
    </row>
    <row r="3117" spans="3:3" ht="14.4" x14ac:dyDescent="0.3">
      <c r="C3117"/>
    </row>
    <row r="3118" spans="3:3" ht="14.4" x14ac:dyDescent="0.3">
      <c r="C3118"/>
    </row>
    <row r="3119" spans="3:3" ht="14.4" x14ac:dyDescent="0.3">
      <c r="C3119"/>
    </row>
    <row r="3120" spans="3:3" ht="14.4" x14ac:dyDescent="0.3">
      <c r="C3120"/>
    </row>
    <row r="3121" spans="3:3" ht="14.4" x14ac:dyDescent="0.3">
      <c r="C3121"/>
    </row>
    <row r="3122" spans="3:3" ht="14.4" x14ac:dyDescent="0.3">
      <c r="C3122"/>
    </row>
    <row r="3123" spans="3:3" ht="14.4" x14ac:dyDescent="0.3">
      <c r="C3123"/>
    </row>
    <row r="3124" spans="3:3" ht="14.4" x14ac:dyDescent="0.3">
      <c r="C3124"/>
    </row>
    <row r="3125" spans="3:3" ht="14.4" x14ac:dyDescent="0.3">
      <c r="C3125"/>
    </row>
    <row r="3126" spans="3:3" ht="14.4" x14ac:dyDescent="0.3">
      <c r="C3126"/>
    </row>
    <row r="3127" spans="3:3" ht="14.4" x14ac:dyDescent="0.3">
      <c r="C3127"/>
    </row>
    <row r="3128" spans="3:3" ht="14.4" x14ac:dyDescent="0.3">
      <c r="C3128"/>
    </row>
    <row r="3129" spans="3:3" ht="14.4" x14ac:dyDescent="0.3">
      <c r="C3129"/>
    </row>
    <row r="3130" spans="3:3" ht="14.4" x14ac:dyDescent="0.3">
      <c r="C3130"/>
    </row>
    <row r="3131" spans="3:3" ht="14.4" x14ac:dyDescent="0.3">
      <c r="C3131"/>
    </row>
    <row r="3132" spans="3:3" ht="14.4" x14ac:dyDescent="0.3">
      <c r="C3132"/>
    </row>
    <row r="3133" spans="3:3" ht="14.4" x14ac:dyDescent="0.3">
      <c r="C3133"/>
    </row>
    <row r="3134" spans="3:3" ht="14.4" x14ac:dyDescent="0.3">
      <c r="C3134"/>
    </row>
    <row r="3135" spans="3:3" ht="14.4" x14ac:dyDescent="0.3">
      <c r="C3135"/>
    </row>
    <row r="3136" spans="3:3" ht="14.4" x14ac:dyDescent="0.3">
      <c r="C3136"/>
    </row>
    <row r="3137" spans="3:3" ht="14.4" x14ac:dyDescent="0.3">
      <c r="C3137"/>
    </row>
    <row r="3138" spans="3:3" ht="14.4" x14ac:dyDescent="0.3">
      <c r="C3138"/>
    </row>
    <row r="3139" spans="3:3" ht="14.4" x14ac:dyDescent="0.3">
      <c r="C3139"/>
    </row>
    <row r="3140" spans="3:3" ht="14.4" x14ac:dyDescent="0.3">
      <c r="C3140"/>
    </row>
    <row r="3141" spans="3:3" ht="14.4" x14ac:dyDescent="0.3">
      <c r="C3141"/>
    </row>
    <row r="3142" spans="3:3" ht="14.4" x14ac:dyDescent="0.3">
      <c r="C3142"/>
    </row>
    <row r="3143" spans="3:3" ht="14.4" x14ac:dyDescent="0.3">
      <c r="C3143"/>
    </row>
    <row r="3144" spans="3:3" ht="14.4" x14ac:dyDescent="0.3">
      <c r="C3144"/>
    </row>
    <row r="3145" spans="3:3" ht="14.4" x14ac:dyDescent="0.3">
      <c r="C3145"/>
    </row>
    <row r="3146" spans="3:3" ht="14.4" x14ac:dyDescent="0.3">
      <c r="C3146"/>
    </row>
    <row r="3147" spans="3:3" ht="14.4" x14ac:dyDescent="0.3">
      <c r="C3147"/>
    </row>
    <row r="3148" spans="3:3" ht="14.4" x14ac:dyDescent="0.3">
      <c r="C3148"/>
    </row>
    <row r="3149" spans="3:3" ht="14.4" x14ac:dyDescent="0.3">
      <c r="C3149"/>
    </row>
    <row r="3150" spans="3:3" ht="14.4" x14ac:dyDescent="0.3">
      <c r="C3150"/>
    </row>
    <row r="3151" spans="3:3" ht="14.4" x14ac:dyDescent="0.3">
      <c r="C3151"/>
    </row>
    <row r="3152" spans="3:3" ht="14.4" x14ac:dyDescent="0.3">
      <c r="C3152"/>
    </row>
    <row r="3153" spans="3:3" ht="14.4" x14ac:dyDescent="0.3">
      <c r="C3153"/>
    </row>
    <row r="3154" spans="3:3" ht="14.4" x14ac:dyDescent="0.3">
      <c r="C3154"/>
    </row>
    <row r="3155" spans="3:3" ht="14.4" x14ac:dyDescent="0.3">
      <c r="C3155"/>
    </row>
    <row r="3156" spans="3:3" ht="14.4" x14ac:dyDescent="0.3">
      <c r="C3156"/>
    </row>
    <row r="3157" spans="3:3" ht="14.4" x14ac:dyDescent="0.3">
      <c r="C3157"/>
    </row>
    <row r="3158" spans="3:3" ht="14.4" x14ac:dyDescent="0.3">
      <c r="C3158"/>
    </row>
    <row r="3159" spans="3:3" ht="14.4" x14ac:dyDescent="0.3">
      <c r="C3159"/>
    </row>
    <row r="3160" spans="3:3" ht="14.4" x14ac:dyDescent="0.3">
      <c r="C3160"/>
    </row>
    <row r="3161" spans="3:3" ht="14.4" x14ac:dyDescent="0.3">
      <c r="C3161"/>
    </row>
    <row r="3162" spans="3:3" ht="14.4" x14ac:dyDescent="0.3">
      <c r="C3162"/>
    </row>
    <row r="3163" spans="3:3" ht="14.4" x14ac:dyDescent="0.3">
      <c r="C3163"/>
    </row>
    <row r="3164" spans="3:3" ht="14.4" x14ac:dyDescent="0.3">
      <c r="C3164"/>
    </row>
    <row r="3165" spans="3:3" ht="14.4" x14ac:dyDescent="0.3">
      <c r="C3165"/>
    </row>
    <row r="3166" spans="3:3" ht="14.4" x14ac:dyDescent="0.3">
      <c r="C3166"/>
    </row>
    <row r="3167" spans="3:3" ht="14.4" x14ac:dyDescent="0.3">
      <c r="C3167"/>
    </row>
    <row r="3168" spans="3:3" ht="14.4" x14ac:dyDescent="0.3">
      <c r="C3168"/>
    </row>
    <row r="3169" spans="3:3" ht="14.4" x14ac:dyDescent="0.3">
      <c r="C3169"/>
    </row>
    <row r="3170" spans="3:3" ht="14.4" x14ac:dyDescent="0.3">
      <c r="C3170"/>
    </row>
    <row r="3171" spans="3:3" ht="14.4" x14ac:dyDescent="0.3">
      <c r="C3171"/>
    </row>
    <row r="3172" spans="3:3" ht="14.4" x14ac:dyDescent="0.3">
      <c r="C3172"/>
    </row>
    <row r="3173" spans="3:3" ht="14.4" x14ac:dyDescent="0.3">
      <c r="C3173"/>
    </row>
    <row r="3174" spans="3:3" ht="14.4" x14ac:dyDescent="0.3">
      <c r="C3174"/>
    </row>
    <row r="3175" spans="3:3" ht="14.4" x14ac:dyDescent="0.3">
      <c r="C3175"/>
    </row>
    <row r="3176" spans="3:3" ht="14.4" x14ac:dyDescent="0.3">
      <c r="C3176"/>
    </row>
    <row r="3177" spans="3:3" ht="14.4" x14ac:dyDescent="0.3">
      <c r="C3177"/>
    </row>
    <row r="3178" spans="3:3" ht="14.4" x14ac:dyDescent="0.3">
      <c r="C3178"/>
    </row>
    <row r="3179" spans="3:3" ht="14.4" x14ac:dyDescent="0.3">
      <c r="C3179"/>
    </row>
    <row r="3180" spans="3:3" ht="14.4" x14ac:dyDescent="0.3">
      <c r="C3180"/>
    </row>
    <row r="3181" spans="3:3" ht="14.4" x14ac:dyDescent="0.3">
      <c r="C3181"/>
    </row>
    <row r="3182" spans="3:3" ht="14.4" x14ac:dyDescent="0.3">
      <c r="C3182"/>
    </row>
    <row r="3183" spans="3:3" ht="14.4" x14ac:dyDescent="0.3">
      <c r="C3183"/>
    </row>
    <row r="3184" spans="3:3" ht="14.4" x14ac:dyDescent="0.3">
      <c r="C3184"/>
    </row>
    <row r="3185" spans="3:3" ht="14.4" x14ac:dyDescent="0.3">
      <c r="C3185"/>
    </row>
    <row r="3186" spans="3:3" ht="14.4" x14ac:dyDescent="0.3">
      <c r="C3186"/>
    </row>
    <row r="3187" spans="3:3" ht="14.4" x14ac:dyDescent="0.3">
      <c r="C3187"/>
    </row>
    <row r="3188" spans="3:3" ht="14.4" x14ac:dyDescent="0.3">
      <c r="C3188"/>
    </row>
    <row r="3189" spans="3:3" ht="14.4" x14ac:dyDescent="0.3">
      <c r="C3189"/>
    </row>
    <row r="3190" spans="3:3" ht="14.4" x14ac:dyDescent="0.3">
      <c r="C3190"/>
    </row>
    <row r="3191" spans="3:3" ht="14.4" x14ac:dyDescent="0.3">
      <c r="C3191"/>
    </row>
    <row r="3192" spans="3:3" ht="14.4" x14ac:dyDescent="0.3">
      <c r="C3192"/>
    </row>
    <row r="3193" spans="3:3" ht="14.4" x14ac:dyDescent="0.3">
      <c r="C3193"/>
    </row>
    <row r="3194" spans="3:3" ht="14.4" x14ac:dyDescent="0.3">
      <c r="C3194"/>
    </row>
    <row r="3195" spans="3:3" ht="14.4" x14ac:dyDescent="0.3">
      <c r="C3195"/>
    </row>
    <row r="3196" spans="3:3" ht="14.4" x14ac:dyDescent="0.3">
      <c r="C3196"/>
    </row>
    <row r="3197" spans="3:3" ht="14.4" x14ac:dyDescent="0.3">
      <c r="C3197"/>
    </row>
    <row r="3198" spans="3:3" ht="14.4" x14ac:dyDescent="0.3">
      <c r="C3198"/>
    </row>
    <row r="3199" spans="3:3" ht="14.4" x14ac:dyDescent="0.3">
      <c r="C3199"/>
    </row>
    <row r="3200" spans="3:3" ht="14.4" x14ac:dyDescent="0.3">
      <c r="C3200"/>
    </row>
    <row r="3201" spans="3:3" ht="14.4" x14ac:dyDescent="0.3">
      <c r="C3201"/>
    </row>
    <row r="3202" spans="3:3" ht="14.4" x14ac:dyDescent="0.3">
      <c r="C3202"/>
    </row>
    <row r="3203" spans="3:3" ht="14.4" x14ac:dyDescent="0.3">
      <c r="C3203"/>
    </row>
    <row r="3204" spans="3:3" ht="14.4" x14ac:dyDescent="0.3">
      <c r="C3204"/>
    </row>
    <row r="3205" spans="3:3" ht="14.4" x14ac:dyDescent="0.3">
      <c r="C3205"/>
    </row>
    <row r="3206" spans="3:3" ht="14.4" x14ac:dyDescent="0.3">
      <c r="C3206"/>
    </row>
    <row r="3207" spans="3:3" ht="14.4" x14ac:dyDescent="0.3">
      <c r="C3207"/>
    </row>
    <row r="3208" spans="3:3" ht="14.4" x14ac:dyDescent="0.3">
      <c r="C3208"/>
    </row>
    <row r="3209" spans="3:3" ht="14.4" x14ac:dyDescent="0.3">
      <c r="C3209"/>
    </row>
    <row r="3210" spans="3:3" ht="14.4" x14ac:dyDescent="0.3">
      <c r="C3210"/>
    </row>
    <row r="3211" spans="3:3" ht="14.4" x14ac:dyDescent="0.3">
      <c r="C3211"/>
    </row>
    <row r="3212" spans="3:3" ht="14.4" x14ac:dyDescent="0.3">
      <c r="C3212"/>
    </row>
    <row r="3213" spans="3:3" ht="14.4" x14ac:dyDescent="0.3">
      <c r="C3213"/>
    </row>
    <row r="3214" spans="3:3" ht="14.4" x14ac:dyDescent="0.3">
      <c r="C3214"/>
    </row>
    <row r="3215" spans="3:3" ht="14.4" x14ac:dyDescent="0.3">
      <c r="C3215"/>
    </row>
    <row r="3216" spans="3:3" ht="14.4" x14ac:dyDescent="0.3">
      <c r="C3216"/>
    </row>
    <row r="3217" spans="3:3" ht="14.4" x14ac:dyDescent="0.3">
      <c r="C3217"/>
    </row>
    <row r="3218" spans="3:3" ht="14.4" x14ac:dyDescent="0.3">
      <c r="C3218"/>
    </row>
    <row r="3219" spans="3:3" ht="14.4" x14ac:dyDescent="0.3">
      <c r="C3219"/>
    </row>
    <row r="3220" spans="3:3" ht="14.4" x14ac:dyDescent="0.3">
      <c r="C3220"/>
    </row>
    <row r="3221" spans="3:3" ht="14.4" x14ac:dyDescent="0.3">
      <c r="C3221"/>
    </row>
    <row r="3222" spans="3:3" ht="14.4" x14ac:dyDescent="0.3">
      <c r="C3222"/>
    </row>
    <row r="3223" spans="3:3" ht="14.4" x14ac:dyDescent="0.3">
      <c r="C3223"/>
    </row>
    <row r="3224" spans="3:3" ht="14.4" x14ac:dyDescent="0.3">
      <c r="C3224"/>
    </row>
    <row r="3225" spans="3:3" ht="14.4" x14ac:dyDescent="0.3">
      <c r="C3225"/>
    </row>
    <row r="3226" spans="3:3" ht="14.4" x14ac:dyDescent="0.3">
      <c r="C3226"/>
    </row>
    <row r="3227" spans="3:3" ht="14.4" x14ac:dyDescent="0.3">
      <c r="C3227"/>
    </row>
    <row r="3228" spans="3:3" ht="14.4" x14ac:dyDescent="0.3">
      <c r="C3228"/>
    </row>
    <row r="3229" spans="3:3" ht="14.4" x14ac:dyDescent="0.3">
      <c r="C3229"/>
    </row>
    <row r="3230" spans="3:3" ht="14.4" x14ac:dyDescent="0.3">
      <c r="C3230"/>
    </row>
    <row r="3231" spans="3:3" ht="14.4" x14ac:dyDescent="0.3">
      <c r="C3231"/>
    </row>
    <row r="3232" spans="3:3" ht="14.4" x14ac:dyDescent="0.3">
      <c r="C3232"/>
    </row>
    <row r="3233" spans="3:3" ht="14.4" x14ac:dyDescent="0.3">
      <c r="C3233"/>
    </row>
    <row r="3234" spans="3:3" ht="14.4" x14ac:dyDescent="0.3">
      <c r="C3234"/>
    </row>
    <row r="3235" spans="3:3" ht="14.4" x14ac:dyDescent="0.3">
      <c r="C3235"/>
    </row>
    <row r="3236" spans="3:3" ht="14.4" x14ac:dyDescent="0.3">
      <c r="C3236"/>
    </row>
    <row r="3237" spans="3:3" ht="14.4" x14ac:dyDescent="0.3">
      <c r="C3237"/>
    </row>
    <row r="3238" spans="3:3" ht="14.4" x14ac:dyDescent="0.3">
      <c r="C3238"/>
    </row>
    <row r="3239" spans="3:3" ht="14.4" x14ac:dyDescent="0.3">
      <c r="C3239"/>
    </row>
    <row r="3240" spans="3:3" ht="14.4" x14ac:dyDescent="0.3">
      <c r="C3240"/>
    </row>
    <row r="3241" spans="3:3" ht="14.4" x14ac:dyDescent="0.3">
      <c r="C3241"/>
    </row>
    <row r="3242" spans="3:3" ht="14.4" x14ac:dyDescent="0.3">
      <c r="C3242"/>
    </row>
    <row r="3243" spans="3:3" ht="14.4" x14ac:dyDescent="0.3">
      <c r="C3243"/>
    </row>
    <row r="3244" spans="3:3" ht="14.4" x14ac:dyDescent="0.3">
      <c r="C3244"/>
    </row>
    <row r="3245" spans="3:3" ht="14.4" x14ac:dyDescent="0.3">
      <c r="C3245"/>
    </row>
    <row r="3246" spans="3:3" ht="14.4" x14ac:dyDescent="0.3">
      <c r="C3246"/>
    </row>
    <row r="3247" spans="3:3" ht="14.4" x14ac:dyDescent="0.3">
      <c r="C3247"/>
    </row>
    <row r="3248" spans="3:3" ht="14.4" x14ac:dyDescent="0.3">
      <c r="C3248"/>
    </row>
    <row r="3249" spans="3:3" ht="14.4" x14ac:dyDescent="0.3">
      <c r="C3249"/>
    </row>
    <row r="3250" spans="3:3" ht="14.4" x14ac:dyDescent="0.3">
      <c r="C3250"/>
    </row>
    <row r="3251" spans="3:3" ht="14.4" x14ac:dyDescent="0.3">
      <c r="C3251"/>
    </row>
    <row r="3252" spans="3:3" ht="14.4" x14ac:dyDescent="0.3">
      <c r="C3252"/>
    </row>
    <row r="3253" spans="3:3" ht="14.4" x14ac:dyDescent="0.3">
      <c r="C3253"/>
    </row>
    <row r="3254" spans="3:3" ht="14.4" x14ac:dyDescent="0.3">
      <c r="C3254"/>
    </row>
    <row r="3255" spans="3:3" ht="14.4" x14ac:dyDescent="0.3">
      <c r="C3255"/>
    </row>
    <row r="3256" spans="3:3" ht="14.4" x14ac:dyDescent="0.3">
      <c r="C3256"/>
    </row>
    <row r="3257" spans="3:3" ht="14.4" x14ac:dyDescent="0.3">
      <c r="C3257"/>
    </row>
    <row r="3258" spans="3:3" ht="14.4" x14ac:dyDescent="0.3">
      <c r="C3258"/>
    </row>
    <row r="3259" spans="3:3" ht="14.4" x14ac:dyDescent="0.3">
      <c r="C3259"/>
    </row>
    <row r="3260" spans="3:3" ht="14.4" x14ac:dyDescent="0.3">
      <c r="C3260"/>
    </row>
    <row r="3261" spans="3:3" ht="14.4" x14ac:dyDescent="0.3">
      <c r="C3261"/>
    </row>
    <row r="3262" spans="3:3" ht="14.4" x14ac:dyDescent="0.3">
      <c r="C3262"/>
    </row>
    <row r="3263" spans="3:3" ht="14.4" x14ac:dyDescent="0.3">
      <c r="C3263"/>
    </row>
    <row r="3264" spans="3:3" ht="14.4" x14ac:dyDescent="0.3">
      <c r="C3264"/>
    </row>
    <row r="3265" spans="3:3" ht="14.4" x14ac:dyDescent="0.3">
      <c r="C3265"/>
    </row>
    <row r="3266" spans="3:3" ht="14.4" x14ac:dyDescent="0.3">
      <c r="C3266"/>
    </row>
    <row r="3267" spans="3:3" ht="14.4" x14ac:dyDescent="0.3">
      <c r="C3267"/>
    </row>
    <row r="3268" spans="3:3" ht="14.4" x14ac:dyDescent="0.3">
      <c r="C3268"/>
    </row>
    <row r="3269" spans="3:3" ht="14.4" x14ac:dyDescent="0.3">
      <c r="C3269"/>
    </row>
    <row r="3270" spans="3:3" ht="14.4" x14ac:dyDescent="0.3">
      <c r="C3270"/>
    </row>
    <row r="3271" spans="3:3" ht="14.4" x14ac:dyDescent="0.3">
      <c r="C3271"/>
    </row>
    <row r="3272" spans="3:3" ht="14.4" x14ac:dyDescent="0.3">
      <c r="C3272"/>
    </row>
    <row r="3273" spans="3:3" ht="14.4" x14ac:dyDescent="0.3">
      <c r="C3273"/>
    </row>
    <row r="3274" spans="3:3" ht="14.4" x14ac:dyDescent="0.3">
      <c r="C3274"/>
    </row>
    <row r="3275" spans="3:3" ht="14.4" x14ac:dyDescent="0.3">
      <c r="C3275"/>
    </row>
    <row r="3276" spans="3:3" ht="14.4" x14ac:dyDescent="0.3">
      <c r="C3276"/>
    </row>
    <row r="3277" spans="3:3" ht="14.4" x14ac:dyDescent="0.3">
      <c r="C3277"/>
    </row>
    <row r="3278" spans="3:3" ht="14.4" x14ac:dyDescent="0.3">
      <c r="C3278"/>
    </row>
    <row r="3279" spans="3:3" ht="14.4" x14ac:dyDescent="0.3">
      <c r="C3279"/>
    </row>
    <row r="3280" spans="3:3" ht="14.4" x14ac:dyDescent="0.3">
      <c r="C3280"/>
    </row>
    <row r="3281" spans="3:3" ht="14.4" x14ac:dyDescent="0.3">
      <c r="C3281"/>
    </row>
    <row r="3282" spans="3:3" ht="14.4" x14ac:dyDescent="0.3">
      <c r="C3282"/>
    </row>
    <row r="3283" spans="3:3" ht="14.4" x14ac:dyDescent="0.3">
      <c r="C3283"/>
    </row>
    <row r="3284" spans="3:3" ht="14.4" x14ac:dyDescent="0.3">
      <c r="C3284"/>
    </row>
    <row r="3285" spans="3:3" ht="14.4" x14ac:dyDescent="0.3">
      <c r="C3285"/>
    </row>
    <row r="3286" spans="3:3" ht="14.4" x14ac:dyDescent="0.3">
      <c r="C3286"/>
    </row>
    <row r="3287" spans="3:3" ht="14.4" x14ac:dyDescent="0.3">
      <c r="C3287"/>
    </row>
    <row r="3288" spans="3:3" ht="14.4" x14ac:dyDescent="0.3">
      <c r="C3288"/>
    </row>
    <row r="3289" spans="3:3" ht="14.4" x14ac:dyDescent="0.3">
      <c r="C3289"/>
    </row>
    <row r="3290" spans="3:3" ht="14.4" x14ac:dyDescent="0.3">
      <c r="C3290"/>
    </row>
    <row r="3291" spans="3:3" ht="14.4" x14ac:dyDescent="0.3">
      <c r="C3291"/>
    </row>
    <row r="3292" spans="3:3" ht="14.4" x14ac:dyDescent="0.3">
      <c r="C3292"/>
    </row>
    <row r="3293" spans="3:3" ht="14.4" x14ac:dyDescent="0.3">
      <c r="C3293"/>
    </row>
    <row r="3294" spans="3:3" ht="14.4" x14ac:dyDescent="0.3">
      <c r="C3294"/>
    </row>
    <row r="3295" spans="3:3" ht="14.4" x14ac:dyDescent="0.3">
      <c r="C3295"/>
    </row>
    <row r="3296" spans="3:3" ht="14.4" x14ac:dyDescent="0.3">
      <c r="C3296"/>
    </row>
    <row r="3297" spans="3:3" ht="14.4" x14ac:dyDescent="0.3">
      <c r="C3297"/>
    </row>
    <row r="3298" spans="3:3" ht="14.4" x14ac:dyDescent="0.3">
      <c r="C3298"/>
    </row>
    <row r="3299" spans="3:3" ht="14.4" x14ac:dyDescent="0.3">
      <c r="C3299"/>
    </row>
    <row r="3300" spans="3:3" ht="14.4" x14ac:dyDescent="0.3">
      <c r="C3300"/>
    </row>
    <row r="3301" spans="3:3" ht="14.4" x14ac:dyDescent="0.3">
      <c r="C3301"/>
    </row>
    <row r="3302" spans="3:3" ht="14.4" x14ac:dyDescent="0.3">
      <c r="C3302"/>
    </row>
    <row r="3303" spans="3:3" ht="14.4" x14ac:dyDescent="0.3">
      <c r="C3303"/>
    </row>
    <row r="3304" spans="3:3" ht="14.4" x14ac:dyDescent="0.3">
      <c r="C3304"/>
    </row>
    <row r="3305" spans="3:3" ht="14.4" x14ac:dyDescent="0.3">
      <c r="C3305"/>
    </row>
    <row r="3306" spans="3:3" ht="14.4" x14ac:dyDescent="0.3">
      <c r="C3306"/>
    </row>
    <row r="3307" spans="3:3" ht="14.4" x14ac:dyDescent="0.3">
      <c r="C3307"/>
    </row>
    <row r="3308" spans="3:3" ht="14.4" x14ac:dyDescent="0.3">
      <c r="C3308"/>
    </row>
    <row r="3309" spans="3:3" ht="14.4" x14ac:dyDescent="0.3">
      <c r="C3309"/>
    </row>
    <row r="3310" spans="3:3" ht="14.4" x14ac:dyDescent="0.3">
      <c r="C3310"/>
    </row>
    <row r="3311" spans="3:3" ht="14.4" x14ac:dyDescent="0.3">
      <c r="C3311"/>
    </row>
    <row r="3312" spans="3:3" ht="14.4" x14ac:dyDescent="0.3">
      <c r="C3312"/>
    </row>
    <row r="3313" spans="3:3" ht="14.4" x14ac:dyDescent="0.3">
      <c r="C3313"/>
    </row>
    <row r="3314" spans="3:3" ht="14.4" x14ac:dyDescent="0.3">
      <c r="C3314"/>
    </row>
    <row r="3315" spans="3:3" ht="14.4" x14ac:dyDescent="0.3">
      <c r="C3315"/>
    </row>
    <row r="3316" spans="3:3" ht="14.4" x14ac:dyDescent="0.3">
      <c r="C3316"/>
    </row>
    <row r="3317" spans="3:3" ht="14.4" x14ac:dyDescent="0.3">
      <c r="C3317"/>
    </row>
    <row r="3318" spans="3:3" ht="14.4" x14ac:dyDescent="0.3">
      <c r="C3318"/>
    </row>
    <row r="3319" spans="3:3" ht="14.4" x14ac:dyDescent="0.3">
      <c r="C3319"/>
    </row>
    <row r="3320" spans="3:3" ht="14.4" x14ac:dyDescent="0.3">
      <c r="C3320"/>
    </row>
    <row r="3321" spans="3:3" ht="14.4" x14ac:dyDescent="0.3">
      <c r="C3321"/>
    </row>
    <row r="3322" spans="3:3" ht="14.4" x14ac:dyDescent="0.3">
      <c r="C3322"/>
    </row>
    <row r="3323" spans="3:3" ht="14.4" x14ac:dyDescent="0.3">
      <c r="C3323"/>
    </row>
    <row r="3324" spans="3:3" ht="14.4" x14ac:dyDescent="0.3">
      <c r="C3324"/>
    </row>
    <row r="3325" spans="3:3" ht="14.4" x14ac:dyDescent="0.3">
      <c r="C3325"/>
    </row>
    <row r="3326" spans="3:3" ht="14.4" x14ac:dyDescent="0.3">
      <c r="C3326"/>
    </row>
    <row r="3327" spans="3:3" ht="14.4" x14ac:dyDescent="0.3">
      <c r="C3327"/>
    </row>
    <row r="3328" spans="3:3" ht="14.4" x14ac:dyDescent="0.3">
      <c r="C3328"/>
    </row>
    <row r="3329" spans="3:3" ht="14.4" x14ac:dyDescent="0.3">
      <c r="C3329"/>
    </row>
    <row r="3330" spans="3:3" ht="14.4" x14ac:dyDescent="0.3">
      <c r="C3330"/>
    </row>
    <row r="3331" spans="3:3" ht="14.4" x14ac:dyDescent="0.3">
      <c r="C3331"/>
    </row>
    <row r="3332" spans="3:3" ht="14.4" x14ac:dyDescent="0.3">
      <c r="C3332"/>
    </row>
    <row r="3333" spans="3:3" ht="14.4" x14ac:dyDescent="0.3">
      <c r="C3333"/>
    </row>
    <row r="3334" spans="3:3" ht="14.4" x14ac:dyDescent="0.3">
      <c r="C3334"/>
    </row>
    <row r="3335" spans="3:3" ht="14.4" x14ac:dyDescent="0.3">
      <c r="C3335"/>
    </row>
    <row r="3336" spans="3:3" ht="14.4" x14ac:dyDescent="0.3">
      <c r="C3336"/>
    </row>
    <row r="3337" spans="3:3" ht="14.4" x14ac:dyDescent="0.3">
      <c r="C3337"/>
    </row>
    <row r="3338" spans="3:3" ht="14.4" x14ac:dyDescent="0.3">
      <c r="C3338"/>
    </row>
    <row r="3339" spans="3:3" ht="14.4" x14ac:dyDescent="0.3">
      <c r="C3339"/>
    </row>
    <row r="3340" spans="3:3" ht="14.4" x14ac:dyDescent="0.3">
      <c r="C3340"/>
    </row>
    <row r="3341" spans="3:3" ht="14.4" x14ac:dyDescent="0.3">
      <c r="C3341"/>
    </row>
    <row r="3342" spans="3:3" ht="14.4" x14ac:dyDescent="0.3">
      <c r="C3342"/>
    </row>
    <row r="3343" spans="3:3" ht="14.4" x14ac:dyDescent="0.3">
      <c r="C3343"/>
    </row>
    <row r="3344" spans="3:3" ht="14.4" x14ac:dyDescent="0.3">
      <c r="C3344"/>
    </row>
    <row r="3345" spans="3:3" ht="14.4" x14ac:dyDescent="0.3">
      <c r="C3345"/>
    </row>
    <row r="3346" spans="3:3" ht="14.4" x14ac:dyDescent="0.3">
      <c r="C3346"/>
    </row>
    <row r="3347" spans="3:3" ht="14.4" x14ac:dyDescent="0.3">
      <c r="C3347"/>
    </row>
    <row r="3348" spans="3:3" ht="14.4" x14ac:dyDescent="0.3">
      <c r="C3348"/>
    </row>
    <row r="3349" spans="3:3" ht="14.4" x14ac:dyDescent="0.3">
      <c r="C3349"/>
    </row>
    <row r="3350" spans="3:3" ht="14.4" x14ac:dyDescent="0.3">
      <c r="C3350"/>
    </row>
    <row r="3351" spans="3:3" ht="14.4" x14ac:dyDescent="0.3">
      <c r="C3351"/>
    </row>
    <row r="3352" spans="3:3" ht="14.4" x14ac:dyDescent="0.3">
      <c r="C3352"/>
    </row>
    <row r="3353" spans="3:3" ht="14.4" x14ac:dyDescent="0.3">
      <c r="C3353"/>
    </row>
    <row r="3354" spans="3:3" ht="14.4" x14ac:dyDescent="0.3">
      <c r="C3354"/>
    </row>
    <row r="3355" spans="3:3" ht="14.4" x14ac:dyDescent="0.3">
      <c r="C3355"/>
    </row>
    <row r="3356" spans="3:3" ht="14.4" x14ac:dyDescent="0.3">
      <c r="C3356"/>
    </row>
    <row r="3357" spans="3:3" ht="14.4" x14ac:dyDescent="0.3">
      <c r="C3357"/>
    </row>
    <row r="3358" spans="3:3" ht="14.4" x14ac:dyDescent="0.3">
      <c r="C3358"/>
    </row>
    <row r="3359" spans="3:3" ht="14.4" x14ac:dyDescent="0.3">
      <c r="C3359"/>
    </row>
    <row r="3360" spans="3:3" ht="14.4" x14ac:dyDescent="0.3">
      <c r="C3360"/>
    </row>
    <row r="3361" spans="3:3" ht="14.4" x14ac:dyDescent="0.3">
      <c r="C3361"/>
    </row>
    <row r="3362" spans="3:3" ht="14.4" x14ac:dyDescent="0.3">
      <c r="C3362"/>
    </row>
    <row r="3363" spans="3:3" ht="14.4" x14ac:dyDescent="0.3">
      <c r="C3363"/>
    </row>
    <row r="3364" spans="3:3" ht="14.4" x14ac:dyDescent="0.3">
      <c r="C3364"/>
    </row>
    <row r="3365" spans="3:3" ht="14.4" x14ac:dyDescent="0.3">
      <c r="C3365"/>
    </row>
    <row r="3366" spans="3:3" ht="14.4" x14ac:dyDescent="0.3">
      <c r="C3366"/>
    </row>
    <row r="3367" spans="3:3" ht="14.4" x14ac:dyDescent="0.3">
      <c r="C3367"/>
    </row>
    <row r="3368" spans="3:3" ht="14.4" x14ac:dyDescent="0.3">
      <c r="C3368"/>
    </row>
    <row r="3369" spans="3:3" ht="14.4" x14ac:dyDescent="0.3">
      <c r="C3369"/>
    </row>
    <row r="3370" spans="3:3" ht="14.4" x14ac:dyDescent="0.3">
      <c r="C3370"/>
    </row>
    <row r="3371" spans="3:3" ht="14.4" x14ac:dyDescent="0.3">
      <c r="C3371"/>
    </row>
    <row r="3372" spans="3:3" ht="14.4" x14ac:dyDescent="0.3">
      <c r="C3372"/>
    </row>
    <row r="3373" spans="3:3" ht="14.4" x14ac:dyDescent="0.3">
      <c r="C3373"/>
    </row>
    <row r="3374" spans="3:3" ht="14.4" x14ac:dyDescent="0.3">
      <c r="C3374"/>
    </row>
    <row r="3375" spans="3:3" ht="14.4" x14ac:dyDescent="0.3">
      <c r="C3375"/>
    </row>
    <row r="3376" spans="3:3" ht="14.4" x14ac:dyDescent="0.3">
      <c r="C3376"/>
    </row>
    <row r="3377" spans="3:3" ht="14.4" x14ac:dyDescent="0.3">
      <c r="C3377"/>
    </row>
    <row r="3378" spans="3:3" ht="14.4" x14ac:dyDescent="0.3">
      <c r="C3378"/>
    </row>
    <row r="3379" spans="3:3" ht="14.4" x14ac:dyDescent="0.3">
      <c r="C3379"/>
    </row>
    <row r="3380" spans="3:3" ht="14.4" x14ac:dyDescent="0.3">
      <c r="C3380"/>
    </row>
    <row r="3381" spans="3:3" ht="14.4" x14ac:dyDescent="0.3">
      <c r="C3381"/>
    </row>
    <row r="3382" spans="3:3" ht="14.4" x14ac:dyDescent="0.3">
      <c r="C3382"/>
    </row>
    <row r="3383" spans="3:3" ht="14.4" x14ac:dyDescent="0.3">
      <c r="C3383"/>
    </row>
    <row r="3384" spans="3:3" ht="14.4" x14ac:dyDescent="0.3">
      <c r="C3384"/>
    </row>
    <row r="3385" spans="3:3" ht="14.4" x14ac:dyDescent="0.3">
      <c r="C3385"/>
    </row>
    <row r="3386" spans="3:3" ht="14.4" x14ac:dyDescent="0.3">
      <c r="C3386"/>
    </row>
    <row r="3387" spans="3:3" ht="14.4" x14ac:dyDescent="0.3">
      <c r="C3387"/>
    </row>
    <row r="3388" spans="3:3" ht="14.4" x14ac:dyDescent="0.3">
      <c r="C3388"/>
    </row>
    <row r="3389" spans="3:3" ht="14.4" x14ac:dyDescent="0.3">
      <c r="C3389"/>
    </row>
    <row r="3390" spans="3:3" ht="14.4" x14ac:dyDescent="0.3">
      <c r="C3390"/>
    </row>
    <row r="3391" spans="3:3" ht="14.4" x14ac:dyDescent="0.3">
      <c r="C3391"/>
    </row>
    <row r="3392" spans="3:3" ht="14.4" x14ac:dyDescent="0.3">
      <c r="C3392"/>
    </row>
    <row r="3393" spans="3:3" ht="14.4" x14ac:dyDescent="0.3">
      <c r="C3393"/>
    </row>
    <row r="3394" spans="3:3" ht="14.4" x14ac:dyDescent="0.3">
      <c r="C3394"/>
    </row>
    <row r="3395" spans="3:3" ht="14.4" x14ac:dyDescent="0.3">
      <c r="C3395"/>
    </row>
    <row r="3396" spans="3:3" ht="14.4" x14ac:dyDescent="0.3">
      <c r="C3396"/>
    </row>
    <row r="3397" spans="3:3" ht="14.4" x14ac:dyDescent="0.3">
      <c r="C3397"/>
    </row>
    <row r="3398" spans="3:3" ht="14.4" x14ac:dyDescent="0.3">
      <c r="C3398"/>
    </row>
    <row r="3399" spans="3:3" ht="14.4" x14ac:dyDescent="0.3">
      <c r="C3399"/>
    </row>
    <row r="3400" spans="3:3" ht="14.4" x14ac:dyDescent="0.3">
      <c r="C3400"/>
    </row>
    <row r="3401" spans="3:3" ht="14.4" x14ac:dyDescent="0.3">
      <c r="C3401"/>
    </row>
    <row r="3402" spans="3:3" ht="14.4" x14ac:dyDescent="0.3">
      <c r="C3402"/>
    </row>
    <row r="3403" spans="3:3" ht="14.4" x14ac:dyDescent="0.3">
      <c r="C3403"/>
    </row>
    <row r="3404" spans="3:3" ht="14.4" x14ac:dyDescent="0.3">
      <c r="C3404"/>
    </row>
    <row r="3405" spans="3:3" ht="14.4" x14ac:dyDescent="0.3">
      <c r="C3405"/>
    </row>
    <row r="3406" spans="3:3" ht="14.4" x14ac:dyDescent="0.3">
      <c r="C3406"/>
    </row>
    <row r="3407" spans="3:3" ht="14.4" x14ac:dyDescent="0.3">
      <c r="C3407"/>
    </row>
    <row r="3408" spans="3:3" ht="14.4" x14ac:dyDescent="0.3">
      <c r="C3408"/>
    </row>
    <row r="3409" spans="3:3" ht="14.4" x14ac:dyDescent="0.3">
      <c r="C3409"/>
    </row>
    <row r="3410" spans="3:3" ht="14.4" x14ac:dyDescent="0.3">
      <c r="C3410"/>
    </row>
    <row r="3411" spans="3:3" ht="14.4" x14ac:dyDescent="0.3">
      <c r="C3411"/>
    </row>
    <row r="3412" spans="3:3" ht="14.4" x14ac:dyDescent="0.3">
      <c r="C3412"/>
    </row>
    <row r="3413" spans="3:3" ht="14.4" x14ac:dyDescent="0.3">
      <c r="C3413"/>
    </row>
    <row r="3414" spans="3:3" ht="14.4" x14ac:dyDescent="0.3">
      <c r="C3414"/>
    </row>
    <row r="3415" spans="3:3" ht="14.4" x14ac:dyDescent="0.3">
      <c r="C3415"/>
    </row>
    <row r="3416" spans="3:3" ht="14.4" x14ac:dyDescent="0.3">
      <c r="C3416"/>
    </row>
    <row r="3417" spans="3:3" ht="14.4" x14ac:dyDescent="0.3">
      <c r="C3417"/>
    </row>
    <row r="3418" spans="3:3" ht="14.4" x14ac:dyDescent="0.3">
      <c r="C3418"/>
    </row>
    <row r="3419" spans="3:3" ht="14.4" x14ac:dyDescent="0.3">
      <c r="C3419"/>
    </row>
    <row r="3420" spans="3:3" ht="14.4" x14ac:dyDescent="0.3">
      <c r="C3420"/>
    </row>
    <row r="3421" spans="3:3" ht="14.4" x14ac:dyDescent="0.3">
      <c r="C3421"/>
    </row>
    <row r="3422" spans="3:3" ht="14.4" x14ac:dyDescent="0.3">
      <c r="C3422"/>
    </row>
    <row r="3423" spans="3:3" ht="14.4" x14ac:dyDescent="0.3">
      <c r="C3423"/>
    </row>
    <row r="3424" spans="3:3" ht="14.4" x14ac:dyDescent="0.3">
      <c r="C3424"/>
    </row>
    <row r="3425" spans="3:3" ht="14.4" x14ac:dyDescent="0.3">
      <c r="C3425"/>
    </row>
    <row r="3426" spans="3:3" ht="14.4" x14ac:dyDescent="0.3">
      <c r="C3426"/>
    </row>
    <row r="3427" spans="3:3" ht="14.4" x14ac:dyDescent="0.3">
      <c r="C3427"/>
    </row>
    <row r="3428" spans="3:3" ht="14.4" x14ac:dyDescent="0.3">
      <c r="C3428"/>
    </row>
    <row r="3429" spans="3:3" ht="14.4" x14ac:dyDescent="0.3">
      <c r="C3429"/>
    </row>
    <row r="3430" spans="3:3" ht="14.4" x14ac:dyDescent="0.3">
      <c r="C3430"/>
    </row>
    <row r="3431" spans="3:3" ht="14.4" x14ac:dyDescent="0.3">
      <c r="C3431"/>
    </row>
    <row r="3432" spans="3:3" ht="14.4" x14ac:dyDescent="0.3">
      <c r="C3432"/>
    </row>
    <row r="3433" spans="3:3" ht="14.4" x14ac:dyDescent="0.3">
      <c r="C3433"/>
    </row>
    <row r="3434" spans="3:3" ht="14.4" x14ac:dyDescent="0.3">
      <c r="C3434"/>
    </row>
    <row r="3435" spans="3:3" ht="14.4" x14ac:dyDescent="0.3">
      <c r="C3435"/>
    </row>
    <row r="3436" spans="3:3" ht="14.4" x14ac:dyDescent="0.3">
      <c r="C3436"/>
    </row>
    <row r="3437" spans="3:3" ht="14.4" x14ac:dyDescent="0.3">
      <c r="C3437"/>
    </row>
    <row r="3438" spans="3:3" ht="14.4" x14ac:dyDescent="0.3">
      <c r="C3438"/>
    </row>
    <row r="3439" spans="3:3" ht="14.4" x14ac:dyDescent="0.3">
      <c r="C3439"/>
    </row>
    <row r="3440" spans="3:3" ht="14.4" x14ac:dyDescent="0.3">
      <c r="C3440"/>
    </row>
    <row r="3441" spans="3:3" ht="14.4" x14ac:dyDescent="0.3">
      <c r="C3441"/>
    </row>
    <row r="3442" spans="3:3" ht="14.4" x14ac:dyDescent="0.3">
      <c r="C3442"/>
    </row>
    <row r="3443" spans="3:3" ht="14.4" x14ac:dyDescent="0.3">
      <c r="C3443"/>
    </row>
    <row r="3444" spans="3:3" ht="14.4" x14ac:dyDescent="0.3">
      <c r="C3444"/>
    </row>
    <row r="3445" spans="3:3" ht="14.4" x14ac:dyDescent="0.3">
      <c r="C3445"/>
    </row>
    <row r="3446" spans="3:3" ht="14.4" x14ac:dyDescent="0.3">
      <c r="C3446"/>
    </row>
    <row r="3447" spans="3:3" ht="14.4" x14ac:dyDescent="0.3">
      <c r="C3447"/>
    </row>
    <row r="3448" spans="3:3" ht="14.4" x14ac:dyDescent="0.3">
      <c r="C3448"/>
    </row>
    <row r="3449" spans="3:3" ht="14.4" x14ac:dyDescent="0.3">
      <c r="C3449"/>
    </row>
    <row r="3450" spans="3:3" ht="14.4" x14ac:dyDescent="0.3">
      <c r="C3450"/>
    </row>
    <row r="3451" spans="3:3" ht="14.4" x14ac:dyDescent="0.3">
      <c r="C3451"/>
    </row>
    <row r="3452" spans="3:3" ht="14.4" x14ac:dyDescent="0.3">
      <c r="C3452"/>
    </row>
    <row r="3453" spans="3:3" ht="14.4" x14ac:dyDescent="0.3">
      <c r="C3453"/>
    </row>
    <row r="3454" spans="3:3" ht="14.4" x14ac:dyDescent="0.3">
      <c r="C3454"/>
    </row>
    <row r="3455" spans="3:3" ht="14.4" x14ac:dyDescent="0.3">
      <c r="C3455"/>
    </row>
    <row r="3456" spans="3:3" ht="14.4" x14ac:dyDescent="0.3">
      <c r="C3456"/>
    </row>
    <row r="3457" spans="3:3" ht="14.4" x14ac:dyDescent="0.3">
      <c r="C3457"/>
    </row>
    <row r="3458" spans="3:3" ht="14.4" x14ac:dyDescent="0.3">
      <c r="C3458"/>
    </row>
    <row r="3459" spans="3:3" ht="14.4" x14ac:dyDescent="0.3">
      <c r="C3459"/>
    </row>
    <row r="3460" spans="3:3" ht="14.4" x14ac:dyDescent="0.3">
      <c r="C3460"/>
    </row>
    <row r="3461" spans="3:3" ht="14.4" x14ac:dyDescent="0.3">
      <c r="C3461"/>
    </row>
    <row r="3462" spans="3:3" ht="14.4" x14ac:dyDescent="0.3">
      <c r="C3462"/>
    </row>
    <row r="3463" spans="3:3" ht="14.4" x14ac:dyDescent="0.3">
      <c r="C3463"/>
    </row>
    <row r="3464" spans="3:3" ht="14.4" x14ac:dyDescent="0.3">
      <c r="C3464"/>
    </row>
    <row r="3465" spans="3:3" ht="14.4" x14ac:dyDescent="0.3">
      <c r="C3465"/>
    </row>
    <row r="3466" spans="3:3" ht="14.4" x14ac:dyDescent="0.3">
      <c r="C3466"/>
    </row>
    <row r="3467" spans="3:3" ht="14.4" x14ac:dyDescent="0.3">
      <c r="C3467"/>
    </row>
    <row r="3468" spans="3:3" ht="14.4" x14ac:dyDescent="0.3">
      <c r="C3468"/>
    </row>
    <row r="3469" spans="3:3" ht="14.4" x14ac:dyDescent="0.3">
      <c r="C3469"/>
    </row>
    <row r="3470" spans="3:3" ht="14.4" x14ac:dyDescent="0.3">
      <c r="C3470"/>
    </row>
    <row r="3471" spans="3:3" ht="14.4" x14ac:dyDescent="0.3">
      <c r="C3471"/>
    </row>
    <row r="3472" spans="3:3" ht="14.4" x14ac:dyDescent="0.3">
      <c r="C3472"/>
    </row>
    <row r="3473" spans="3:3" ht="14.4" x14ac:dyDescent="0.3">
      <c r="C3473"/>
    </row>
    <row r="3474" spans="3:3" ht="14.4" x14ac:dyDescent="0.3">
      <c r="C3474"/>
    </row>
    <row r="3475" spans="3:3" ht="14.4" x14ac:dyDescent="0.3">
      <c r="C3475"/>
    </row>
    <row r="3476" spans="3:3" ht="14.4" x14ac:dyDescent="0.3">
      <c r="C3476"/>
    </row>
    <row r="3477" spans="3:3" ht="14.4" x14ac:dyDescent="0.3">
      <c r="C3477"/>
    </row>
    <row r="3478" spans="3:3" ht="14.4" x14ac:dyDescent="0.3">
      <c r="C3478"/>
    </row>
    <row r="3479" spans="3:3" ht="14.4" x14ac:dyDescent="0.3">
      <c r="C3479"/>
    </row>
    <row r="3480" spans="3:3" ht="14.4" x14ac:dyDescent="0.3">
      <c r="C3480"/>
    </row>
    <row r="3481" spans="3:3" ht="14.4" x14ac:dyDescent="0.3">
      <c r="C3481"/>
    </row>
    <row r="3482" spans="3:3" ht="14.4" x14ac:dyDescent="0.3">
      <c r="C3482"/>
    </row>
    <row r="3483" spans="3:3" ht="14.4" x14ac:dyDescent="0.3">
      <c r="C3483"/>
    </row>
    <row r="3484" spans="3:3" ht="14.4" x14ac:dyDescent="0.3">
      <c r="C3484"/>
    </row>
    <row r="3485" spans="3:3" ht="14.4" x14ac:dyDescent="0.3">
      <c r="C3485"/>
    </row>
    <row r="3486" spans="3:3" ht="14.4" x14ac:dyDescent="0.3">
      <c r="C3486"/>
    </row>
    <row r="3487" spans="3:3" ht="14.4" x14ac:dyDescent="0.3">
      <c r="C3487"/>
    </row>
    <row r="3488" spans="3:3" ht="14.4" x14ac:dyDescent="0.3">
      <c r="C3488"/>
    </row>
    <row r="3489" spans="3:3" ht="14.4" x14ac:dyDescent="0.3">
      <c r="C3489"/>
    </row>
    <row r="3490" spans="3:3" ht="14.4" x14ac:dyDescent="0.3">
      <c r="C3490"/>
    </row>
    <row r="3491" spans="3:3" ht="14.4" x14ac:dyDescent="0.3">
      <c r="C3491"/>
    </row>
    <row r="3492" spans="3:3" ht="14.4" x14ac:dyDescent="0.3">
      <c r="C3492"/>
    </row>
    <row r="3493" spans="3:3" ht="14.4" x14ac:dyDescent="0.3">
      <c r="C3493"/>
    </row>
    <row r="3494" spans="3:3" ht="14.4" x14ac:dyDescent="0.3">
      <c r="C3494"/>
    </row>
    <row r="3495" spans="3:3" ht="14.4" x14ac:dyDescent="0.3">
      <c r="C3495"/>
    </row>
    <row r="3496" spans="3:3" ht="14.4" x14ac:dyDescent="0.3">
      <c r="C3496"/>
    </row>
    <row r="3497" spans="3:3" ht="14.4" x14ac:dyDescent="0.3">
      <c r="C3497"/>
    </row>
    <row r="3498" spans="3:3" ht="14.4" x14ac:dyDescent="0.3">
      <c r="C3498"/>
    </row>
    <row r="3499" spans="3:3" ht="14.4" x14ac:dyDescent="0.3">
      <c r="C3499"/>
    </row>
    <row r="3500" spans="3:3" ht="14.4" x14ac:dyDescent="0.3">
      <c r="C3500"/>
    </row>
    <row r="3501" spans="3:3" ht="14.4" x14ac:dyDescent="0.3">
      <c r="C3501"/>
    </row>
    <row r="3502" spans="3:3" ht="14.4" x14ac:dyDescent="0.3">
      <c r="C3502"/>
    </row>
    <row r="3503" spans="3:3" ht="14.4" x14ac:dyDescent="0.3">
      <c r="C3503"/>
    </row>
    <row r="3504" spans="3:3" ht="14.4" x14ac:dyDescent="0.3">
      <c r="C3504"/>
    </row>
    <row r="3505" spans="3:3" ht="14.4" x14ac:dyDescent="0.3">
      <c r="C3505"/>
    </row>
    <row r="3506" spans="3:3" ht="14.4" x14ac:dyDescent="0.3">
      <c r="C3506"/>
    </row>
    <row r="3507" spans="3:3" ht="14.4" x14ac:dyDescent="0.3">
      <c r="C3507"/>
    </row>
    <row r="3508" spans="3:3" ht="14.4" x14ac:dyDescent="0.3">
      <c r="C3508"/>
    </row>
    <row r="3509" spans="3:3" ht="14.4" x14ac:dyDescent="0.3">
      <c r="C3509"/>
    </row>
    <row r="3510" spans="3:3" ht="14.4" x14ac:dyDescent="0.3">
      <c r="C3510"/>
    </row>
    <row r="3511" spans="3:3" ht="14.4" x14ac:dyDescent="0.3">
      <c r="C3511"/>
    </row>
    <row r="3512" spans="3:3" ht="14.4" x14ac:dyDescent="0.3">
      <c r="C3512"/>
    </row>
    <row r="3513" spans="3:3" ht="14.4" x14ac:dyDescent="0.3">
      <c r="C3513"/>
    </row>
    <row r="3514" spans="3:3" ht="14.4" x14ac:dyDescent="0.3">
      <c r="C3514"/>
    </row>
    <row r="3515" spans="3:3" ht="14.4" x14ac:dyDescent="0.3">
      <c r="C3515"/>
    </row>
    <row r="3516" spans="3:3" ht="14.4" x14ac:dyDescent="0.3">
      <c r="C3516"/>
    </row>
    <row r="3517" spans="3:3" ht="14.4" x14ac:dyDescent="0.3">
      <c r="C3517"/>
    </row>
    <row r="3518" spans="3:3" ht="14.4" x14ac:dyDescent="0.3">
      <c r="C3518"/>
    </row>
    <row r="3519" spans="3:3" ht="14.4" x14ac:dyDescent="0.3">
      <c r="C3519"/>
    </row>
    <row r="3520" spans="3:3" ht="14.4" x14ac:dyDescent="0.3">
      <c r="C3520"/>
    </row>
    <row r="3521" spans="3:3" ht="14.4" x14ac:dyDescent="0.3">
      <c r="C3521"/>
    </row>
    <row r="3522" spans="3:3" ht="14.4" x14ac:dyDescent="0.3">
      <c r="C3522"/>
    </row>
    <row r="3523" spans="3:3" ht="14.4" x14ac:dyDescent="0.3">
      <c r="C3523"/>
    </row>
    <row r="3524" spans="3:3" ht="14.4" x14ac:dyDescent="0.3">
      <c r="C3524"/>
    </row>
    <row r="3525" spans="3:3" ht="14.4" x14ac:dyDescent="0.3">
      <c r="C3525"/>
    </row>
    <row r="3526" spans="3:3" ht="14.4" x14ac:dyDescent="0.3">
      <c r="C3526"/>
    </row>
    <row r="3527" spans="3:3" ht="14.4" x14ac:dyDescent="0.3">
      <c r="C3527"/>
    </row>
    <row r="3528" spans="3:3" ht="14.4" x14ac:dyDescent="0.3">
      <c r="C3528"/>
    </row>
    <row r="3529" spans="3:3" ht="14.4" x14ac:dyDescent="0.3">
      <c r="C3529"/>
    </row>
    <row r="3530" spans="3:3" ht="14.4" x14ac:dyDescent="0.3">
      <c r="C3530"/>
    </row>
    <row r="3531" spans="3:3" ht="14.4" x14ac:dyDescent="0.3">
      <c r="C3531"/>
    </row>
    <row r="3532" spans="3:3" ht="14.4" x14ac:dyDescent="0.3">
      <c r="C3532"/>
    </row>
    <row r="3533" spans="3:3" ht="14.4" x14ac:dyDescent="0.3">
      <c r="C3533"/>
    </row>
    <row r="3534" spans="3:3" ht="14.4" x14ac:dyDescent="0.3">
      <c r="C3534"/>
    </row>
    <row r="3535" spans="3:3" ht="14.4" x14ac:dyDescent="0.3">
      <c r="C3535"/>
    </row>
    <row r="3536" spans="3:3" ht="14.4" x14ac:dyDescent="0.3">
      <c r="C3536"/>
    </row>
    <row r="3537" spans="3:3" ht="14.4" x14ac:dyDescent="0.3">
      <c r="C3537"/>
    </row>
    <row r="3538" spans="3:3" ht="14.4" x14ac:dyDescent="0.3">
      <c r="C3538"/>
    </row>
    <row r="3539" spans="3:3" ht="14.4" x14ac:dyDescent="0.3">
      <c r="C3539"/>
    </row>
    <row r="3540" spans="3:3" ht="14.4" x14ac:dyDescent="0.3">
      <c r="C3540"/>
    </row>
    <row r="3541" spans="3:3" ht="14.4" x14ac:dyDescent="0.3">
      <c r="C3541"/>
    </row>
    <row r="3542" spans="3:3" ht="14.4" x14ac:dyDescent="0.3">
      <c r="C3542"/>
    </row>
    <row r="3543" spans="3:3" ht="14.4" x14ac:dyDescent="0.3">
      <c r="C3543"/>
    </row>
    <row r="3544" spans="3:3" ht="14.4" x14ac:dyDescent="0.3">
      <c r="C3544"/>
    </row>
    <row r="3545" spans="3:3" ht="14.4" x14ac:dyDescent="0.3">
      <c r="C3545"/>
    </row>
    <row r="3546" spans="3:3" ht="14.4" x14ac:dyDescent="0.3">
      <c r="C3546"/>
    </row>
    <row r="3547" spans="3:3" ht="14.4" x14ac:dyDescent="0.3">
      <c r="C3547"/>
    </row>
    <row r="3548" spans="3:3" ht="14.4" x14ac:dyDescent="0.3">
      <c r="C3548"/>
    </row>
    <row r="3549" spans="3:3" ht="14.4" x14ac:dyDescent="0.3">
      <c r="C3549"/>
    </row>
    <row r="3550" spans="3:3" ht="14.4" x14ac:dyDescent="0.3">
      <c r="C3550"/>
    </row>
    <row r="3551" spans="3:3" ht="14.4" x14ac:dyDescent="0.3">
      <c r="C3551"/>
    </row>
    <row r="3552" spans="3:3" ht="14.4" x14ac:dyDescent="0.3">
      <c r="C3552"/>
    </row>
    <row r="3553" spans="3:3" ht="14.4" x14ac:dyDescent="0.3">
      <c r="C3553"/>
    </row>
    <row r="3554" spans="3:3" ht="14.4" x14ac:dyDescent="0.3">
      <c r="C3554"/>
    </row>
    <row r="3555" spans="3:3" ht="14.4" x14ac:dyDescent="0.3">
      <c r="C3555"/>
    </row>
    <row r="3556" spans="3:3" ht="14.4" x14ac:dyDescent="0.3">
      <c r="C3556"/>
    </row>
    <row r="3557" spans="3:3" ht="14.4" x14ac:dyDescent="0.3">
      <c r="C3557"/>
    </row>
    <row r="3558" spans="3:3" ht="14.4" x14ac:dyDescent="0.3">
      <c r="C3558"/>
    </row>
    <row r="3559" spans="3:3" ht="14.4" x14ac:dyDescent="0.3">
      <c r="C3559"/>
    </row>
    <row r="3560" spans="3:3" ht="14.4" x14ac:dyDescent="0.3">
      <c r="C3560"/>
    </row>
    <row r="3561" spans="3:3" ht="14.4" x14ac:dyDescent="0.3">
      <c r="C3561"/>
    </row>
    <row r="3562" spans="3:3" ht="14.4" x14ac:dyDescent="0.3">
      <c r="C3562"/>
    </row>
    <row r="3563" spans="3:3" ht="14.4" x14ac:dyDescent="0.3">
      <c r="C3563"/>
    </row>
    <row r="3564" spans="3:3" ht="14.4" x14ac:dyDescent="0.3">
      <c r="C3564"/>
    </row>
    <row r="3565" spans="3:3" ht="14.4" x14ac:dyDescent="0.3">
      <c r="C3565"/>
    </row>
    <row r="3566" spans="3:3" ht="14.4" x14ac:dyDescent="0.3">
      <c r="C3566"/>
    </row>
    <row r="3567" spans="3:3" ht="14.4" x14ac:dyDescent="0.3">
      <c r="C3567"/>
    </row>
    <row r="3568" spans="3:3" ht="14.4" x14ac:dyDescent="0.3">
      <c r="C3568"/>
    </row>
    <row r="3569" spans="3:3" ht="14.4" x14ac:dyDescent="0.3">
      <c r="C3569"/>
    </row>
    <row r="3570" spans="3:3" ht="14.4" x14ac:dyDescent="0.3">
      <c r="C3570"/>
    </row>
    <row r="3571" spans="3:3" ht="14.4" x14ac:dyDescent="0.3">
      <c r="C3571"/>
    </row>
    <row r="3572" spans="3:3" ht="14.4" x14ac:dyDescent="0.3">
      <c r="C3572"/>
    </row>
    <row r="3573" spans="3:3" ht="14.4" x14ac:dyDescent="0.3">
      <c r="C3573"/>
    </row>
    <row r="3574" spans="3:3" ht="14.4" x14ac:dyDescent="0.3">
      <c r="C3574"/>
    </row>
    <row r="3575" spans="3:3" ht="14.4" x14ac:dyDescent="0.3">
      <c r="C3575"/>
    </row>
    <row r="3576" spans="3:3" ht="14.4" x14ac:dyDescent="0.3">
      <c r="C3576"/>
    </row>
    <row r="3577" spans="3:3" ht="14.4" x14ac:dyDescent="0.3">
      <c r="C3577"/>
    </row>
    <row r="3578" spans="3:3" ht="14.4" x14ac:dyDescent="0.3">
      <c r="C3578"/>
    </row>
    <row r="3579" spans="3:3" ht="14.4" x14ac:dyDescent="0.3">
      <c r="C3579"/>
    </row>
    <row r="3580" spans="3:3" ht="14.4" x14ac:dyDescent="0.3">
      <c r="C3580"/>
    </row>
    <row r="3581" spans="3:3" ht="14.4" x14ac:dyDescent="0.3">
      <c r="C3581"/>
    </row>
    <row r="3582" spans="3:3" ht="14.4" x14ac:dyDescent="0.3">
      <c r="C3582"/>
    </row>
    <row r="3583" spans="3:3" ht="14.4" x14ac:dyDescent="0.3">
      <c r="C3583"/>
    </row>
    <row r="3584" spans="3:3" ht="14.4" x14ac:dyDescent="0.3">
      <c r="C3584"/>
    </row>
    <row r="3585" spans="3:3" ht="14.4" x14ac:dyDescent="0.3">
      <c r="C3585"/>
    </row>
    <row r="3586" spans="3:3" ht="14.4" x14ac:dyDescent="0.3">
      <c r="C3586"/>
    </row>
    <row r="3587" spans="3:3" ht="14.4" x14ac:dyDescent="0.3">
      <c r="C3587"/>
    </row>
    <row r="3588" spans="3:3" ht="14.4" x14ac:dyDescent="0.3">
      <c r="C3588"/>
    </row>
    <row r="3589" spans="3:3" ht="14.4" x14ac:dyDescent="0.3">
      <c r="C3589"/>
    </row>
    <row r="3590" spans="3:3" ht="14.4" x14ac:dyDescent="0.3">
      <c r="C3590"/>
    </row>
    <row r="3591" spans="3:3" ht="14.4" x14ac:dyDescent="0.3">
      <c r="C3591"/>
    </row>
    <row r="3592" spans="3:3" ht="14.4" x14ac:dyDescent="0.3">
      <c r="C3592"/>
    </row>
    <row r="3593" spans="3:3" ht="14.4" x14ac:dyDescent="0.3">
      <c r="C3593"/>
    </row>
    <row r="3594" spans="3:3" ht="14.4" x14ac:dyDescent="0.3">
      <c r="C3594"/>
    </row>
    <row r="3595" spans="3:3" ht="14.4" x14ac:dyDescent="0.3">
      <c r="C3595"/>
    </row>
    <row r="3596" spans="3:3" ht="14.4" x14ac:dyDescent="0.3">
      <c r="C3596"/>
    </row>
    <row r="3597" spans="3:3" ht="14.4" x14ac:dyDescent="0.3">
      <c r="C3597"/>
    </row>
    <row r="3598" spans="3:3" ht="14.4" x14ac:dyDescent="0.3">
      <c r="C3598"/>
    </row>
    <row r="3599" spans="3:3" ht="14.4" x14ac:dyDescent="0.3">
      <c r="C3599"/>
    </row>
    <row r="3600" spans="3:3" ht="14.4" x14ac:dyDescent="0.3">
      <c r="C3600"/>
    </row>
    <row r="3601" spans="3:3" ht="14.4" x14ac:dyDescent="0.3">
      <c r="C3601"/>
    </row>
    <row r="3602" spans="3:3" ht="14.4" x14ac:dyDescent="0.3">
      <c r="C3602"/>
    </row>
    <row r="3603" spans="3:3" ht="14.4" x14ac:dyDescent="0.3">
      <c r="C3603"/>
    </row>
    <row r="3604" spans="3:3" ht="14.4" x14ac:dyDescent="0.3">
      <c r="C3604"/>
    </row>
    <row r="3605" spans="3:3" ht="14.4" x14ac:dyDescent="0.3">
      <c r="C3605"/>
    </row>
    <row r="3606" spans="3:3" ht="14.4" x14ac:dyDescent="0.3">
      <c r="C3606"/>
    </row>
    <row r="3607" spans="3:3" ht="14.4" x14ac:dyDescent="0.3">
      <c r="C3607"/>
    </row>
    <row r="3608" spans="3:3" ht="14.4" x14ac:dyDescent="0.3">
      <c r="C3608"/>
    </row>
    <row r="3609" spans="3:3" ht="14.4" x14ac:dyDescent="0.3">
      <c r="C3609"/>
    </row>
    <row r="3610" spans="3:3" ht="14.4" x14ac:dyDescent="0.3">
      <c r="C3610"/>
    </row>
    <row r="3611" spans="3:3" ht="14.4" x14ac:dyDescent="0.3">
      <c r="C3611"/>
    </row>
    <row r="3612" spans="3:3" ht="14.4" x14ac:dyDescent="0.3">
      <c r="C3612"/>
    </row>
    <row r="3613" spans="3:3" ht="14.4" x14ac:dyDescent="0.3">
      <c r="C3613"/>
    </row>
    <row r="3614" spans="3:3" ht="14.4" x14ac:dyDescent="0.3">
      <c r="C3614"/>
    </row>
    <row r="3615" spans="3:3" ht="14.4" x14ac:dyDescent="0.3">
      <c r="C3615"/>
    </row>
    <row r="3616" spans="3:3" ht="14.4" x14ac:dyDescent="0.3">
      <c r="C3616"/>
    </row>
    <row r="3617" spans="3:3" ht="14.4" x14ac:dyDescent="0.3">
      <c r="C3617"/>
    </row>
    <row r="3618" spans="3:3" ht="14.4" x14ac:dyDescent="0.3">
      <c r="C3618"/>
    </row>
    <row r="3619" spans="3:3" ht="14.4" x14ac:dyDescent="0.3">
      <c r="C3619"/>
    </row>
    <row r="3620" spans="3:3" ht="14.4" x14ac:dyDescent="0.3">
      <c r="C3620"/>
    </row>
    <row r="3621" spans="3:3" ht="14.4" x14ac:dyDescent="0.3">
      <c r="C3621"/>
    </row>
    <row r="3622" spans="3:3" ht="14.4" x14ac:dyDescent="0.3">
      <c r="C3622"/>
    </row>
    <row r="3623" spans="3:3" ht="14.4" x14ac:dyDescent="0.3">
      <c r="C3623"/>
    </row>
    <row r="3624" spans="3:3" ht="14.4" x14ac:dyDescent="0.3">
      <c r="C3624"/>
    </row>
    <row r="3625" spans="3:3" ht="14.4" x14ac:dyDescent="0.3">
      <c r="C3625"/>
    </row>
    <row r="3626" spans="3:3" ht="14.4" x14ac:dyDescent="0.3">
      <c r="C3626"/>
    </row>
    <row r="3627" spans="3:3" ht="14.4" x14ac:dyDescent="0.3">
      <c r="C3627"/>
    </row>
    <row r="3628" spans="3:3" ht="14.4" x14ac:dyDescent="0.3">
      <c r="C3628"/>
    </row>
    <row r="3629" spans="3:3" ht="14.4" x14ac:dyDescent="0.3">
      <c r="C3629"/>
    </row>
    <row r="3630" spans="3:3" ht="14.4" x14ac:dyDescent="0.3">
      <c r="C3630"/>
    </row>
    <row r="3631" spans="3:3" ht="14.4" x14ac:dyDescent="0.3">
      <c r="C3631"/>
    </row>
    <row r="3632" spans="3:3" ht="14.4" x14ac:dyDescent="0.3">
      <c r="C3632"/>
    </row>
    <row r="3633" spans="3:3" ht="14.4" x14ac:dyDescent="0.3">
      <c r="C3633"/>
    </row>
    <row r="3634" spans="3:3" ht="14.4" x14ac:dyDescent="0.3">
      <c r="C3634"/>
    </row>
    <row r="3635" spans="3:3" ht="14.4" x14ac:dyDescent="0.3">
      <c r="C3635"/>
    </row>
    <row r="3636" spans="3:3" ht="14.4" x14ac:dyDescent="0.3">
      <c r="C3636"/>
    </row>
    <row r="3637" spans="3:3" ht="14.4" x14ac:dyDescent="0.3">
      <c r="C3637"/>
    </row>
    <row r="3638" spans="3:3" ht="14.4" x14ac:dyDescent="0.3">
      <c r="C3638"/>
    </row>
    <row r="3639" spans="3:3" ht="14.4" x14ac:dyDescent="0.3">
      <c r="C3639"/>
    </row>
    <row r="3640" spans="3:3" ht="14.4" x14ac:dyDescent="0.3">
      <c r="C3640"/>
    </row>
    <row r="3641" spans="3:3" ht="14.4" x14ac:dyDescent="0.3">
      <c r="C3641"/>
    </row>
    <row r="3642" spans="3:3" ht="14.4" x14ac:dyDescent="0.3">
      <c r="C3642"/>
    </row>
    <row r="3643" spans="3:3" ht="14.4" x14ac:dyDescent="0.3">
      <c r="C3643"/>
    </row>
    <row r="3644" spans="3:3" ht="14.4" x14ac:dyDescent="0.3">
      <c r="C3644"/>
    </row>
    <row r="3645" spans="3:3" ht="14.4" x14ac:dyDescent="0.3">
      <c r="C3645"/>
    </row>
    <row r="3646" spans="3:3" ht="14.4" x14ac:dyDescent="0.3">
      <c r="C3646"/>
    </row>
    <row r="3647" spans="3:3" ht="14.4" x14ac:dyDescent="0.3">
      <c r="C3647"/>
    </row>
    <row r="3648" spans="3:3" ht="14.4" x14ac:dyDescent="0.3">
      <c r="C3648"/>
    </row>
    <row r="3649" spans="3:3" ht="14.4" x14ac:dyDescent="0.3">
      <c r="C3649"/>
    </row>
    <row r="3650" spans="3:3" ht="14.4" x14ac:dyDescent="0.3">
      <c r="C3650"/>
    </row>
    <row r="3651" spans="3:3" ht="14.4" x14ac:dyDescent="0.3">
      <c r="C3651"/>
    </row>
    <row r="3652" spans="3:3" ht="14.4" x14ac:dyDescent="0.3">
      <c r="C3652"/>
    </row>
    <row r="3653" spans="3:3" ht="14.4" x14ac:dyDescent="0.3">
      <c r="C3653"/>
    </row>
    <row r="3654" spans="3:3" ht="14.4" x14ac:dyDescent="0.3">
      <c r="C3654"/>
    </row>
    <row r="3655" spans="3:3" ht="14.4" x14ac:dyDescent="0.3">
      <c r="C3655"/>
    </row>
    <row r="3656" spans="3:3" ht="14.4" x14ac:dyDescent="0.3">
      <c r="C3656"/>
    </row>
    <row r="3657" spans="3:3" ht="14.4" x14ac:dyDescent="0.3">
      <c r="C3657"/>
    </row>
    <row r="3658" spans="3:3" ht="14.4" x14ac:dyDescent="0.3">
      <c r="C3658"/>
    </row>
    <row r="3659" spans="3:3" ht="14.4" x14ac:dyDescent="0.3">
      <c r="C3659"/>
    </row>
    <row r="3660" spans="3:3" ht="14.4" x14ac:dyDescent="0.3">
      <c r="C3660"/>
    </row>
    <row r="3661" spans="3:3" ht="14.4" x14ac:dyDescent="0.3">
      <c r="C3661"/>
    </row>
    <row r="3662" spans="3:3" ht="14.4" x14ac:dyDescent="0.3">
      <c r="C3662"/>
    </row>
    <row r="3663" spans="3:3" ht="14.4" x14ac:dyDescent="0.3">
      <c r="C3663"/>
    </row>
    <row r="3664" spans="3:3" ht="14.4" x14ac:dyDescent="0.3">
      <c r="C3664"/>
    </row>
    <row r="3665" spans="3:3" ht="14.4" x14ac:dyDescent="0.3">
      <c r="C3665"/>
    </row>
    <row r="3666" spans="3:3" ht="14.4" x14ac:dyDescent="0.3">
      <c r="C3666"/>
    </row>
    <row r="3667" spans="3:3" ht="14.4" x14ac:dyDescent="0.3">
      <c r="C3667"/>
    </row>
    <row r="3668" spans="3:3" ht="14.4" x14ac:dyDescent="0.3">
      <c r="C3668"/>
    </row>
    <row r="3669" spans="3:3" ht="14.4" x14ac:dyDescent="0.3">
      <c r="C3669"/>
    </row>
    <row r="3670" spans="3:3" ht="14.4" x14ac:dyDescent="0.3">
      <c r="C3670"/>
    </row>
    <row r="3671" spans="3:3" ht="14.4" x14ac:dyDescent="0.3">
      <c r="C3671"/>
    </row>
    <row r="3672" spans="3:3" ht="14.4" x14ac:dyDescent="0.3">
      <c r="C3672"/>
    </row>
    <row r="3673" spans="3:3" ht="14.4" x14ac:dyDescent="0.3">
      <c r="C3673"/>
    </row>
    <row r="3674" spans="3:3" ht="14.4" x14ac:dyDescent="0.3">
      <c r="C3674"/>
    </row>
    <row r="3675" spans="3:3" ht="14.4" x14ac:dyDescent="0.3">
      <c r="C3675"/>
    </row>
    <row r="3676" spans="3:3" ht="14.4" x14ac:dyDescent="0.3">
      <c r="C3676"/>
    </row>
    <row r="3677" spans="3:3" ht="14.4" x14ac:dyDescent="0.3">
      <c r="C3677"/>
    </row>
    <row r="3678" spans="3:3" ht="14.4" x14ac:dyDescent="0.3">
      <c r="C3678"/>
    </row>
    <row r="3679" spans="3:3" ht="14.4" x14ac:dyDescent="0.3">
      <c r="C3679"/>
    </row>
    <row r="3680" spans="3:3" ht="14.4" x14ac:dyDescent="0.3">
      <c r="C3680"/>
    </row>
    <row r="3681" spans="3:3" ht="14.4" x14ac:dyDescent="0.3">
      <c r="C3681"/>
    </row>
    <row r="3682" spans="3:3" ht="14.4" x14ac:dyDescent="0.3">
      <c r="C3682"/>
    </row>
    <row r="3683" spans="3:3" ht="14.4" x14ac:dyDescent="0.3">
      <c r="C3683"/>
    </row>
    <row r="3684" spans="3:3" ht="14.4" x14ac:dyDescent="0.3">
      <c r="C3684"/>
    </row>
    <row r="3685" spans="3:3" ht="14.4" x14ac:dyDescent="0.3">
      <c r="C3685"/>
    </row>
    <row r="3686" spans="3:3" ht="14.4" x14ac:dyDescent="0.3">
      <c r="C3686"/>
    </row>
    <row r="3687" spans="3:3" ht="14.4" x14ac:dyDescent="0.3">
      <c r="C3687"/>
    </row>
    <row r="3688" spans="3:3" ht="14.4" x14ac:dyDescent="0.3">
      <c r="C3688"/>
    </row>
    <row r="3689" spans="3:3" ht="14.4" x14ac:dyDescent="0.3">
      <c r="C3689"/>
    </row>
    <row r="3690" spans="3:3" ht="14.4" x14ac:dyDescent="0.3">
      <c r="C3690"/>
    </row>
    <row r="3691" spans="3:3" ht="14.4" x14ac:dyDescent="0.3">
      <c r="C3691"/>
    </row>
    <row r="3692" spans="3:3" ht="14.4" x14ac:dyDescent="0.3">
      <c r="C3692"/>
    </row>
    <row r="3693" spans="3:3" ht="14.4" x14ac:dyDescent="0.3">
      <c r="C3693"/>
    </row>
    <row r="3694" spans="3:3" ht="14.4" x14ac:dyDescent="0.3">
      <c r="C3694"/>
    </row>
    <row r="3695" spans="3:3" ht="14.4" x14ac:dyDescent="0.3">
      <c r="C3695"/>
    </row>
    <row r="3696" spans="3:3" ht="14.4" x14ac:dyDescent="0.3">
      <c r="C3696"/>
    </row>
    <row r="3697" spans="3:3" ht="14.4" x14ac:dyDescent="0.3">
      <c r="C3697"/>
    </row>
    <row r="3698" spans="3:3" ht="14.4" x14ac:dyDescent="0.3">
      <c r="C3698"/>
    </row>
    <row r="3699" spans="3:3" ht="14.4" x14ac:dyDescent="0.3">
      <c r="C3699"/>
    </row>
    <row r="3700" spans="3:3" ht="14.4" x14ac:dyDescent="0.3">
      <c r="C3700"/>
    </row>
    <row r="3701" spans="3:3" ht="14.4" x14ac:dyDescent="0.3">
      <c r="C3701"/>
    </row>
    <row r="3702" spans="3:3" ht="14.4" x14ac:dyDescent="0.3">
      <c r="C3702"/>
    </row>
    <row r="3703" spans="3:3" ht="14.4" x14ac:dyDescent="0.3">
      <c r="C3703"/>
    </row>
    <row r="3704" spans="3:3" ht="14.4" x14ac:dyDescent="0.3">
      <c r="C3704"/>
    </row>
    <row r="3705" spans="3:3" ht="14.4" x14ac:dyDescent="0.3">
      <c r="C3705"/>
    </row>
    <row r="3706" spans="3:3" ht="14.4" x14ac:dyDescent="0.3">
      <c r="C3706"/>
    </row>
    <row r="3707" spans="3:3" ht="14.4" x14ac:dyDescent="0.3">
      <c r="C3707"/>
    </row>
    <row r="3708" spans="3:3" ht="14.4" x14ac:dyDescent="0.3">
      <c r="C3708"/>
    </row>
    <row r="3709" spans="3:3" ht="14.4" x14ac:dyDescent="0.3">
      <c r="C3709"/>
    </row>
    <row r="3710" spans="3:3" ht="14.4" x14ac:dyDescent="0.3">
      <c r="C3710"/>
    </row>
    <row r="3711" spans="3:3" ht="14.4" x14ac:dyDescent="0.3">
      <c r="C3711"/>
    </row>
    <row r="3712" spans="3:3" ht="14.4" x14ac:dyDescent="0.3">
      <c r="C3712"/>
    </row>
    <row r="3713" spans="3:3" ht="14.4" x14ac:dyDescent="0.3">
      <c r="C3713"/>
    </row>
    <row r="3714" spans="3:3" ht="14.4" x14ac:dyDescent="0.3">
      <c r="C3714"/>
    </row>
    <row r="3715" spans="3:3" ht="14.4" x14ac:dyDescent="0.3">
      <c r="C3715"/>
    </row>
    <row r="3716" spans="3:3" ht="14.4" x14ac:dyDescent="0.3">
      <c r="C3716"/>
    </row>
    <row r="3717" spans="3:3" ht="14.4" x14ac:dyDescent="0.3">
      <c r="C3717"/>
    </row>
    <row r="3718" spans="3:3" ht="14.4" x14ac:dyDescent="0.3">
      <c r="C3718"/>
    </row>
    <row r="3719" spans="3:3" ht="14.4" x14ac:dyDescent="0.3">
      <c r="C3719"/>
    </row>
    <row r="3720" spans="3:3" ht="14.4" x14ac:dyDescent="0.3">
      <c r="C3720"/>
    </row>
    <row r="3721" spans="3:3" ht="14.4" x14ac:dyDescent="0.3">
      <c r="C3721"/>
    </row>
    <row r="3722" spans="3:3" ht="14.4" x14ac:dyDescent="0.3">
      <c r="C3722"/>
    </row>
    <row r="3723" spans="3:3" ht="14.4" x14ac:dyDescent="0.3">
      <c r="C3723"/>
    </row>
    <row r="3724" spans="3:3" ht="14.4" x14ac:dyDescent="0.3">
      <c r="C3724"/>
    </row>
    <row r="3725" spans="3:3" ht="14.4" x14ac:dyDescent="0.3">
      <c r="C3725"/>
    </row>
    <row r="3726" spans="3:3" ht="14.4" x14ac:dyDescent="0.3">
      <c r="C3726"/>
    </row>
    <row r="3727" spans="3:3" ht="14.4" x14ac:dyDescent="0.3">
      <c r="C3727"/>
    </row>
    <row r="3728" spans="3:3" ht="14.4" x14ac:dyDescent="0.3">
      <c r="C3728"/>
    </row>
    <row r="3729" spans="3:3" ht="14.4" x14ac:dyDescent="0.3">
      <c r="C3729"/>
    </row>
    <row r="3730" spans="3:3" ht="14.4" x14ac:dyDescent="0.3">
      <c r="C3730"/>
    </row>
    <row r="3731" spans="3:3" ht="14.4" x14ac:dyDescent="0.3">
      <c r="C3731"/>
    </row>
    <row r="3732" spans="3:3" ht="14.4" x14ac:dyDescent="0.3">
      <c r="C3732"/>
    </row>
    <row r="3733" spans="3:3" ht="14.4" x14ac:dyDescent="0.3">
      <c r="C3733"/>
    </row>
    <row r="3734" spans="3:3" ht="14.4" x14ac:dyDescent="0.3">
      <c r="C3734"/>
    </row>
    <row r="3735" spans="3:3" ht="14.4" x14ac:dyDescent="0.3">
      <c r="C3735"/>
    </row>
    <row r="3736" spans="3:3" ht="14.4" x14ac:dyDescent="0.3">
      <c r="C3736"/>
    </row>
    <row r="3737" spans="3:3" ht="14.4" x14ac:dyDescent="0.3">
      <c r="C3737"/>
    </row>
    <row r="3738" spans="3:3" ht="14.4" x14ac:dyDescent="0.3">
      <c r="C3738"/>
    </row>
    <row r="3739" spans="3:3" ht="14.4" x14ac:dyDescent="0.3">
      <c r="C3739"/>
    </row>
    <row r="3740" spans="3:3" ht="14.4" x14ac:dyDescent="0.3">
      <c r="C3740"/>
    </row>
    <row r="3741" spans="3:3" ht="14.4" x14ac:dyDescent="0.3">
      <c r="C3741"/>
    </row>
    <row r="3742" spans="3:3" ht="14.4" x14ac:dyDescent="0.3">
      <c r="C3742"/>
    </row>
    <row r="3743" spans="3:3" ht="14.4" x14ac:dyDescent="0.3">
      <c r="C3743"/>
    </row>
    <row r="3744" spans="3:3" ht="14.4" x14ac:dyDescent="0.3">
      <c r="C3744"/>
    </row>
    <row r="3745" spans="3:3" ht="14.4" x14ac:dyDescent="0.3">
      <c r="C3745"/>
    </row>
    <row r="3746" spans="3:3" ht="14.4" x14ac:dyDescent="0.3">
      <c r="C3746"/>
    </row>
    <row r="3747" spans="3:3" ht="14.4" x14ac:dyDescent="0.3">
      <c r="C3747"/>
    </row>
    <row r="3748" spans="3:3" ht="14.4" x14ac:dyDescent="0.3">
      <c r="C3748"/>
    </row>
    <row r="3749" spans="3:3" ht="14.4" x14ac:dyDescent="0.3">
      <c r="C3749"/>
    </row>
    <row r="3750" spans="3:3" ht="14.4" x14ac:dyDescent="0.3">
      <c r="C3750"/>
    </row>
    <row r="3751" spans="3:3" ht="14.4" x14ac:dyDescent="0.3">
      <c r="C3751"/>
    </row>
    <row r="3752" spans="3:3" ht="14.4" x14ac:dyDescent="0.3">
      <c r="C3752"/>
    </row>
    <row r="3753" spans="3:3" ht="14.4" x14ac:dyDescent="0.3">
      <c r="C3753"/>
    </row>
    <row r="3754" spans="3:3" ht="14.4" x14ac:dyDescent="0.3">
      <c r="C3754"/>
    </row>
    <row r="3755" spans="3:3" ht="14.4" x14ac:dyDescent="0.3">
      <c r="C3755"/>
    </row>
    <row r="3756" spans="3:3" ht="14.4" x14ac:dyDescent="0.3">
      <c r="C3756"/>
    </row>
    <row r="3757" spans="3:3" ht="14.4" x14ac:dyDescent="0.3">
      <c r="C3757"/>
    </row>
    <row r="3758" spans="3:3" ht="14.4" x14ac:dyDescent="0.3">
      <c r="C3758"/>
    </row>
    <row r="3759" spans="3:3" ht="14.4" x14ac:dyDescent="0.3">
      <c r="C3759"/>
    </row>
    <row r="3760" spans="3:3" ht="14.4" x14ac:dyDescent="0.3">
      <c r="C3760"/>
    </row>
    <row r="3761" spans="3:3" ht="14.4" x14ac:dyDescent="0.3">
      <c r="C3761"/>
    </row>
    <row r="3762" spans="3:3" ht="14.4" x14ac:dyDescent="0.3">
      <c r="C3762"/>
    </row>
    <row r="3763" spans="3:3" ht="14.4" x14ac:dyDescent="0.3">
      <c r="C3763"/>
    </row>
    <row r="3764" spans="3:3" ht="14.4" x14ac:dyDescent="0.3">
      <c r="C3764"/>
    </row>
    <row r="3765" spans="3:3" ht="14.4" x14ac:dyDescent="0.3">
      <c r="C3765"/>
    </row>
    <row r="3766" spans="3:3" ht="14.4" x14ac:dyDescent="0.3">
      <c r="C3766"/>
    </row>
    <row r="3767" spans="3:3" ht="14.4" x14ac:dyDescent="0.3">
      <c r="C3767"/>
    </row>
    <row r="3768" spans="3:3" ht="14.4" x14ac:dyDescent="0.3">
      <c r="C3768"/>
    </row>
    <row r="3769" spans="3:3" ht="14.4" x14ac:dyDescent="0.3">
      <c r="C3769"/>
    </row>
    <row r="3770" spans="3:3" ht="14.4" x14ac:dyDescent="0.3">
      <c r="C3770"/>
    </row>
    <row r="3771" spans="3:3" ht="14.4" x14ac:dyDescent="0.3">
      <c r="C3771"/>
    </row>
    <row r="3772" spans="3:3" ht="14.4" x14ac:dyDescent="0.3">
      <c r="C3772"/>
    </row>
    <row r="3773" spans="3:3" ht="14.4" x14ac:dyDescent="0.3">
      <c r="C3773"/>
    </row>
    <row r="3774" spans="3:3" ht="14.4" x14ac:dyDescent="0.3">
      <c r="C3774"/>
    </row>
    <row r="3775" spans="3:3" ht="14.4" x14ac:dyDescent="0.3">
      <c r="C3775"/>
    </row>
    <row r="3776" spans="3:3" ht="14.4" x14ac:dyDescent="0.3">
      <c r="C3776"/>
    </row>
    <row r="3777" spans="3:3" ht="14.4" x14ac:dyDescent="0.3">
      <c r="C3777"/>
    </row>
    <row r="3778" spans="3:3" ht="14.4" x14ac:dyDescent="0.3">
      <c r="C3778"/>
    </row>
    <row r="3779" spans="3:3" ht="14.4" x14ac:dyDescent="0.3">
      <c r="C3779"/>
    </row>
    <row r="3780" spans="3:3" ht="14.4" x14ac:dyDescent="0.3">
      <c r="C3780"/>
    </row>
    <row r="3781" spans="3:3" ht="14.4" x14ac:dyDescent="0.3">
      <c r="C3781"/>
    </row>
    <row r="3782" spans="3:3" ht="14.4" x14ac:dyDescent="0.3">
      <c r="C3782"/>
    </row>
    <row r="3783" spans="3:3" ht="14.4" x14ac:dyDescent="0.3">
      <c r="C3783"/>
    </row>
    <row r="3784" spans="3:3" ht="14.4" x14ac:dyDescent="0.3">
      <c r="C3784"/>
    </row>
    <row r="3785" spans="3:3" ht="14.4" x14ac:dyDescent="0.3">
      <c r="C3785"/>
    </row>
    <row r="3786" spans="3:3" ht="14.4" x14ac:dyDescent="0.3">
      <c r="C3786"/>
    </row>
    <row r="3787" spans="3:3" ht="14.4" x14ac:dyDescent="0.3">
      <c r="C3787"/>
    </row>
    <row r="3788" spans="3:3" ht="14.4" x14ac:dyDescent="0.3">
      <c r="C3788"/>
    </row>
    <row r="3789" spans="3:3" ht="14.4" x14ac:dyDescent="0.3">
      <c r="C3789"/>
    </row>
    <row r="3790" spans="3:3" ht="14.4" x14ac:dyDescent="0.3">
      <c r="C3790"/>
    </row>
    <row r="3791" spans="3:3" ht="14.4" x14ac:dyDescent="0.3">
      <c r="C3791"/>
    </row>
    <row r="3792" spans="3:3" ht="14.4" x14ac:dyDescent="0.3">
      <c r="C3792"/>
    </row>
    <row r="3793" spans="3:3" ht="14.4" x14ac:dyDescent="0.3">
      <c r="C3793"/>
    </row>
    <row r="3794" spans="3:3" ht="14.4" x14ac:dyDescent="0.3">
      <c r="C3794"/>
    </row>
    <row r="3795" spans="3:3" ht="14.4" x14ac:dyDescent="0.3">
      <c r="C3795"/>
    </row>
    <row r="3796" spans="3:3" ht="14.4" x14ac:dyDescent="0.3">
      <c r="C3796"/>
    </row>
    <row r="3797" spans="3:3" ht="14.4" x14ac:dyDescent="0.3">
      <c r="C3797"/>
    </row>
    <row r="3798" spans="3:3" ht="14.4" x14ac:dyDescent="0.3">
      <c r="C3798"/>
    </row>
    <row r="3799" spans="3:3" ht="14.4" x14ac:dyDescent="0.3">
      <c r="C3799"/>
    </row>
    <row r="3800" spans="3:3" ht="14.4" x14ac:dyDescent="0.3">
      <c r="C3800"/>
    </row>
    <row r="3801" spans="3:3" ht="14.4" x14ac:dyDescent="0.3">
      <c r="C3801"/>
    </row>
    <row r="3802" spans="3:3" ht="14.4" x14ac:dyDescent="0.3">
      <c r="C3802"/>
    </row>
    <row r="3803" spans="3:3" ht="14.4" x14ac:dyDescent="0.3">
      <c r="C3803"/>
    </row>
    <row r="3804" spans="3:3" ht="14.4" x14ac:dyDescent="0.3">
      <c r="C3804"/>
    </row>
    <row r="3805" spans="3:3" ht="14.4" x14ac:dyDescent="0.3">
      <c r="C3805"/>
    </row>
    <row r="3806" spans="3:3" ht="14.4" x14ac:dyDescent="0.3">
      <c r="C3806"/>
    </row>
    <row r="3807" spans="3:3" ht="14.4" x14ac:dyDescent="0.3">
      <c r="C3807"/>
    </row>
    <row r="3808" spans="3:3" ht="14.4" x14ac:dyDescent="0.3">
      <c r="C3808"/>
    </row>
    <row r="3809" spans="3:3" ht="14.4" x14ac:dyDescent="0.3">
      <c r="C3809"/>
    </row>
    <row r="3810" spans="3:3" ht="14.4" x14ac:dyDescent="0.3">
      <c r="C3810"/>
    </row>
    <row r="3811" spans="3:3" ht="14.4" x14ac:dyDescent="0.3">
      <c r="C3811"/>
    </row>
    <row r="3812" spans="3:3" ht="14.4" x14ac:dyDescent="0.3">
      <c r="C3812"/>
    </row>
    <row r="3813" spans="3:3" ht="14.4" x14ac:dyDescent="0.3">
      <c r="C3813"/>
    </row>
    <row r="3814" spans="3:3" ht="14.4" x14ac:dyDescent="0.3">
      <c r="C3814"/>
    </row>
    <row r="3815" spans="3:3" ht="14.4" x14ac:dyDescent="0.3">
      <c r="C3815"/>
    </row>
    <row r="3816" spans="3:3" ht="14.4" x14ac:dyDescent="0.3">
      <c r="C3816"/>
    </row>
    <row r="3817" spans="3:3" ht="14.4" x14ac:dyDescent="0.3">
      <c r="C3817"/>
    </row>
    <row r="3818" spans="3:3" ht="14.4" x14ac:dyDescent="0.3">
      <c r="C3818"/>
    </row>
    <row r="3819" spans="3:3" ht="14.4" x14ac:dyDescent="0.3">
      <c r="C3819"/>
    </row>
    <row r="3820" spans="3:3" ht="14.4" x14ac:dyDescent="0.3">
      <c r="C3820"/>
    </row>
    <row r="3821" spans="3:3" ht="14.4" x14ac:dyDescent="0.3">
      <c r="C3821"/>
    </row>
    <row r="3822" spans="3:3" ht="14.4" x14ac:dyDescent="0.3">
      <c r="C3822"/>
    </row>
    <row r="3823" spans="3:3" ht="14.4" x14ac:dyDescent="0.3">
      <c r="C3823"/>
    </row>
    <row r="3824" spans="3:3" ht="14.4" x14ac:dyDescent="0.3">
      <c r="C3824"/>
    </row>
    <row r="3825" spans="3:3" ht="14.4" x14ac:dyDescent="0.3">
      <c r="C3825"/>
    </row>
    <row r="3826" spans="3:3" ht="14.4" x14ac:dyDescent="0.3">
      <c r="C3826"/>
    </row>
    <row r="3827" spans="3:3" ht="14.4" x14ac:dyDescent="0.3">
      <c r="C3827"/>
    </row>
    <row r="3828" spans="3:3" ht="14.4" x14ac:dyDescent="0.3">
      <c r="C3828"/>
    </row>
    <row r="3829" spans="3:3" ht="14.4" x14ac:dyDescent="0.3">
      <c r="C3829"/>
    </row>
    <row r="3830" spans="3:3" ht="14.4" x14ac:dyDescent="0.3">
      <c r="C3830"/>
    </row>
    <row r="3831" spans="3:3" ht="14.4" x14ac:dyDescent="0.3">
      <c r="C3831"/>
    </row>
    <row r="3832" spans="3:3" ht="14.4" x14ac:dyDescent="0.3">
      <c r="C3832"/>
    </row>
    <row r="3833" spans="3:3" ht="14.4" x14ac:dyDescent="0.3">
      <c r="C3833"/>
    </row>
    <row r="3834" spans="3:3" ht="14.4" x14ac:dyDescent="0.3">
      <c r="C3834"/>
    </row>
    <row r="3835" spans="3:3" ht="14.4" x14ac:dyDescent="0.3">
      <c r="C3835"/>
    </row>
    <row r="3836" spans="3:3" ht="14.4" x14ac:dyDescent="0.3">
      <c r="C3836"/>
    </row>
    <row r="3837" spans="3:3" ht="14.4" x14ac:dyDescent="0.3">
      <c r="C3837"/>
    </row>
    <row r="3838" spans="3:3" ht="14.4" x14ac:dyDescent="0.3">
      <c r="C3838"/>
    </row>
    <row r="3839" spans="3:3" ht="14.4" x14ac:dyDescent="0.3">
      <c r="C3839"/>
    </row>
    <row r="3840" spans="3:3" ht="14.4" x14ac:dyDescent="0.3">
      <c r="C3840"/>
    </row>
    <row r="3841" spans="3:3" ht="14.4" x14ac:dyDescent="0.3">
      <c r="C3841"/>
    </row>
    <row r="3842" spans="3:3" ht="14.4" x14ac:dyDescent="0.3">
      <c r="C3842"/>
    </row>
    <row r="3843" spans="3:3" ht="14.4" x14ac:dyDescent="0.3">
      <c r="C3843"/>
    </row>
    <row r="3844" spans="3:3" ht="14.4" x14ac:dyDescent="0.3">
      <c r="C3844"/>
    </row>
    <row r="3845" spans="3:3" ht="14.4" x14ac:dyDescent="0.3">
      <c r="C3845"/>
    </row>
    <row r="3846" spans="3:3" ht="14.4" x14ac:dyDescent="0.3">
      <c r="C3846"/>
    </row>
    <row r="3847" spans="3:3" ht="14.4" x14ac:dyDescent="0.3">
      <c r="C3847"/>
    </row>
    <row r="3848" spans="3:3" ht="14.4" x14ac:dyDescent="0.3">
      <c r="C3848"/>
    </row>
    <row r="3849" spans="3:3" ht="14.4" x14ac:dyDescent="0.3">
      <c r="C3849"/>
    </row>
    <row r="3850" spans="3:3" ht="14.4" x14ac:dyDescent="0.3">
      <c r="C3850"/>
    </row>
    <row r="3851" spans="3:3" ht="14.4" x14ac:dyDescent="0.3">
      <c r="C3851"/>
    </row>
    <row r="3852" spans="3:3" ht="14.4" x14ac:dyDescent="0.3">
      <c r="C3852"/>
    </row>
    <row r="3853" spans="3:3" ht="14.4" x14ac:dyDescent="0.3">
      <c r="C3853"/>
    </row>
    <row r="3854" spans="3:3" ht="14.4" x14ac:dyDescent="0.3">
      <c r="C3854"/>
    </row>
    <row r="3855" spans="3:3" ht="14.4" x14ac:dyDescent="0.3">
      <c r="C3855"/>
    </row>
    <row r="3856" spans="3:3" ht="14.4" x14ac:dyDescent="0.3">
      <c r="C3856"/>
    </row>
    <row r="3857" spans="3:3" ht="14.4" x14ac:dyDescent="0.3">
      <c r="C3857"/>
    </row>
    <row r="3858" spans="3:3" ht="14.4" x14ac:dyDescent="0.3">
      <c r="C3858"/>
    </row>
    <row r="3859" spans="3:3" ht="14.4" x14ac:dyDescent="0.3">
      <c r="C3859"/>
    </row>
    <row r="3860" spans="3:3" ht="14.4" x14ac:dyDescent="0.3">
      <c r="C3860"/>
    </row>
    <row r="3861" spans="3:3" ht="14.4" x14ac:dyDescent="0.3">
      <c r="C3861"/>
    </row>
    <row r="3862" spans="3:3" ht="14.4" x14ac:dyDescent="0.3">
      <c r="C3862"/>
    </row>
    <row r="3863" spans="3:3" ht="14.4" x14ac:dyDescent="0.3">
      <c r="C3863"/>
    </row>
    <row r="3864" spans="3:3" ht="14.4" x14ac:dyDescent="0.3">
      <c r="C3864"/>
    </row>
    <row r="3865" spans="3:3" ht="14.4" x14ac:dyDescent="0.3">
      <c r="C3865"/>
    </row>
    <row r="3866" spans="3:3" ht="14.4" x14ac:dyDescent="0.3">
      <c r="C3866"/>
    </row>
    <row r="3867" spans="3:3" ht="14.4" x14ac:dyDescent="0.3">
      <c r="C3867"/>
    </row>
    <row r="3868" spans="3:3" ht="14.4" x14ac:dyDescent="0.3">
      <c r="C3868"/>
    </row>
    <row r="3869" spans="3:3" ht="14.4" x14ac:dyDescent="0.3">
      <c r="C3869"/>
    </row>
    <row r="3870" spans="3:3" ht="14.4" x14ac:dyDescent="0.3">
      <c r="C3870"/>
    </row>
    <row r="3871" spans="3:3" ht="14.4" x14ac:dyDescent="0.3">
      <c r="C3871"/>
    </row>
    <row r="3872" spans="3:3" ht="14.4" x14ac:dyDescent="0.3">
      <c r="C3872"/>
    </row>
    <row r="3873" spans="3:3" ht="14.4" x14ac:dyDescent="0.3">
      <c r="C3873"/>
    </row>
    <row r="3874" spans="3:3" ht="14.4" x14ac:dyDescent="0.3">
      <c r="C3874"/>
    </row>
    <row r="3875" spans="3:3" ht="14.4" x14ac:dyDescent="0.3">
      <c r="C3875"/>
    </row>
    <row r="3876" spans="3:3" ht="14.4" x14ac:dyDescent="0.3">
      <c r="C3876"/>
    </row>
    <row r="3877" spans="3:3" ht="14.4" x14ac:dyDescent="0.3">
      <c r="C3877"/>
    </row>
    <row r="3878" spans="3:3" ht="14.4" x14ac:dyDescent="0.3">
      <c r="C3878"/>
    </row>
    <row r="3879" spans="3:3" ht="14.4" x14ac:dyDescent="0.3">
      <c r="C3879"/>
    </row>
    <row r="3880" spans="3:3" ht="14.4" x14ac:dyDescent="0.3">
      <c r="C3880"/>
    </row>
    <row r="3881" spans="3:3" ht="14.4" x14ac:dyDescent="0.3">
      <c r="C3881"/>
    </row>
    <row r="3882" spans="3:3" ht="14.4" x14ac:dyDescent="0.3">
      <c r="C3882"/>
    </row>
    <row r="3883" spans="3:3" ht="14.4" x14ac:dyDescent="0.3">
      <c r="C3883"/>
    </row>
    <row r="3884" spans="3:3" ht="14.4" x14ac:dyDescent="0.3">
      <c r="C3884"/>
    </row>
    <row r="3885" spans="3:3" ht="14.4" x14ac:dyDescent="0.3">
      <c r="C3885"/>
    </row>
    <row r="3886" spans="3:3" ht="14.4" x14ac:dyDescent="0.3">
      <c r="C3886"/>
    </row>
    <row r="3887" spans="3:3" ht="14.4" x14ac:dyDescent="0.3">
      <c r="C3887"/>
    </row>
    <row r="3888" spans="3:3" ht="14.4" x14ac:dyDescent="0.3">
      <c r="C3888"/>
    </row>
    <row r="3889" spans="3:3" ht="14.4" x14ac:dyDescent="0.3">
      <c r="C3889"/>
    </row>
    <row r="3890" spans="3:3" ht="14.4" x14ac:dyDescent="0.3">
      <c r="C3890"/>
    </row>
    <row r="3891" spans="3:3" ht="14.4" x14ac:dyDescent="0.3">
      <c r="C3891"/>
    </row>
    <row r="3892" spans="3:3" ht="14.4" x14ac:dyDescent="0.3">
      <c r="C3892"/>
    </row>
    <row r="3893" spans="3:3" ht="14.4" x14ac:dyDescent="0.3">
      <c r="C3893"/>
    </row>
    <row r="3894" spans="3:3" ht="14.4" x14ac:dyDescent="0.3">
      <c r="C3894"/>
    </row>
    <row r="3895" spans="3:3" ht="14.4" x14ac:dyDescent="0.3">
      <c r="C3895"/>
    </row>
    <row r="3896" spans="3:3" ht="14.4" x14ac:dyDescent="0.3">
      <c r="C3896"/>
    </row>
    <row r="3897" spans="3:3" ht="14.4" x14ac:dyDescent="0.3">
      <c r="C3897"/>
    </row>
    <row r="3898" spans="3:3" ht="14.4" x14ac:dyDescent="0.3">
      <c r="C3898"/>
    </row>
    <row r="3899" spans="3:3" ht="14.4" x14ac:dyDescent="0.3">
      <c r="C3899"/>
    </row>
    <row r="3900" spans="3:3" ht="14.4" x14ac:dyDescent="0.3">
      <c r="C3900"/>
    </row>
    <row r="3901" spans="3:3" ht="14.4" x14ac:dyDescent="0.3">
      <c r="C3901"/>
    </row>
    <row r="3902" spans="3:3" ht="14.4" x14ac:dyDescent="0.3">
      <c r="C3902"/>
    </row>
    <row r="3903" spans="3:3" ht="14.4" x14ac:dyDescent="0.3">
      <c r="C3903"/>
    </row>
    <row r="3904" spans="3:3" ht="14.4" x14ac:dyDescent="0.3">
      <c r="C3904"/>
    </row>
    <row r="3905" spans="3:3" ht="14.4" x14ac:dyDescent="0.3">
      <c r="C3905"/>
    </row>
    <row r="3906" spans="3:3" ht="14.4" x14ac:dyDescent="0.3">
      <c r="C3906"/>
    </row>
    <row r="3907" spans="3:3" ht="14.4" x14ac:dyDescent="0.3">
      <c r="C3907"/>
    </row>
    <row r="3908" spans="3:3" ht="14.4" x14ac:dyDescent="0.3">
      <c r="C3908"/>
    </row>
    <row r="3909" spans="3:3" ht="14.4" x14ac:dyDescent="0.3">
      <c r="C3909"/>
    </row>
    <row r="3910" spans="3:3" ht="14.4" x14ac:dyDescent="0.3">
      <c r="C3910"/>
    </row>
    <row r="3911" spans="3:3" ht="14.4" x14ac:dyDescent="0.3">
      <c r="C3911"/>
    </row>
    <row r="3912" spans="3:3" ht="14.4" x14ac:dyDescent="0.3">
      <c r="C3912"/>
    </row>
    <row r="3913" spans="3:3" ht="14.4" x14ac:dyDescent="0.3">
      <c r="C3913"/>
    </row>
    <row r="3914" spans="3:3" ht="14.4" x14ac:dyDescent="0.3">
      <c r="C3914"/>
    </row>
    <row r="3915" spans="3:3" ht="14.4" x14ac:dyDescent="0.3">
      <c r="C3915"/>
    </row>
    <row r="3916" spans="3:3" ht="14.4" x14ac:dyDescent="0.3">
      <c r="C3916"/>
    </row>
    <row r="3917" spans="3:3" ht="14.4" x14ac:dyDescent="0.3">
      <c r="C3917"/>
    </row>
    <row r="3918" spans="3:3" ht="14.4" x14ac:dyDescent="0.3">
      <c r="C3918"/>
    </row>
    <row r="3919" spans="3:3" ht="14.4" x14ac:dyDescent="0.3">
      <c r="C3919"/>
    </row>
    <row r="3920" spans="3:3" ht="14.4" x14ac:dyDescent="0.3">
      <c r="C3920"/>
    </row>
    <row r="3921" spans="3:3" ht="14.4" x14ac:dyDescent="0.3">
      <c r="C3921"/>
    </row>
    <row r="3922" spans="3:3" ht="14.4" x14ac:dyDescent="0.3">
      <c r="C3922"/>
    </row>
    <row r="3923" spans="3:3" ht="14.4" x14ac:dyDescent="0.3">
      <c r="C3923"/>
    </row>
    <row r="3924" spans="3:3" ht="14.4" x14ac:dyDescent="0.3">
      <c r="C3924"/>
    </row>
    <row r="3925" spans="3:3" ht="14.4" x14ac:dyDescent="0.3">
      <c r="C3925"/>
    </row>
    <row r="3926" spans="3:3" ht="14.4" x14ac:dyDescent="0.3">
      <c r="C3926"/>
    </row>
    <row r="3927" spans="3:3" ht="14.4" x14ac:dyDescent="0.3">
      <c r="C3927"/>
    </row>
    <row r="3928" spans="3:3" ht="14.4" x14ac:dyDescent="0.3">
      <c r="C3928"/>
    </row>
    <row r="3929" spans="3:3" ht="14.4" x14ac:dyDescent="0.3">
      <c r="C3929"/>
    </row>
    <row r="3930" spans="3:3" ht="14.4" x14ac:dyDescent="0.3">
      <c r="C3930"/>
    </row>
    <row r="3931" spans="3:3" ht="14.4" x14ac:dyDescent="0.3">
      <c r="C3931"/>
    </row>
    <row r="3932" spans="3:3" ht="14.4" x14ac:dyDescent="0.3">
      <c r="C3932"/>
    </row>
    <row r="3933" spans="3:3" ht="14.4" x14ac:dyDescent="0.3">
      <c r="C3933"/>
    </row>
    <row r="3934" spans="3:3" ht="14.4" x14ac:dyDescent="0.3">
      <c r="C3934"/>
    </row>
    <row r="3935" spans="3:3" ht="14.4" x14ac:dyDescent="0.3">
      <c r="C3935"/>
    </row>
    <row r="3936" spans="3:3" ht="14.4" x14ac:dyDescent="0.3">
      <c r="C3936"/>
    </row>
    <row r="3937" spans="3:3" ht="14.4" x14ac:dyDescent="0.3">
      <c r="C3937"/>
    </row>
    <row r="3938" spans="3:3" ht="14.4" x14ac:dyDescent="0.3">
      <c r="C3938"/>
    </row>
    <row r="3939" spans="3:3" ht="14.4" x14ac:dyDescent="0.3">
      <c r="C3939"/>
    </row>
    <row r="3940" spans="3:3" ht="14.4" x14ac:dyDescent="0.3">
      <c r="C3940"/>
    </row>
    <row r="3941" spans="3:3" ht="14.4" x14ac:dyDescent="0.3">
      <c r="C3941"/>
    </row>
    <row r="3942" spans="3:3" ht="14.4" x14ac:dyDescent="0.3">
      <c r="C3942"/>
    </row>
    <row r="3943" spans="3:3" ht="14.4" x14ac:dyDescent="0.3">
      <c r="C3943"/>
    </row>
    <row r="3944" spans="3:3" ht="14.4" x14ac:dyDescent="0.3">
      <c r="C3944"/>
    </row>
    <row r="3945" spans="3:3" ht="14.4" x14ac:dyDescent="0.3">
      <c r="C3945"/>
    </row>
    <row r="3946" spans="3:3" ht="14.4" x14ac:dyDescent="0.3">
      <c r="C3946"/>
    </row>
    <row r="3947" spans="3:3" ht="14.4" x14ac:dyDescent="0.3">
      <c r="C3947"/>
    </row>
    <row r="3948" spans="3:3" ht="14.4" x14ac:dyDescent="0.3">
      <c r="C3948"/>
    </row>
    <row r="3949" spans="3:3" ht="14.4" x14ac:dyDescent="0.3">
      <c r="C3949"/>
    </row>
    <row r="3950" spans="3:3" ht="14.4" x14ac:dyDescent="0.3">
      <c r="C3950"/>
    </row>
    <row r="3951" spans="3:3" ht="14.4" x14ac:dyDescent="0.3">
      <c r="C3951"/>
    </row>
    <row r="3952" spans="3:3" ht="14.4" x14ac:dyDescent="0.3">
      <c r="C3952"/>
    </row>
    <row r="3953" spans="3:3" ht="14.4" x14ac:dyDescent="0.3">
      <c r="C3953"/>
    </row>
    <row r="3954" spans="3:3" ht="14.4" x14ac:dyDescent="0.3">
      <c r="C3954"/>
    </row>
    <row r="3955" spans="3:3" ht="14.4" x14ac:dyDescent="0.3">
      <c r="C3955"/>
    </row>
    <row r="3956" spans="3:3" ht="14.4" x14ac:dyDescent="0.3">
      <c r="C3956"/>
    </row>
    <row r="3957" spans="3:3" ht="14.4" x14ac:dyDescent="0.3">
      <c r="C3957"/>
    </row>
    <row r="3958" spans="3:3" ht="14.4" x14ac:dyDescent="0.3">
      <c r="C3958"/>
    </row>
    <row r="3959" spans="3:3" ht="14.4" x14ac:dyDescent="0.3">
      <c r="C3959"/>
    </row>
    <row r="3960" spans="3:3" ht="14.4" x14ac:dyDescent="0.3">
      <c r="C3960"/>
    </row>
    <row r="3961" spans="3:3" ht="14.4" x14ac:dyDescent="0.3">
      <c r="C3961"/>
    </row>
    <row r="3962" spans="3:3" ht="14.4" x14ac:dyDescent="0.3">
      <c r="C3962"/>
    </row>
    <row r="3963" spans="3:3" ht="14.4" x14ac:dyDescent="0.3">
      <c r="C3963"/>
    </row>
    <row r="3964" spans="3:3" ht="14.4" x14ac:dyDescent="0.3">
      <c r="C3964"/>
    </row>
    <row r="3965" spans="3:3" ht="14.4" x14ac:dyDescent="0.3">
      <c r="C3965"/>
    </row>
    <row r="3966" spans="3:3" ht="14.4" x14ac:dyDescent="0.3">
      <c r="C3966"/>
    </row>
    <row r="3967" spans="3:3" ht="14.4" x14ac:dyDescent="0.3">
      <c r="C3967"/>
    </row>
    <row r="3968" spans="3:3" ht="14.4" x14ac:dyDescent="0.3">
      <c r="C3968"/>
    </row>
    <row r="3969" spans="3:3" ht="14.4" x14ac:dyDescent="0.3">
      <c r="C3969"/>
    </row>
    <row r="3970" spans="3:3" ht="14.4" x14ac:dyDescent="0.3">
      <c r="C3970"/>
    </row>
    <row r="3971" spans="3:3" ht="14.4" x14ac:dyDescent="0.3">
      <c r="C3971"/>
    </row>
    <row r="3972" spans="3:3" ht="14.4" x14ac:dyDescent="0.3">
      <c r="C3972"/>
    </row>
    <row r="3973" spans="3:3" ht="14.4" x14ac:dyDescent="0.3">
      <c r="C3973"/>
    </row>
    <row r="3974" spans="3:3" ht="14.4" x14ac:dyDescent="0.3">
      <c r="C3974"/>
    </row>
    <row r="3975" spans="3:3" ht="14.4" x14ac:dyDescent="0.3">
      <c r="C3975"/>
    </row>
    <row r="3976" spans="3:3" ht="14.4" x14ac:dyDescent="0.3">
      <c r="C3976"/>
    </row>
    <row r="3977" spans="3:3" ht="14.4" x14ac:dyDescent="0.3">
      <c r="C3977"/>
    </row>
    <row r="3978" spans="3:3" ht="14.4" x14ac:dyDescent="0.3">
      <c r="C3978"/>
    </row>
    <row r="3979" spans="3:3" ht="14.4" x14ac:dyDescent="0.3">
      <c r="C3979"/>
    </row>
    <row r="3980" spans="3:3" ht="14.4" x14ac:dyDescent="0.3">
      <c r="C3980"/>
    </row>
    <row r="3981" spans="3:3" ht="14.4" x14ac:dyDescent="0.3">
      <c r="C3981"/>
    </row>
    <row r="3982" spans="3:3" ht="14.4" x14ac:dyDescent="0.3">
      <c r="C3982"/>
    </row>
    <row r="3983" spans="3:3" ht="14.4" x14ac:dyDescent="0.3">
      <c r="C3983"/>
    </row>
    <row r="3984" spans="3:3" ht="14.4" x14ac:dyDescent="0.3">
      <c r="C3984"/>
    </row>
    <row r="3985" spans="3:3" ht="14.4" x14ac:dyDescent="0.3">
      <c r="C3985"/>
    </row>
    <row r="3986" spans="3:3" ht="14.4" x14ac:dyDescent="0.3">
      <c r="C3986"/>
    </row>
    <row r="3987" spans="3:3" ht="14.4" x14ac:dyDescent="0.3">
      <c r="C3987"/>
    </row>
    <row r="3988" spans="3:3" ht="14.4" x14ac:dyDescent="0.3">
      <c r="C3988"/>
    </row>
    <row r="3989" spans="3:3" ht="14.4" x14ac:dyDescent="0.3">
      <c r="C3989"/>
    </row>
    <row r="3990" spans="3:3" ht="14.4" x14ac:dyDescent="0.3">
      <c r="C3990"/>
    </row>
    <row r="3991" spans="3:3" ht="14.4" x14ac:dyDescent="0.3">
      <c r="C3991"/>
    </row>
    <row r="3992" spans="3:3" ht="14.4" x14ac:dyDescent="0.3">
      <c r="C3992"/>
    </row>
    <row r="3993" spans="3:3" ht="14.4" x14ac:dyDescent="0.3">
      <c r="C3993"/>
    </row>
    <row r="3994" spans="3:3" ht="14.4" x14ac:dyDescent="0.3">
      <c r="C3994"/>
    </row>
    <row r="3995" spans="3:3" ht="14.4" x14ac:dyDescent="0.3">
      <c r="C3995"/>
    </row>
    <row r="3996" spans="3:3" ht="14.4" x14ac:dyDescent="0.3">
      <c r="C3996"/>
    </row>
    <row r="3997" spans="3:3" ht="14.4" x14ac:dyDescent="0.3">
      <c r="C3997"/>
    </row>
    <row r="3998" spans="3:3" ht="14.4" x14ac:dyDescent="0.3">
      <c r="C3998"/>
    </row>
    <row r="3999" spans="3:3" ht="14.4" x14ac:dyDescent="0.3">
      <c r="C3999"/>
    </row>
    <row r="4000" spans="3:3" ht="14.4" x14ac:dyDescent="0.3">
      <c r="C4000"/>
    </row>
    <row r="4001" spans="3:3" ht="14.4" x14ac:dyDescent="0.3">
      <c r="C4001"/>
    </row>
    <row r="4002" spans="3:3" ht="14.4" x14ac:dyDescent="0.3">
      <c r="C4002"/>
    </row>
    <row r="4003" spans="3:3" ht="14.4" x14ac:dyDescent="0.3">
      <c r="C4003"/>
    </row>
    <row r="4004" spans="3:3" ht="14.4" x14ac:dyDescent="0.3">
      <c r="C4004"/>
    </row>
    <row r="4005" spans="3:3" ht="14.4" x14ac:dyDescent="0.3">
      <c r="C4005"/>
    </row>
    <row r="4006" spans="3:3" ht="14.4" x14ac:dyDescent="0.3">
      <c r="C4006"/>
    </row>
    <row r="4007" spans="3:3" ht="14.4" x14ac:dyDescent="0.3">
      <c r="C4007"/>
    </row>
    <row r="4008" spans="3:3" ht="14.4" x14ac:dyDescent="0.3">
      <c r="C4008"/>
    </row>
    <row r="4009" spans="3:3" ht="14.4" x14ac:dyDescent="0.3">
      <c r="C4009"/>
    </row>
    <row r="4010" spans="3:3" ht="14.4" x14ac:dyDescent="0.3">
      <c r="C4010"/>
    </row>
    <row r="4011" spans="3:3" ht="14.4" x14ac:dyDescent="0.3">
      <c r="C4011"/>
    </row>
    <row r="4012" spans="3:3" ht="14.4" x14ac:dyDescent="0.3">
      <c r="C4012"/>
    </row>
    <row r="4013" spans="3:3" ht="14.4" x14ac:dyDescent="0.3">
      <c r="C4013"/>
    </row>
    <row r="4014" spans="3:3" ht="14.4" x14ac:dyDescent="0.3">
      <c r="C4014"/>
    </row>
    <row r="4015" spans="3:3" ht="14.4" x14ac:dyDescent="0.3">
      <c r="C4015"/>
    </row>
    <row r="4016" spans="3:3" ht="14.4" x14ac:dyDescent="0.3">
      <c r="C4016"/>
    </row>
    <row r="4017" spans="3:3" ht="14.4" x14ac:dyDescent="0.3">
      <c r="C4017"/>
    </row>
    <row r="4018" spans="3:3" ht="14.4" x14ac:dyDescent="0.3">
      <c r="C4018"/>
    </row>
    <row r="4019" spans="3:3" ht="14.4" x14ac:dyDescent="0.3">
      <c r="C4019"/>
    </row>
    <row r="4020" spans="3:3" ht="14.4" x14ac:dyDescent="0.3">
      <c r="C4020"/>
    </row>
    <row r="4021" spans="3:3" ht="14.4" x14ac:dyDescent="0.3">
      <c r="C4021"/>
    </row>
    <row r="4022" spans="3:3" ht="14.4" x14ac:dyDescent="0.3">
      <c r="C4022"/>
    </row>
    <row r="4023" spans="3:3" ht="14.4" x14ac:dyDescent="0.3">
      <c r="C4023"/>
    </row>
    <row r="4024" spans="3:3" ht="14.4" x14ac:dyDescent="0.3">
      <c r="C4024"/>
    </row>
    <row r="4025" spans="3:3" ht="14.4" x14ac:dyDescent="0.3">
      <c r="C4025"/>
    </row>
    <row r="4026" spans="3:3" ht="14.4" x14ac:dyDescent="0.3">
      <c r="C4026"/>
    </row>
    <row r="4027" spans="3:3" ht="14.4" x14ac:dyDescent="0.3">
      <c r="C4027"/>
    </row>
    <row r="4028" spans="3:3" ht="14.4" x14ac:dyDescent="0.3">
      <c r="C4028"/>
    </row>
    <row r="4029" spans="3:3" ht="14.4" x14ac:dyDescent="0.3">
      <c r="C4029"/>
    </row>
    <row r="4030" spans="3:3" ht="14.4" x14ac:dyDescent="0.3">
      <c r="C4030"/>
    </row>
    <row r="4031" spans="3:3" ht="14.4" x14ac:dyDescent="0.3">
      <c r="C4031"/>
    </row>
    <row r="4032" spans="3:3" ht="14.4" x14ac:dyDescent="0.3">
      <c r="C4032"/>
    </row>
    <row r="4033" spans="3:3" ht="14.4" x14ac:dyDescent="0.3">
      <c r="C4033"/>
    </row>
    <row r="4034" spans="3:3" ht="14.4" x14ac:dyDescent="0.3">
      <c r="C4034"/>
    </row>
    <row r="4035" spans="3:3" ht="14.4" x14ac:dyDescent="0.3">
      <c r="C4035"/>
    </row>
    <row r="4036" spans="3:3" ht="14.4" x14ac:dyDescent="0.3">
      <c r="C4036"/>
    </row>
    <row r="4037" spans="3:3" ht="14.4" x14ac:dyDescent="0.3">
      <c r="C4037"/>
    </row>
    <row r="4038" spans="3:3" ht="14.4" x14ac:dyDescent="0.3">
      <c r="C4038"/>
    </row>
    <row r="4039" spans="3:3" ht="14.4" x14ac:dyDescent="0.3">
      <c r="C4039"/>
    </row>
    <row r="4040" spans="3:3" ht="14.4" x14ac:dyDescent="0.3">
      <c r="C4040"/>
    </row>
    <row r="4041" spans="3:3" ht="14.4" x14ac:dyDescent="0.3">
      <c r="C4041"/>
    </row>
    <row r="4042" spans="3:3" ht="14.4" x14ac:dyDescent="0.3">
      <c r="C4042"/>
    </row>
    <row r="4043" spans="3:3" ht="14.4" x14ac:dyDescent="0.3">
      <c r="C4043"/>
    </row>
    <row r="4044" spans="3:3" ht="14.4" x14ac:dyDescent="0.3">
      <c r="C4044"/>
    </row>
    <row r="4045" spans="3:3" ht="14.4" x14ac:dyDescent="0.3">
      <c r="C4045"/>
    </row>
    <row r="4046" spans="3:3" ht="14.4" x14ac:dyDescent="0.3">
      <c r="C4046"/>
    </row>
    <row r="4047" spans="3:3" ht="14.4" x14ac:dyDescent="0.3">
      <c r="C4047"/>
    </row>
    <row r="4048" spans="3:3" ht="14.4" x14ac:dyDescent="0.3">
      <c r="C4048"/>
    </row>
    <row r="4049" spans="3:3" ht="14.4" x14ac:dyDescent="0.3">
      <c r="C4049"/>
    </row>
    <row r="4050" spans="3:3" ht="14.4" x14ac:dyDescent="0.3">
      <c r="C4050"/>
    </row>
    <row r="4051" spans="3:3" ht="14.4" x14ac:dyDescent="0.3">
      <c r="C4051"/>
    </row>
    <row r="4052" spans="3:3" ht="14.4" x14ac:dyDescent="0.3">
      <c r="C4052"/>
    </row>
    <row r="4053" spans="3:3" ht="14.4" x14ac:dyDescent="0.3">
      <c r="C4053"/>
    </row>
    <row r="4054" spans="3:3" ht="14.4" x14ac:dyDescent="0.3">
      <c r="C4054"/>
    </row>
    <row r="4055" spans="3:3" ht="14.4" x14ac:dyDescent="0.3">
      <c r="C4055"/>
    </row>
    <row r="4056" spans="3:3" ht="14.4" x14ac:dyDescent="0.3">
      <c r="C4056"/>
    </row>
    <row r="4057" spans="3:3" ht="14.4" x14ac:dyDescent="0.3">
      <c r="C4057"/>
    </row>
    <row r="4058" spans="3:3" ht="14.4" x14ac:dyDescent="0.3">
      <c r="C4058"/>
    </row>
    <row r="4059" spans="3:3" ht="14.4" x14ac:dyDescent="0.3">
      <c r="C4059"/>
    </row>
    <row r="4060" spans="3:3" ht="14.4" x14ac:dyDescent="0.3">
      <c r="C4060"/>
    </row>
    <row r="4061" spans="3:3" ht="14.4" x14ac:dyDescent="0.3">
      <c r="C4061"/>
    </row>
    <row r="4062" spans="3:3" ht="14.4" x14ac:dyDescent="0.3">
      <c r="C4062"/>
    </row>
    <row r="4063" spans="3:3" ht="14.4" x14ac:dyDescent="0.3">
      <c r="C4063"/>
    </row>
    <row r="4064" spans="3:3" ht="14.4" x14ac:dyDescent="0.3">
      <c r="C4064"/>
    </row>
    <row r="4065" spans="3:3" ht="14.4" x14ac:dyDescent="0.3">
      <c r="C4065"/>
    </row>
    <row r="4066" spans="3:3" ht="14.4" x14ac:dyDescent="0.3">
      <c r="C4066"/>
    </row>
    <row r="4067" spans="3:3" ht="14.4" x14ac:dyDescent="0.3">
      <c r="C4067"/>
    </row>
    <row r="4068" spans="3:3" ht="14.4" x14ac:dyDescent="0.3">
      <c r="C4068"/>
    </row>
    <row r="4069" spans="3:3" ht="14.4" x14ac:dyDescent="0.3">
      <c r="C4069"/>
    </row>
    <row r="4070" spans="3:3" ht="14.4" x14ac:dyDescent="0.3">
      <c r="C4070"/>
    </row>
    <row r="4071" spans="3:3" ht="14.4" x14ac:dyDescent="0.3">
      <c r="C4071"/>
    </row>
    <row r="4072" spans="3:3" ht="14.4" x14ac:dyDescent="0.3">
      <c r="C4072"/>
    </row>
    <row r="4073" spans="3:3" ht="14.4" x14ac:dyDescent="0.3">
      <c r="C4073"/>
    </row>
    <row r="4074" spans="3:3" ht="14.4" x14ac:dyDescent="0.3">
      <c r="C4074"/>
    </row>
    <row r="4075" spans="3:3" ht="14.4" x14ac:dyDescent="0.3">
      <c r="C4075"/>
    </row>
    <row r="4076" spans="3:3" ht="14.4" x14ac:dyDescent="0.3">
      <c r="C4076"/>
    </row>
    <row r="4077" spans="3:3" ht="14.4" x14ac:dyDescent="0.3">
      <c r="C4077"/>
    </row>
    <row r="4078" spans="3:3" ht="14.4" x14ac:dyDescent="0.3">
      <c r="C4078"/>
    </row>
    <row r="4079" spans="3:3" ht="14.4" x14ac:dyDescent="0.3">
      <c r="C4079"/>
    </row>
    <row r="4080" spans="3:3" ht="14.4" x14ac:dyDescent="0.3">
      <c r="C4080"/>
    </row>
    <row r="4081" spans="3:3" ht="14.4" x14ac:dyDescent="0.3">
      <c r="C4081"/>
    </row>
    <row r="4082" spans="3:3" ht="14.4" x14ac:dyDescent="0.3">
      <c r="C4082"/>
    </row>
    <row r="4083" spans="3:3" ht="14.4" x14ac:dyDescent="0.3">
      <c r="C4083"/>
    </row>
    <row r="4084" spans="3:3" ht="14.4" x14ac:dyDescent="0.3">
      <c r="C4084"/>
    </row>
    <row r="4085" spans="3:3" ht="14.4" x14ac:dyDescent="0.3">
      <c r="C4085"/>
    </row>
    <row r="4086" spans="3:3" ht="14.4" x14ac:dyDescent="0.3">
      <c r="C4086"/>
    </row>
    <row r="4087" spans="3:3" ht="14.4" x14ac:dyDescent="0.3">
      <c r="C4087"/>
    </row>
    <row r="4088" spans="3:3" ht="14.4" x14ac:dyDescent="0.3">
      <c r="C4088"/>
    </row>
    <row r="4089" spans="3:3" ht="14.4" x14ac:dyDescent="0.3">
      <c r="C4089"/>
    </row>
    <row r="4090" spans="3:3" ht="14.4" x14ac:dyDescent="0.3">
      <c r="C4090"/>
    </row>
    <row r="4091" spans="3:3" ht="14.4" x14ac:dyDescent="0.3">
      <c r="C4091"/>
    </row>
    <row r="4092" spans="3:3" ht="14.4" x14ac:dyDescent="0.3">
      <c r="C4092"/>
    </row>
    <row r="4093" spans="3:3" ht="14.4" x14ac:dyDescent="0.3">
      <c r="C4093"/>
    </row>
    <row r="4094" spans="3:3" ht="14.4" x14ac:dyDescent="0.3">
      <c r="C4094"/>
    </row>
    <row r="4095" spans="3:3" ht="14.4" x14ac:dyDescent="0.3">
      <c r="C4095"/>
    </row>
    <row r="4096" spans="3:3" ht="14.4" x14ac:dyDescent="0.3">
      <c r="C4096"/>
    </row>
    <row r="4097" spans="3:3" ht="14.4" x14ac:dyDescent="0.3">
      <c r="C4097"/>
    </row>
    <row r="4098" spans="3:3" ht="14.4" x14ac:dyDescent="0.3">
      <c r="C4098"/>
    </row>
    <row r="4099" spans="3:3" ht="14.4" x14ac:dyDescent="0.3">
      <c r="C4099"/>
    </row>
    <row r="4100" spans="3:3" ht="14.4" x14ac:dyDescent="0.3">
      <c r="C4100"/>
    </row>
    <row r="4101" spans="3:3" ht="14.4" x14ac:dyDescent="0.3">
      <c r="C4101"/>
    </row>
    <row r="4102" spans="3:3" ht="14.4" x14ac:dyDescent="0.3">
      <c r="C4102"/>
    </row>
    <row r="4103" spans="3:3" ht="14.4" x14ac:dyDescent="0.3">
      <c r="C4103"/>
    </row>
    <row r="4104" spans="3:3" ht="14.4" x14ac:dyDescent="0.3">
      <c r="C4104"/>
    </row>
    <row r="4105" spans="3:3" ht="14.4" x14ac:dyDescent="0.3">
      <c r="C4105"/>
    </row>
    <row r="4106" spans="3:3" ht="14.4" x14ac:dyDescent="0.3">
      <c r="C4106"/>
    </row>
    <row r="4107" spans="3:3" ht="14.4" x14ac:dyDescent="0.3">
      <c r="C4107"/>
    </row>
    <row r="4108" spans="3:3" ht="14.4" x14ac:dyDescent="0.3">
      <c r="C4108"/>
    </row>
    <row r="4109" spans="3:3" ht="14.4" x14ac:dyDescent="0.3">
      <c r="C4109"/>
    </row>
    <row r="4110" spans="3:3" ht="14.4" x14ac:dyDescent="0.3">
      <c r="C4110"/>
    </row>
    <row r="4111" spans="3:3" ht="14.4" x14ac:dyDescent="0.3">
      <c r="C4111"/>
    </row>
    <row r="4112" spans="3:3" ht="14.4" x14ac:dyDescent="0.3">
      <c r="C4112"/>
    </row>
    <row r="4113" spans="3:3" ht="14.4" x14ac:dyDescent="0.3">
      <c r="C4113"/>
    </row>
    <row r="4114" spans="3:3" ht="14.4" x14ac:dyDescent="0.3">
      <c r="C4114"/>
    </row>
    <row r="4115" spans="3:3" ht="14.4" x14ac:dyDescent="0.3">
      <c r="C4115"/>
    </row>
    <row r="4116" spans="3:3" ht="14.4" x14ac:dyDescent="0.3">
      <c r="C4116"/>
    </row>
    <row r="4117" spans="3:3" ht="14.4" x14ac:dyDescent="0.3">
      <c r="C4117"/>
    </row>
    <row r="4118" spans="3:3" ht="14.4" x14ac:dyDescent="0.3">
      <c r="C4118"/>
    </row>
    <row r="4119" spans="3:3" ht="14.4" x14ac:dyDescent="0.3">
      <c r="C4119"/>
    </row>
    <row r="4120" spans="3:3" ht="14.4" x14ac:dyDescent="0.3">
      <c r="C4120"/>
    </row>
    <row r="4121" spans="3:3" ht="14.4" x14ac:dyDescent="0.3">
      <c r="C4121"/>
    </row>
    <row r="4122" spans="3:3" ht="14.4" x14ac:dyDescent="0.3">
      <c r="C4122"/>
    </row>
    <row r="4123" spans="3:3" ht="14.4" x14ac:dyDescent="0.3">
      <c r="C4123"/>
    </row>
    <row r="4124" spans="3:3" ht="14.4" x14ac:dyDescent="0.3">
      <c r="C4124"/>
    </row>
    <row r="4125" spans="3:3" ht="14.4" x14ac:dyDescent="0.3">
      <c r="C4125"/>
    </row>
    <row r="4126" spans="3:3" ht="14.4" x14ac:dyDescent="0.3">
      <c r="C4126"/>
    </row>
    <row r="4127" spans="3:3" ht="14.4" x14ac:dyDescent="0.3">
      <c r="C4127"/>
    </row>
    <row r="4128" spans="3:3" ht="14.4" x14ac:dyDescent="0.3">
      <c r="C4128"/>
    </row>
    <row r="4129" spans="3:3" ht="14.4" x14ac:dyDescent="0.3">
      <c r="C4129"/>
    </row>
    <row r="4130" spans="3:3" ht="14.4" x14ac:dyDescent="0.3">
      <c r="C4130"/>
    </row>
    <row r="4131" spans="3:3" ht="14.4" x14ac:dyDescent="0.3">
      <c r="C4131"/>
    </row>
    <row r="4132" spans="3:3" ht="14.4" x14ac:dyDescent="0.3">
      <c r="C4132"/>
    </row>
    <row r="4133" spans="3:3" ht="14.4" x14ac:dyDescent="0.3">
      <c r="C4133"/>
    </row>
    <row r="4134" spans="3:3" ht="14.4" x14ac:dyDescent="0.3">
      <c r="C4134"/>
    </row>
    <row r="4135" spans="3:3" ht="14.4" x14ac:dyDescent="0.3">
      <c r="C4135"/>
    </row>
    <row r="4136" spans="3:3" ht="14.4" x14ac:dyDescent="0.3">
      <c r="C4136"/>
    </row>
    <row r="4137" spans="3:3" ht="14.4" x14ac:dyDescent="0.3">
      <c r="C4137"/>
    </row>
    <row r="4138" spans="3:3" ht="14.4" x14ac:dyDescent="0.3">
      <c r="C4138"/>
    </row>
    <row r="4139" spans="3:3" ht="14.4" x14ac:dyDescent="0.3">
      <c r="C4139"/>
    </row>
    <row r="4140" spans="3:3" ht="14.4" x14ac:dyDescent="0.3">
      <c r="C4140"/>
    </row>
    <row r="4141" spans="3:3" ht="14.4" x14ac:dyDescent="0.3">
      <c r="C4141"/>
    </row>
    <row r="4142" spans="3:3" ht="14.4" x14ac:dyDescent="0.3">
      <c r="C4142"/>
    </row>
    <row r="4143" spans="3:3" ht="14.4" x14ac:dyDescent="0.3">
      <c r="C4143"/>
    </row>
    <row r="4144" spans="3:3" ht="14.4" x14ac:dyDescent="0.3">
      <c r="C4144"/>
    </row>
    <row r="4145" spans="3:3" ht="14.4" x14ac:dyDescent="0.3">
      <c r="C4145"/>
    </row>
    <row r="4146" spans="3:3" ht="14.4" x14ac:dyDescent="0.3">
      <c r="C4146"/>
    </row>
    <row r="4147" spans="3:3" ht="14.4" x14ac:dyDescent="0.3">
      <c r="C4147"/>
    </row>
    <row r="4148" spans="3:3" ht="14.4" x14ac:dyDescent="0.3">
      <c r="C4148"/>
    </row>
    <row r="4149" spans="3:3" ht="14.4" x14ac:dyDescent="0.3">
      <c r="C4149"/>
    </row>
    <row r="4150" spans="3:3" ht="14.4" x14ac:dyDescent="0.3">
      <c r="C4150"/>
    </row>
    <row r="4151" spans="3:3" ht="14.4" x14ac:dyDescent="0.3">
      <c r="C4151"/>
    </row>
    <row r="4152" spans="3:3" ht="14.4" x14ac:dyDescent="0.3">
      <c r="C4152"/>
    </row>
    <row r="4153" spans="3:3" ht="14.4" x14ac:dyDescent="0.3">
      <c r="C4153"/>
    </row>
    <row r="4154" spans="3:3" ht="14.4" x14ac:dyDescent="0.3">
      <c r="C4154"/>
    </row>
    <row r="4155" spans="3:3" ht="14.4" x14ac:dyDescent="0.3">
      <c r="C4155"/>
    </row>
    <row r="4156" spans="3:3" ht="14.4" x14ac:dyDescent="0.3">
      <c r="C4156"/>
    </row>
    <row r="4157" spans="3:3" ht="14.4" x14ac:dyDescent="0.3">
      <c r="C4157"/>
    </row>
    <row r="4158" spans="3:3" ht="14.4" x14ac:dyDescent="0.3">
      <c r="C4158"/>
    </row>
    <row r="4159" spans="3:3" ht="14.4" x14ac:dyDescent="0.3">
      <c r="C4159"/>
    </row>
    <row r="4160" spans="3:3" ht="14.4" x14ac:dyDescent="0.3">
      <c r="C4160"/>
    </row>
    <row r="4161" spans="3:3" ht="14.4" x14ac:dyDescent="0.3">
      <c r="C4161"/>
    </row>
    <row r="4162" spans="3:3" ht="14.4" x14ac:dyDescent="0.3">
      <c r="C4162"/>
    </row>
    <row r="4163" spans="3:3" ht="14.4" x14ac:dyDescent="0.3">
      <c r="C4163"/>
    </row>
    <row r="4164" spans="3:3" ht="14.4" x14ac:dyDescent="0.3">
      <c r="C4164"/>
    </row>
    <row r="4165" spans="3:3" ht="14.4" x14ac:dyDescent="0.3">
      <c r="C4165"/>
    </row>
    <row r="4166" spans="3:3" ht="14.4" x14ac:dyDescent="0.3">
      <c r="C4166"/>
    </row>
    <row r="4167" spans="3:3" ht="14.4" x14ac:dyDescent="0.3">
      <c r="C4167"/>
    </row>
    <row r="4168" spans="3:3" ht="14.4" x14ac:dyDescent="0.3">
      <c r="C4168"/>
    </row>
    <row r="4169" spans="3:3" ht="14.4" x14ac:dyDescent="0.3">
      <c r="C4169"/>
    </row>
    <row r="4170" spans="3:3" ht="14.4" x14ac:dyDescent="0.3">
      <c r="C4170"/>
    </row>
    <row r="4171" spans="3:3" ht="14.4" x14ac:dyDescent="0.3">
      <c r="C4171"/>
    </row>
    <row r="4172" spans="3:3" ht="14.4" x14ac:dyDescent="0.3">
      <c r="C4172"/>
    </row>
    <row r="4173" spans="3:3" ht="14.4" x14ac:dyDescent="0.3">
      <c r="C4173"/>
    </row>
    <row r="4174" spans="3:3" ht="14.4" x14ac:dyDescent="0.3">
      <c r="C4174"/>
    </row>
    <row r="4175" spans="3:3" ht="14.4" x14ac:dyDescent="0.3">
      <c r="C4175"/>
    </row>
    <row r="4176" spans="3:3" ht="14.4" x14ac:dyDescent="0.3">
      <c r="C4176"/>
    </row>
    <row r="4177" spans="3:3" ht="14.4" x14ac:dyDescent="0.3">
      <c r="C4177"/>
    </row>
    <row r="4178" spans="3:3" ht="14.4" x14ac:dyDescent="0.3">
      <c r="C4178"/>
    </row>
    <row r="4179" spans="3:3" ht="14.4" x14ac:dyDescent="0.3">
      <c r="C4179"/>
    </row>
    <row r="4180" spans="3:3" ht="14.4" x14ac:dyDescent="0.3">
      <c r="C4180"/>
    </row>
    <row r="4181" spans="3:3" ht="14.4" x14ac:dyDescent="0.3">
      <c r="C4181"/>
    </row>
    <row r="4182" spans="3:3" ht="14.4" x14ac:dyDescent="0.3">
      <c r="C4182"/>
    </row>
    <row r="4183" spans="3:3" ht="14.4" x14ac:dyDescent="0.3">
      <c r="C4183"/>
    </row>
    <row r="4184" spans="3:3" ht="14.4" x14ac:dyDescent="0.3">
      <c r="C4184"/>
    </row>
    <row r="4185" spans="3:3" ht="14.4" x14ac:dyDescent="0.3">
      <c r="C4185"/>
    </row>
    <row r="4186" spans="3:3" ht="14.4" x14ac:dyDescent="0.3">
      <c r="C4186"/>
    </row>
    <row r="4187" spans="3:3" ht="14.4" x14ac:dyDescent="0.3">
      <c r="C4187"/>
    </row>
    <row r="4188" spans="3:3" ht="14.4" x14ac:dyDescent="0.3">
      <c r="C4188"/>
    </row>
    <row r="4189" spans="3:3" ht="14.4" x14ac:dyDescent="0.3">
      <c r="C4189"/>
    </row>
    <row r="4190" spans="3:3" ht="14.4" x14ac:dyDescent="0.3">
      <c r="C4190"/>
    </row>
    <row r="4191" spans="3:3" ht="14.4" x14ac:dyDescent="0.3">
      <c r="C4191"/>
    </row>
    <row r="4192" spans="3:3" ht="14.4" x14ac:dyDescent="0.3">
      <c r="C4192"/>
    </row>
    <row r="4193" spans="3:3" ht="14.4" x14ac:dyDescent="0.3">
      <c r="C4193"/>
    </row>
    <row r="4194" spans="3:3" ht="14.4" x14ac:dyDescent="0.3">
      <c r="C4194"/>
    </row>
    <row r="4195" spans="3:3" ht="14.4" x14ac:dyDescent="0.3">
      <c r="C4195"/>
    </row>
    <row r="4196" spans="3:3" ht="14.4" x14ac:dyDescent="0.3">
      <c r="C4196"/>
    </row>
    <row r="4197" spans="3:3" ht="14.4" x14ac:dyDescent="0.3">
      <c r="C4197"/>
    </row>
    <row r="4198" spans="3:3" ht="14.4" x14ac:dyDescent="0.3">
      <c r="C4198"/>
    </row>
    <row r="4199" spans="3:3" ht="14.4" x14ac:dyDescent="0.3">
      <c r="C4199"/>
    </row>
    <row r="4200" spans="3:3" ht="14.4" x14ac:dyDescent="0.3">
      <c r="C4200"/>
    </row>
    <row r="4201" spans="3:3" ht="14.4" x14ac:dyDescent="0.3">
      <c r="C4201"/>
    </row>
    <row r="4202" spans="3:3" ht="14.4" x14ac:dyDescent="0.3">
      <c r="C4202"/>
    </row>
    <row r="4203" spans="3:3" ht="14.4" x14ac:dyDescent="0.3">
      <c r="C4203"/>
    </row>
    <row r="4204" spans="3:3" ht="14.4" x14ac:dyDescent="0.3">
      <c r="C4204"/>
    </row>
    <row r="4205" spans="3:3" ht="14.4" x14ac:dyDescent="0.3">
      <c r="C4205"/>
    </row>
    <row r="4206" spans="3:3" ht="14.4" x14ac:dyDescent="0.3">
      <c r="C4206"/>
    </row>
    <row r="4207" spans="3:3" ht="14.4" x14ac:dyDescent="0.3">
      <c r="C4207"/>
    </row>
    <row r="4208" spans="3:3" ht="14.4" x14ac:dyDescent="0.3">
      <c r="C4208"/>
    </row>
    <row r="4209" spans="3:3" ht="14.4" x14ac:dyDescent="0.3">
      <c r="C4209"/>
    </row>
    <row r="4210" spans="3:3" ht="14.4" x14ac:dyDescent="0.3">
      <c r="C4210"/>
    </row>
    <row r="4211" spans="3:3" ht="14.4" x14ac:dyDescent="0.3">
      <c r="C4211"/>
    </row>
    <row r="4212" spans="3:3" ht="14.4" x14ac:dyDescent="0.3">
      <c r="C4212"/>
    </row>
    <row r="4213" spans="3:3" ht="14.4" x14ac:dyDescent="0.3">
      <c r="C4213"/>
    </row>
    <row r="4214" spans="3:3" ht="14.4" x14ac:dyDescent="0.3">
      <c r="C4214"/>
    </row>
    <row r="4215" spans="3:3" ht="14.4" x14ac:dyDescent="0.3">
      <c r="C4215"/>
    </row>
    <row r="4216" spans="3:3" ht="14.4" x14ac:dyDescent="0.3">
      <c r="C4216"/>
    </row>
    <row r="4217" spans="3:3" ht="14.4" x14ac:dyDescent="0.3">
      <c r="C4217"/>
    </row>
    <row r="4218" spans="3:3" ht="14.4" x14ac:dyDescent="0.3">
      <c r="C4218"/>
    </row>
    <row r="4219" spans="3:3" ht="14.4" x14ac:dyDescent="0.3">
      <c r="C4219"/>
    </row>
    <row r="4220" spans="3:3" ht="14.4" x14ac:dyDescent="0.3">
      <c r="C4220"/>
    </row>
    <row r="4221" spans="3:3" ht="14.4" x14ac:dyDescent="0.3">
      <c r="C4221"/>
    </row>
    <row r="4222" spans="3:3" ht="14.4" x14ac:dyDescent="0.3">
      <c r="C4222"/>
    </row>
    <row r="4223" spans="3:3" ht="14.4" x14ac:dyDescent="0.3">
      <c r="C4223"/>
    </row>
    <row r="4224" spans="3:3" ht="14.4" x14ac:dyDescent="0.3">
      <c r="C4224"/>
    </row>
    <row r="4225" spans="3:3" ht="14.4" x14ac:dyDescent="0.3">
      <c r="C4225"/>
    </row>
    <row r="4226" spans="3:3" ht="14.4" x14ac:dyDescent="0.3">
      <c r="C4226"/>
    </row>
    <row r="4227" spans="3:3" ht="14.4" x14ac:dyDescent="0.3">
      <c r="C4227"/>
    </row>
    <row r="4228" spans="3:3" ht="14.4" x14ac:dyDescent="0.3">
      <c r="C4228"/>
    </row>
    <row r="4229" spans="3:3" ht="14.4" x14ac:dyDescent="0.3">
      <c r="C4229"/>
    </row>
    <row r="4230" spans="3:3" ht="14.4" x14ac:dyDescent="0.3">
      <c r="C4230"/>
    </row>
    <row r="4231" spans="3:3" ht="14.4" x14ac:dyDescent="0.3">
      <c r="C4231"/>
    </row>
    <row r="4232" spans="3:3" ht="14.4" x14ac:dyDescent="0.3">
      <c r="C4232"/>
    </row>
    <row r="4233" spans="3:3" ht="14.4" x14ac:dyDescent="0.3">
      <c r="C4233"/>
    </row>
    <row r="4234" spans="3:3" ht="14.4" x14ac:dyDescent="0.3">
      <c r="C4234"/>
    </row>
    <row r="4235" spans="3:3" ht="14.4" x14ac:dyDescent="0.3">
      <c r="C4235"/>
    </row>
    <row r="4236" spans="3:3" ht="14.4" x14ac:dyDescent="0.3">
      <c r="C4236"/>
    </row>
    <row r="4237" spans="3:3" ht="14.4" x14ac:dyDescent="0.3">
      <c r="C4237"/>
    </row>
    <row r="4238" spans="3:3" ht="14.4" x14ac:dyDescent="0.3">
      <c r="C4238"/>
    </row>
    <row r="4239" spans="3:3" ht="14.4" x14ac:dyDescent="0.3">
      <c r="C4239"/>
    </row>
    <row r="4240" spans="3:3" ht="14.4" x14ac:dyDescent="0.3">
      <c r="C4240"/>
    </row>
    <row r="4241" spans="3:3" ht="14.4" x14ac:dyDescent="0.3">
      <c r="C4241"/>
    </row>
    <row r="4242" spans="3:3" ht="14.4" x14ac:dyDescent="0.3">
      <c r="C4242"/>
    </row>
    <row r="4243" spans="3:3" ht="14.4" x14ac:dyDescent="0.3">
      <c r="C4243"/>
    </row>
    <row r="4244" spans="3:3" ht="14.4" x14ac:dyDescent="0.3">
      <c r="C4244"/>
    </row>
    <row r="4245" spans="3:3" ht="14.4" x14ac:dyDescent="0.3">
      <c r="C4245"/>
    </row>
    <row r="4246" spans="3:3" ht="14.4" x14ac:dyDescent="0.3">
      <c r="C4246"/>
    </row>
    <row r="4247" spans="3:3" ht="14.4" x14ac:dyDescent="0.3">
      <c r="C4247"/>
    </row>
    <row r="4248" spans="3:3" ht="14.4" x14ac:dyDescent="0.3">
      <c r="C4248"/>
    </row>
    <row r="4249" spans="3:3" ht="14.4" x14ac:dyDescent="0.3">
      <c r="C4249"/>
    </row>
    <row r="4250" spans="3:3" ht="14.4" x14ac:dyDescent="0.3">
      <c r="C4250"/>
    </row>
    <row r="4251" spans="3:3" ht="14.4" x14ac:dyDescent="0.3">
      <c r="C4251"/>
    </row>
    <row r="4252" spans="3:3" ht="14.4" x14ac:dyDescent="0.3">
      <c r="C4252"/>
    </row>
    <row r="4253" spans="3:3" ht="14.4" x14ac:dyDescent="0.3">
      <c r="C4253"/>
    </row>
    <row r="4254" spans="3:3" ht="14.4" x14ac:dyDescent="0.3">
      <c r="C4254"/>
    </row>
    <row r="4255" spans="3:3" ht="14.4" x14ac:dyDescent="0.3">
      <c r="C4255"/>
    </row>
    <row r="4256" spans="3:3" ht="14.4" x14ac:dyDescent="0.3">
      <c r="C4256"/>
    </row>
    <row r="4257" spans="3:3" ht="14.4" x14ac:dyDescent="0.3">
      <c r="C4257"/>
    </row>
    <row r="4258" spans="3:3" ht="14.4" x14ac:dyDescent="0.3">
      <c r="C4258"/>
    </row>
    <row r="4259" spans="3:3" ht="14.4" x14ac:dyDescent="0.3">
      <c r="C4259"/>
    </row>
    <row r="4260" spans="3:3" ht="14.4" x14ac:dyDescent="0.3">
      <c r="C4260"/>
    </row>
    <row r="4261" spans="3:3" ht="14.4" x14ac:dyDescent="0.3">
      <c r="C4261"/>
    </row>
    <row r="4262" spans="3:3" ht="14.4" x14ac:dyDescent="0.3">
      <c r="C4262"/>
    </row>
    <row r="4263" spans="3:3" ht="14.4" x14ac:dyDescent="0.3">
      <c r="C4263"/>
    </row>
    <row r="4264" spans="3:3" ht="14.4" x14ac:dyDescent="0.3">
      <c r="C4264"/>
    </row>
    <row r="4265" spans="3:3" ht="14.4" x14ac:dyDescent="0.3">
      <c r="C4265"/>
    </row>
    <row r="4266" spans="3:3" ht="14.4" x14ac:dyDescent="0.3">
      <c r="C4266"/>
    </row>
    <row r="4267" spans="3:3" ht="14.4" x14ac:dyDescent="0.3">
      <c r="C4267"/>
    </row>
    <row r="4268" spans="3:3" ht="14.4" x14ac:dyDescent="0.3">
      <c r="C4268"/>
    </row>
    <row r="4269" spans="3:3" ht="14.4" x14ac:dyDescent="0.3">
      <c r="C4269"/>
    </row>
    <row r="4270" spans="3:3" ht="14.4" x14ac:dyDescent="0.3">
      <c r="C4270"/>
    </row>
    <row r="4271" spans="3:3" ht="14.4" x14ac:dyDescent="0.3">
      <c r="C4271"/>
    </row>
    <row r="4272" spans="3:3" ht="14.4" x14ac:dyDescent="0.3">
      <c r="C4272"/>
    </row>
    <row r="4273" spans="3:3" ht="14.4" x14ac:dyDescent="0.3">
      <c r="C4273"/>
    </row>
    <row r="4274" spans="3:3" ht="14.4" x14ac:dyDescent="0.3">
      <c r="C4274"/>
    </row>
    <row r="4275" spans="3:3" ht="14.4" x14ac:dyDescent="0.3">
      <c r="C4275"/>
    </row>
    <row r="4276" spans="3:3" ht="14.4" x14ac:dyDescent="0.3">
      <c r="C4276"/>
    </row>
    <row r="4277" spans="3:3" ht="14.4" x14ac:dyDescent="0.3">
      <c r="C4277"/>
    </row>
    <row r="4278" spans="3:3" ht="14.4" x14ac:dyDescent="0.3">
      <c r="C4278"/>
    </row>
    <row r="4279" spans="3:3" ht="14.4" x14ac:dyDescent="0.3">
      <c r="C4279"/>
    </row>
    <row r="4280" spans="3:3" ht="14.4" x14ac:dyDescent="0.3">
      <c r="C4280"/>
    </row>
    <row r="4281" spans="3:3" ht="14.4" x14ac:dyDescent="0.3">
      <c r="C4281"/>
    </row>
    <row r="4282" spans="3:3" ht="14.4" x14ac:dyDescent="0.3">
      <c r="C4282"/>
    </row>
    <row r="4283" spans="3:3" ht="14.4" x14ac:dyDescent="0.3">
      <c r="C4283"/>
    </row>
    <row r="4284" spans="3:3" ht="14.4" x14ac:dyDescent="0.3">
      <c r="C4284"/>
    </row>
    <row r="4285" spans="3:3" ht="14.4" x14ac:dyDescent="0.3">
      <c r="C4285"/>
    </row>
    <row r="4286" spans="3:3" ht="14.4" x14ac:dyDescent="0.3">
      <c r="C4286"/>
    </row>
    <row r="4287" spans="3:3" ht="14.4" x14ac:dyDescent="0.3">
      <c r="C4287"/>
    </row>
    <row r="4288" spans="3:3" ht="14.4" x14ac:dyDescent="0.3">
      <c r="C4288"/>
    </row>
    <row r="4289" spans="3:3" ht="14.4" x14ac:dyDescent="0.3">
      <c r="C4289"/>
    </row>
    <row r="4290" spans="3:3" ht="14.4" x14ac:dyDescent="0.3">
      <c r="C4290"/>
    </row>
    <row r="4291" spans="3:3" ht="14.4" x14ac:dyDescent="0.3">
      <c r="C4291"/>
    </row>
    <row r="4292" spans="3:3" ht="14.4" x14ac:dyDescent="0.3">
      <c r="C4292"/>
    </row>
    <row r="4293" spans="3:3" ht="14.4" x14ac:dyDescent="0.3">
      <c r="C4293"/>
    </row>
    <row r="4294" spans="3:3" ht="14.4" x14ac:dyDescent="0.3">
      <c r="C4294"/>
    </row>
    <row r="4295" spans="3:3" ht="14.4" x14ac:dyDescent="0.3">
      <c r="C4295"/>
    </row>
    <row r="4296" spans="3:3" ht="14.4" x14ac:dyDescent="0.3">
      <c r="C4296"/>
    </row>
    <row r="4297" spans="3:3" ht="14.4" x14ac:dyDescent="0.3">
      <c r="C4297"/>
    </row>
    <row r="4298" spans="3:3" ht="14.4" x14ac:dyDescent="0.3">
      <c r="C4298"/>
    </row>
    <row r="4299" spans="3:3" ht="14.4" x14ac:dyDescent="0.3">
      <c r="C4299"/>
    </row>
    <row r="4300" spans="3:3" ht="14.4" x14ac:dyDescent="0.3">
      <c r="C4300"/>
    </row>
    <row r="4301" spans="3:3" ht="14.4" x14ac:dyDescent="0.3">
      <c r="C4301"/>
    </row>
    <row r="4302" spans="3:3" ht="14.4" x14ac:dyDescent="0.3">
      <c r="C4302"/>
    </row>
    <row r="4303" spans="3:3" ht="14.4" x14ac:dyDescent="0.3">
      <c r="C4303"/>
    </row>
    <row r="4304" spans="3:3" ht="14.4" x14ac:dyDescent="0.3">
      <c r="C4304"/>
    </row>
    <row r="4305" spans="3:3" ht="14.4" x14ac:dyDescent="0.3">
      <c r="C4305"/>
    </row>
    <row r="4306" spans="3:3" ht="14.4" x14ac:dyDescent="0.3">
      <c r="C4306"/>
    </row>
    <row r="4307" spans="3:3" ht="14.4" x14ac:dyDescent="0.3">
      <c r="C4307"/>
    </row>
    <row r="4308" spans="3:3" ht="14.4" x14ac:dyDescent="0.3">
      <c r="C4308"/>
    </row>
    <row r="4309" spans="3:3" ht="14.4" x14ac:dyDescent="0.3">
      <c r="C4309"/>
    </row>
    <row r="4310" spans="3:3" ht="14.4" x14ac:dyDescent="0.3">
      <c r="C4310"/>
    </row>
    <row r="4311" spans="3:3" ht="14.4" x14ac:dyDescent="0.3">
      <c r="C4311"/>
    </row>
    <row r="4312" spans="3:3" ht="14.4" x14ac:dyDescent="0.3">
      <c r="C4312"/>
    </row>
    <row r="4313" spans="3:3" ht="14.4" x14ac:dyDescent="0.3">
      <c r="C4313"/>
    </row>
    <row r="4314" spans="3:3" ht="14.4" x14ac:dyDescent="0.3">
      <c r="C4314"/>
    </row>
    <row r="4315" spans="3:3" ht="14.4" x14ac:dyDescent="0.3">
      <c r="C4315"/>
    </row>
    <row r="4316" spans="3:3" ht="14.4" x14ac:dyDescent="0.3">
      <c r="C4316"/>
    </row>
    <row r="4317" spans="3:3" ht="14.4" x14ac:dyDescent="0.3">
      <c r="C4317"/>
    </row>
    <row r="4318" spans="3:3" ht="14.4" x14ac:dyDescent="0.3">
      <c r="C4318"/>
    </row>
    <row r="4319" spans="3:3" ht="14.4" x14ac:dyDescent="0.3">
      <c r="C4319"/>
    </row>
    <row r="4320" spans="3:3" ht="14.4" x14ac:dyDescent="0.3">
      <c r="C4320"/>
    </row>
    <row r="4321" spans="3:3" ht="14.4" x14ac:dyDescent="0.3">
      <c r="C4321"/>
    </row>
    <row r="4322" spans="3:3" ht="14.4" x14ac:dyDescent="0.3">
      <c r="C4322"/>
    </row>
    <row r="4323" spans="3:3" ht="14.4" x14ac:dyDescent="0.3">
      <c r="C4323"/>
    </row>
    <row r="4324" spans="3:3" ht="14.4" x14ac:dyDescent="0.3">
      <c r="C4324"/>
    </row>
    <row r="4325" spans="3:3" ht="14.4" x14ac:dyDescent="0.3">
      <c r="C4325"/>
    </row>
    <row r="4326" spans="3:3" ht="14.4" x14ac:dyDescent="0.3">
      <c r="C4326"/>
    </row>
    <row r="4327" spans="3:3" ht="14.4" x14ac:dyDescent="0.3">
      <c r="C4327"/>
    </row>
    <row r="4328" spans="3:3" ht="14.4" x14ac:dyDescent="0.3">
      <c r="C4328"/>
    </row>
    <row r="4329" spans="3:3" ht="14.4" x14ac:dyDescent="0.3">
      <c r="C4329"/>
    </row>
    <row r="4330" spans="3:3" ht="14.4" x14ac:dyDescent="0.3">
      <c r="C4330"/>
    </row>
    <row r="4331" spans="3:3" ht="14.4" x14ac:dyDescent="0.3">
      <c r="C4331"/>
    </row>
    <row r="4332" spans="3:3" ht="14.4" x14ac:dyDescent="0.3">
      <c r="C4332"/>
    </row>
    <row r="4333" spans="3:3" ht="14.4" x14ac:dyDescent="0.3">
      <c r="C4333"/>
    </row>
    <row r="4334" spans="3:3" ht="14.4" x14ac:dyDescent="0.3">
      <c r="C4334"/>
    </row>
    <row r="4335" spans="3:3" ht="14.4" x14ac:dyDescent="0.3">
      <c r="C4335"/>
    </row>
    <row r="4336" spans="3:3" ht="14.4" x14ac:dyDescent="0.3">
      <c r="C4336"/>
    </row>
    <row r="4337" spans="3:3" ht="14.4" x14ac:dyDescent="0.3">
      <c r="C4337"/>
    </row>
    <row r="4338" spans="3:3" ht="14.4" x14ac:dyDescent="0.3">
      <c r="C4338"/>
    </row>
    <row r="4339" spans="3:3" ht="14.4" x14ac:dyDescent="0.3">
      <c r="C4339"/>
    </row>
    <row r="4340" spans="3:3" ht="14.4" x14ac:dyDescent="0.3">
      <c r="C4340"/>
    </row>
    <row r="4341" spans="3:3" ht="14.4" x14ac:dyDescent="0.3">
      <c r="C4341"/>
    </row>
    <row r="4342" spans="3:3" ht="14.4" x14ac:dyDescent="0.3">
      <c r="C4342"/>
    </row>
    <row r="4343" spans="3:3" ht="14.4" x14ac:dyDescent="0.3">
      <c r="C4343"/>
    </row>
    <row r="4344" spans="3:3" ht="14.4" x14ac:dyDescent="0.3">
      <c r="C4344"/>
    </row>
    <row r="4345" spans="3:3" ht="14.4" x14ac:dyDescent="0.3">
      <c r="C4345"/>
    </row>
    <row r="4346" spans="3:3" ht="14.4" x14ac:dyDescent="0.3">
      <c r="C4346"/>
    </row>
    <row r="4347" spans="3:3" ht="14.4" x14ac:dyDescent="0.3">
      <c r="C4347"/>
    </row>
    <row r="4348" spans="3:3" ht="14.4" x14ac:dyDescent="0.3">
      <c r="C4348"/>
    </row>
    <row r="4349" spans="3:3" ht="14.4" x14ac:dyDescent="0.3">
      <c r="C4349"/>
    </row>
    <row r="4350" spans="3:3" ht="14.4" x14ac:dyDescent="0.3">
      <c r="C4350"/>
    </row>
    <row r="4351" spans="3:3" ht="14.4" x14ac:dyDescent="0.3">
      <c r="C4351"/>
    </row>
    <row r="4352" spans="3:3" ht="14.4" x14ac:dyDescent="0.3">
      <c r="C4352"/>
    </row>
    <row r="4353" spans="3:3" ht="14.4" x14ac:dyDescent="0.3">
      <c r="C4353"/>
    </row>
    <row r="4354" spans="3:3" ht="14.4" x14ac:dyDescent="0.3">
      <c r="C4354"/>
    </row>
    <row r="4355" spans="3:3" ht="14.4" x14ac:dyDescent="0.3">
      <c r="C4355"/>
    </row>
    <row r="4356" spans="3:3" ht="14.4" x14ac:dyDescent="0.3">
      <c r="C4356"/>
    </row>
    <row r="4357" spans="3:3" ht="14.4" x14ac:dyDescent="0.3">
      <c r="C4357"/>
    </row>
    <row r="4358" spans="3:3" ht="14.4" x14ac:dyDescent="0.3">
      <c r="C4358"/>
    </row>
    <row r="4359" spans="3:3" ht="14.4" x14ac:dyDescent="0.3">
      <c r="C4359"/>
    </row>
    <row r="4360" spans="3:3" ht="14.4" x14ac:dyDescent="0.3">
      <c r="C4360"/>
    </row>
    <row r="4361" spans="3:3" ht="14.4" x14ac:dyDescent="0.3">
      <c r="C4361"/>
    </row>
    <row r="4362" spans="3:3" ht="14.4" x14ac:dyDescent="0.3">
      <c r="C4362"/>
    </row>
    <row r="4363" spans="3:3" ht="14.4" x14ac:dyDescent="0.3">
      <c r="C4363"/>
    </row>
    <row r="4364" spans="3:3" ht="14.4" x14ac:dyDescent="0.3">
      <c r="C4364"/>
    </row>
    <row r="4365" spans="3:3" ht="14.4" x14ac:dyDescent="0.3">
      <c r="C4365"/>
    </row>
    <row r="4366" spans="3:3" ht="14.4" x14ac:dyDescent="0.3">
      <c r="C4366"/>
    </row>
    <row r="4367" spans="3:3" ht="14.4" x14ac:dyDescent="0.3">
      <c r="C4367"/>
    </row>
    <row r="4368" spans="3:3" ht="14.4" x14ac:dyDescent="0.3">
      <c r="C4368"/>
    </row>
    <row r="4369" spans="3:3" ht="14.4" x14ac:dyDescent="0.3">
      <c r="C4369"/>
    </row>
    <row r="4370" spans="3:3" ht="14.4" x14ac:dyDescent="0.3">
      <c r="C4370"/>
    </row>
    <row r="4371" spans="3:3" ht="14.4" x14ac:dyDescent="0.3">
      <c r="C4371"/>
    </row>
    <row r="4372" spans="3:3" ht="14.4" x14ac:dyDescent="0.3">
      <c r="C4372"/>
    </row>
    <row r="4373" spans="3:3" ht="14.4" x14ac:dyDescent="0.3">
      <c r="C4373"/>
    </row>
    <row r="4374" spans="3:3" ht="14.4" x14ac:dyDescent="0.3">
      <c r="C4374"/>
    </row>
    <row r="4375" spans="3:3" ht="14.4" x14ac:dyDescent="0.3">
      <c r="C4375"/>
    </row>
    <row r="4376" spans="3:3" ht="14.4" x14ac:dyDescent="0.3">
      <c r="C4376"/>
    </row>
    <row r="4377" spans="3:3" ht="14.4" x14ac:dyDescent="0.3">
      <c r="C4377"/>
    </row>
    <row r="4378" spans="3:3" ht="14.4" x14ac:dyDescent="0.3">
      <c r="C4378"/>
    </row>
    <row r="4379" spans="3:3" ht="14.4" x14ac:dyDescent="0.3">
      <c r="C4379"/>
    </row>
    <row r="4380" spans="3:3" ht="14.4" x14ac:dyDescent="0.3">
      <c r="C4380"/>
    </row>
    <row r="4381" spans="3:3" ht="14.4" x14ac:dyDescent="0.3">
      <c r="C4381"/>
    </row>
    <row r="4382" spans="3:3" ht="14.4" x14ac:dyDescent="0.3">
      <c r="C4382"/>
    </row>
    <row r="4383" spans="3:3" ht="14.4" x14ac:dyDescent="0.3">
      <c r="C4383"/>
    </row>
    <row r="4384" spans="3:3" ht="14.4" x14ac:dyDescent="0.3">
      <c r="C4384"/>
    </row>
    <row r="4385" spans="3:3" ht="14.4" x14ac:dyDescent="0.3">
      <c r="C4385"/>
    </row>
    <row r="4386" spans="3:3" ht="14.4" x14ac:dyDescent="0.3">
      <c r="C4386"/>
    </row>
    <row r="4387" spans="3:3" ht="14.4" x14ac:dyDescent="0.3">
      <c r="C4387"/>
    </row>
    <row r="4388" spans="3:3" ht="14.4" x14ac:dyDescent="0.3">
      <c r="C4388"/>
    </row>
    <row r="4389" spans="3:3" ht="14.4" x14ac:dyDescent="0.3">
      <c r="C4389"/>
    </row>
    <row r="4390" spans="3:3" ht="14.4" x14ac:dyDescent="0.3">
      <c r="C4390"/>
    </row>
    <row r="4391" spans="3:3" ht="14.4" x14ac:dyDescent="0.3">
      <c r="C4391"/>
    </row>
    <row r="4392" spans="3:3" ht="14.4" x14ac:dyDescent="0.3">
      <c r="C4392"/>
    </row>
    <row r="4393" spans="3:3" ht="14.4" x14ac:dyDescent="0.3">
      <c r="C4393"/>
    </row>
    <row r="4394" spans="3:3" ht="14.4" x14ac:dyDescent="0.3">
      <c r="C4394"/>
    </row>
    <row r="4395" spans="3:3" ht="14.4" x14ac:dyDescent="0.3">
      <c r="C4395"/>
    </row>
    <row r="4396" spans="3:3" ht="14.4" x14ac:dyDescent="0.3">
      <c r="C4396"/>
    </row>
    <row r="4397" spans="3:3" ht="14.4" x14ac:dyDescent="0.3">
      <c r="C4397"/>
    </row>
    <row r="4398" spans="3:3" ht="14.4" x14ac:dyDescent="0.3">
      <c r="C4398"/>
    </row>
    <row r="4399" spans="3:3" ht="14.4" x14ac:dyDescent="0.3">
      <c r="C4399"/>
    </row>
    <row r="4400" spans="3:3" ht="14.4" x14ac:dyDescent="0.3">
      <c r="C4400"/>
    </row>
    <row r="4401" spans="3:3" ht="14.4" x14ac:dyDescent="0.3">
      <c r="C4401"/>
    </row>
    <row r="4402" spans="3:3" ht="14.4" x14ac:dyDescent="0.3">
      <c r="C4402"/>
    </row>
    <row r="4403" spans="3:3" ht="14.4" x14ac:dyDescent="0.3">
      <c r="C4403"/>
    </row>
    <row r="4404" spans="3:3" ht="14.4" x14ac:dyDescent="0.3">
      <c r="C4404"/>
    </row>
    <row r="4405" spans="3:3" ht="14.4" x14ac:dyDescent="0.3">
      <c r="C4405"/>
    </row>
    <row r="4406" spans="3:3" ht="14.4" x14ac:dyDescent="0.3">
      <c r="C4406"/>
    </row>
    <row r="4407" spans="3:3" ht="14.4" x14ac:dyDescent="0.3">
      <c r="C4407"/>
    </row>
    <row r="4408" spans="3:3" ht="14.4" x14ac:dyDescent="0.3">
      <c r="C4408"/>
    </row>
    <row r="4409" spans="3:3" ht="14.4" x14ac:dyDescent="0.3">
      <c r="C4409"/>
    </row>
    <row r="4410" spans="3:3" ht="14.4" x14ac:dyDescent="0.3">
      <c r="C4410"/>
    </row>
    <row r="4411" spans="3:3" ht="14.4" x14ac:dyDescent="0.3">
      <c r="C4411"/>
    </row>
    <row r="4412" spans="3:3" ht="14.4" x14ac:dyDescent="0.3">
      <c r="C4412"/>
    </row>
    <row r="4413" spans="3:3" ht="14.4" x14ac:dyDescent="0.3">
      <c r="C4413"/>
    </row>
    <row r="4414" spans="3:3" ht="14.4" x14ac:dyDescent="0.3">
      <c r="C4414"/>
    </row>
    <row r="4415" spans="3:3" ht="14.4" x14ac:dyDescent="0.3">
      <c r="C4415"/>
    </row>
    <row r="4416" spans="3:3" ht="14.4" x14ac:dyDescent="0.3">
      <c r="C4416"/>
    </row>
    <row r="4417" spans="3:3" ht="14.4" x14ac:dyDescent="0.3">
      <c r="C4417"/>
    </row>
    <row r="4418" spans="3:3" ht="14.4" x14ac:dyDescent="0.3">
      <c r="C4418"/>
    </row>
    <row r="4419" spans="3:3" ht="14.4" x14ac:dyDescent="0.3">
      <c r="C4419"/>
    </row>
    <row r="4420" spans="3:3" ht="14.4" x14ac:dyDescent="0.3">
      <c r="C4420"/>
    </row>
    <row r="4421" spans="3:3" ht="14.4" x14ac:dyDescent="0.3">
      <c r="C4421"/>
    </row>
    <row r="4422" spans="3:3" ht="14.4" x14ac:dyDescent="0.3">
      <c r="C4422"/>
    </row>
    <row r="4423" spans="3:3" ht="14.4" x14ac:dyDescent="0.3">
      <c r="C4423"/>
    </row>
    <row r="4424" spans="3:3" ht="14.4" x14ac:dyDescent="0.3">
      <c r="C4424"/>
    </row>
    <row r="4425" spans="3:3" ht="14.4" x14ac:dyDescent="0.3">
      <c r="C4425"/>
    </row>
    <row r="4426" spans="3:3" ht="14.4" x14ac:dyDescent="0.3">
      <c r="C4426"/>
    </row>
    <row r="4427" spans="3:3" ht="14.4" x14ac:dyDescent="0.3">
      <c r="C4427"/>
    </row>
    <row r="4428" spans="3:3" ht="14.4" x14ac:dyDescent="0.3">
      <c r="C4428"/>
    </row>
    <row r="4429" spans="3:3" ht="14.4" x14ac:dyDescent="0.3">
      <c r="C4429"/>
    </row>
    <row r="4430" spans="3:3" ht="14.4" x14ac:dyDescent="0.3">
      <c r="C4430"/>
    </row>
    <row r="4431" spans="3:3" ht="14.4" x14ac:dyDescent="0.3">
      <c r="C4431"/>
    </row>
    <row r="4432" spans="3:3" ht="14.4" x14ac:dyDescent="0.3">
      <c r="C4432"/>
    </row>
    <row r="4433" spans="3:3" ht="14.4" x14ac:dyDescent="0.3">
      <c r="C4433"/>
    </row>
    <row r="4434" spans="3:3" ht="14.4" x14ac:dyDescent="0.3">
      <c r="C4434"/>
    </row>
    <row r="4435" spans="3:3" ht="14.4" x14ac:dyDescent="0.3">
      <c r="C4435"/>
    </row>
    <row r="4436" spans="3:3" ht="14.4" x14ac:dyDescent="0.3">
      <c r="C4436"/>
    </row>
    <row r="4437" spans="3:3" ht="14.4" x14ac:dyDescent="0.3">
      <c r="C4437"/>
    </row>
    <row r="4438" spans="3:3" ht="14.4" x14ac:dyDescent="0.3">
      <c r="C4438"/>
    </row>
    <row r="4439" spans="3:3" ht="14.4" x14ac:dyDescent="0.3">
      <c r="C4439"/>
    </row>
    <row r="4440" spans="3:3" ht="14.4" x14ac:dyDescent="0.3">
      <c r="C4440"/>
    </row>
    <row r="4441" spans="3:3" ht="14.4" x14ac:dyDescent="0.3">
      <c r="C4441"/>
    </row>
    <row r="4442" spans="3:3" ht="14.4" x14ac:dyDescent="0.3">
      <c r="C4442"/>
    </row>
    <row r="4443" spans="3:3" ht="14.4" x14ac:dyDescent="0.3">
      <c r="C4443"/>
    </row>
    <row r="4444" spans="3:3" ht="14.4" x14ac:dyDescent="0.3">
      <c r="C4444"/>
    </row>
    <row r="4445" spans="3:3" ht="14.4" x14ac:dyDescent="0.3">
      <c r="C4445"/>
    </row>
    <row r="4446" spans="3:3" ht="14.4" x14ac:dyDescent="0.3">
      <c r="C4446"/>
    </row>
    <row r="4447" spans="3:3" ht="14.4" x14ac:dyDescent="0.3">
      <c r="C4447"/>
    </row>
    <row r="4448" spans="3:3" ht="14.4" x14ac:dyDescent="0.3">
      <c r="C4448"/>
    </row>
    <row r="4449" spans="3:3" ht="14.4" x14ac:dyDescent="0.3">
      <c r="C4449"/>
    </row>
    <row r="4450" spans="3:3" ht="14.4" x14ac:dyDescent="0.3">
      <c r="C4450"/>
    </row>
    <row r="4451" spans="3:3" ht="14.4" x14ac:dyDescent="0.3">
      <c r="C4451"/>
    </row>
    <row r="4452" spans="3:3" ht="14.4" x14ac:dyDescent="0.3">
      <c r="C4452"/>
    </row>
    <row r="4453" spans="3:3" ht="14.4" x14ac:dyDescent="0.3">
      <c r="C4453"/>
    </row>
    <row r="4454" spans="3:3" ht="14.4" x14ac:dyDescent="0.3">
      <c r="C4454"/>
    </row>
    <row r="4455" spans="3:3" ht="14.4" x14ac:dyDescent="0.3">
      <c r="C4455"/>
    </row>
    <row r="4456" spans="3:3" ht="14.4" x14ac:dyDescent="0.3">
      <c r="C4456"/>
    </row>
    <row r="4457" spans="3:3" ht="14.4" x14ac:dyDescent="0.3">
      <c r="C4457"/>
    </row>
    <row r="4458" spans="3:3" ht="14.4" x14ac:dyDescent="0.3">
      <c r="C4458"/>
    </row>
    <row r="4459" spans="3:3" ht="14.4" x14ac:dyDescent="0.3">
      <c r="C4459"/>
    </row>
    <row r="4460" spans="3:3" ht="14.4" x14ac:dyDescent="0.3">
      <c r="C4460"/>
    </row>
    <row r="4461" spans="3:3" ht="14.4" x14ac:dyDescent="0.3">
      <c r="C4461"/>
    </row>
    <row r="4462" spans="3:3" ht="14.4" x14ac:dyDescent="0.3">
      <c r="C4462"/>
    </row>
    <row r="4463" spans="3:3" ht="14.4" x14ac:dyDescent="0.3">
      <c r="C4463"/>
    </row>
    <row r="4464" spans="3:3" ht="14.4" x14ac:dyDescent="0.3">
      <c r="C4464"/>
    </row>
    <row r="4465" spans="3:3" ht="14.4" x14ac:dyDescent="0.3">
      <c r="C4465"/>
    </row>
    <row r="4466" spans="3:3" ht="14.4" x14ac:dyDescent="0.3">
      <c r="C4466"/>
    </row>
    <row r="4467" spans="3:3" ht="14.4" x14ac:dyDescent="0.3">
      <c r="C4467"/>
    </row>
    <row r="4468" spans="3:3" ht="14.4" x14ac:dyDescent="0.3">
      <c r="C4468"/>
    </row>
    <row r="4469" spans="3:3" ht="14.4" x14ac:dyDescent="0.3">
      <c r="C4469"/>
    </row>
    <row r="4470" spans="3:3" ht="14.4" x14ac:dyDescent="0.3">
      <c r="C4470"/>
    </row>
    <row r="4471" spans="3:3" ht="14.4" x14ac:dyDescent="0.3">
      <c r="C4471"/>
    </row>
    <row r="4472" spans="3:3" ht="14.4" x14ac:dyDescent="0.3">
      <c r="C4472"/>
    </row>
    <row r="4473" spans="3:3" ht="14.4" x14ac:dyDescent="0.3">
      <c r="C4473"/>
    </row>
    <row r="4474" spans="3:3" ht="14.4" x14ac:dyDescent="0.3">
      <c r="C4474"/>
    </row>
    <row r="4475" spans="3:3" ht="14.4" x14ac:dyDescent="0.3">
      <c r="C4475"/>
    </row>
    <row r="4476" spans="3:3" ht="14.4" x14ac:dyDescent="0.3">
      <c r="C4476"/>
    </row>
    <row r="4477" spans="3:3" ht="14.4" x14ac:dyDescent="0.3">
      <c r="C4477"/>
    </row>
    <row r="4478" spans="3:3" ht="14.4" x14ac:dyDescent="0.3">
      <c r="C4478"/>
    </row>
    <row r="4479" spans="3:3" ht="14.4" x14ac:dyDescent="0.3">
      <c r="C4479"/>
    </row>
    <row r="4480" spans="3:3" ht="14.4" x14ac:dyDescent="0.3">
      <c r="C4480"/>
    </row>
    <row r="4481" spans="3:3" ht="14.4" x14ac:dyDescent="0.3">
      <c r="C4481"/>
    </row>
    <row r="4482" spans="3:3" ht="14.4" x14ac:dyDescent="0.3">
      <c r="C4482"/>
    </row>
    <row r="4483" spans="3:3" ht="14.4" x14ac:dyDescent="0.3">
      <c r="C4483"/>
    </row>
    <row r="4484" spans="3:3" ht="14.4" x14ac:dyDescent="0.3">
      <c r="C4484"/>
    </row>
    <row r="4485" spans="3:3" ht="14.4" x14ac:dyDescent="0.3">
      <c r="C4485"/>
    </row>
    <row r="4486" spans="3:3" ht="14.4" x14ac:dyDescent="0.3">
      <c r="C4486"/>
    </row>
    <row r="4487" spans="3:3" ht="14.4" x14ac:dyDescent="0.3">
      <c r="C4487"/>
    </row>
    <row r="4488" spans="3:3" ht="14.4" x14ac:dyDescent="0.3">
      <c r="C4488"/>
    </row>
    <row r="4489" spans="3:3" ht="14.4" x14ac:dyDescent="0.3">
      <c r="C4489"/>
    </row>
    <row r="4490" spans="3:3" ht="14.4" x14ac:dyDescent="0.3">
      <c r="C4490"/>
    </row>
    <row r="4491" spans="3:3" ht="14.4" x14ac:dyDescent="0.3">
      <c r="C4491"/>
    </row>
    <row r="4492" spans="3:3" ht="14.4" x14ac:dyDescent="0.3">
      <c r="C4492"/>
    </row>
    <row r="4493" spans="3:3" ht="14.4" x14ac:dyDescent="0.3">
      <c r="C4493"/>
    </row>
    <row r="4494" spans="3:3" ht="14.4" x14ac:dyDescent="0.3">
      <c r="C4494"/>
    </row>
    <row r="4495" spans="3:3" ht="14.4" x14ac:dyDescent="0.3">
      <c r="C4495"/>
    </row>
    <row r="4496" spans="3:3" ht="14.4" x14ac:dyDescent="0.3">
      <c r="C4496"/>
    </row>
    <row r="4497" spans="3:3" ht="14.4" x14ac:dyDescent="0.3">
      <c r="C4497"/>
    </row>
    <row r="4498" spans="3:3" ht="14.4" x14ac:dyDescent="0.3">
      <c r="C4498"/>
    </row>
    <row r="4499" spans="3:3" ht="14.4" x14ac:dyDescent="0.3">
      <c r="C4499"/>
    </row>
    <row r="4500" spans="3:3" ht="14.4" x14ac:dyDescent="0.3">
      <c r="C4500"/>
    </row>
    <row r="4501" spans="3:3" ht="14.4" x14ac:dyDescent="0.3">
      <c r="C4501"/>
    </row>
    <row r="4502" spans="3:3" ht="14.4" x14ac:dyDescent="0.3">
      <c r="C4502"/>
    </row>
    <row r="4503" spans="3:3" ht="14.4" x14ac:dyDescent="0.3">
      <c r="C4503"/>
    </row>
    <row r="4504" spans="3:3" ht="14.4" x14ac:dyDescent="0.3">
      <c r="C4504"/>
    </row>
    <row r="4505" spans="3:3" ht="14.4" x14ac:dyDescent="0.3">
      <c r="C4505"/>
    </row>
    <row r="4506" spans="3:3" ht="14.4" x14ac:dyDescent="0.3">
      <c r="C4506"/>
    </row>
    <row r="4507" spans="3:3" ht="14.4" x14ac:dyDescent="0.3">
      <c r="C4507"/>
    </row>
    <row r="4508" spans="3:3" ht="14.4" x14ac:dyDescent="0.3">
      <c r="C4508"/>
    </row>
    <row r="4509" spans="3:3" ht="14.4" x14ac:dyDescent="0.3">
      <c r="C4509"/>
    </row>
    <row r="4510" spans="3:3" ht="14.4" x14ac:dyDescent="0.3">
      <c r="C4510"/>
    </row>
    <row r="4511" spans="3:3" ht="14.4" x14ac:dyDescent="0.3">
      <c r="C4511"/>
    </row>
    <row r="4512" spans="3:3" ht="14.4" x14ac:dyDescent="0.3">
      <c r="C4512"/>
    </row>
    <row r="4513" spans="3:3" ht="14.4" x14ac:dyDescent="0.3">
      <c r="C4513"/>
    </row>
    <row r="4514" spans="3:3" ht="14.4" x14ac:dyDescent="0.3">
      <c r="C4514"/>
    </row>
    <row r="4515" spans="3:3" ht="14.4" x14ac:dyDescent="0.3">
      <c r="C4515"/>
    </row>
    <row r="4516" spans="3:3" ht="14.4" x14ac:dyDescent="0.3">
      <c r="C4516"/>
    </row>
    <row r="4517" spans="3:3" ht="14.4" x14ac:dyDescent="0.3">
      <c r="C4517"/>
    </row>
    <row r="4518" spans="3:3" ht="14.4" x14ac:dyDescent="0.3">
      <c r="C4518"/>
    </row>
    <row r="4519" spans="3:3" ht="14.4" x14ac:dyDescent="0.3">
      <c r="C4519"/>
    </row>
    <row r="4520" spans="3:3" ht="14.4" x14ac:dyDescent="0.3">
      <c r="C4520"/>
    </row>
    <row r="4521" spans="3:3" ht="14.4" x14ac:dyDescent="0.3">
      <c r="C4521"/>
    </row>
    <row r="4522" spans="3:3" ht="14.4" x14ac:dyDescent="0.3">
      <c r="C4522"/>
    </row>
    <row r="4523" spans="3:3" ht="14.4" x14ac:dyDescent="0.3">
      <c r="C4523"/>
    </row>
    <row r="4524" spans="3:3" ht="14.4" x14ac:dyDescent="0.3">
      <c r="C4524"/>
    </row>
    <row r="4525" spans="3:3" ht="14.4" x14ac:dyDescent="0.3">
      <c r="C4525"/>
    </row>
    <row r="4526" spans="3:3" ht="14.4" x14ac:dyDescent="0.3">
      <c r="C4526"/>
    </row>
    <row r="4527" spans="3:3" ht="14.4" x14ac:dyDescent="0.3">
      <c r="C4527"/>
    </row>
    <row r="4528" spans="3:3" ht="14.4" x14ac:dyDescent="0.3">
      <c r="C4528"/>
    </row>
    <row r="4529" spans="3:3" ht="14.4" x14ac:dyDescent="0.3">
      <c r="C4529"/>
    </row>
    <row r="4530" spans="3:3" ht="14.4" x14ac:dyDescent="0.3">
      <c r="C4530"/>
    </row>
    <row r="4531" spans="3:3" ht="14.4" x14ac:dyDescent="0.3">
      <c r="C4531"/>
    </row>
    <row r="4532" spans="3:3" ht="14.4" x14ac:dyDescent="0.3">
      <c r="C4532"/>
    </row>
    <row r="4533" spans="3:3" ht="14.4" x14ac:dyDescent="0.3">
      <c r="C4533"/>
    </row>
    <row r="4534" spans="3:3" ht="14.4" x14ac:dyDescent="0.3">
      <c r="C4534"/>
    </row>
    <row r="4535" spans="3:3" ht="14.4" x14ac:dyDescent="0.3">
      <c r="C4535"/>
    </row>
    <row r="4536" spans="3:3" ht="14.4" x14ac:dyDescent="0.3">
      <c r="C4536"/>
    </row>
    <row r="4537" spans="3:3" ht="14.4" x14ac:dyDescent="0.3">
      <c r="C4537"/>
    </row>
    <row r="4538" spans="3:3" ht="14.4" x14ac:dyDescent="0.3">
      <c r="C4538"/>
    </row>
    <row r="4539" spans="3:3" ht="14.4" x14ac:dyDescent="0.3">
      <c r="C4539"/>
    </row>
    <row r="4540" spans="3:3" ht="14.4" x14ac:dyDescent="0.3">
      <c r="C4540"/>
    </row>
    <row r="4541" spans="3:3" ht="14.4" x14ac:dyDescent="0.3">
      <c r="C4541"/>
    </row>
    <row r="4542" spans="3:3" ht="14.4" x14ac:dyDescent="0.3">
      <c r="C4542"/>
    </row>
    <row r="4543" spans="3:3" ht="14.4" x14ac:dyDescent="0.3">
      <c r="C4543"/>
    </row>
    <row r="4544" spans="3:3" ht="14.4" x14ac:dyDescent="0.3">
      <c r="C4544"/>
    </row>
    <row r="4545" spans="3:3" ht="14.4" x14ac:dyDescent="0.3">
      <c r="C4545"/>
    </row>
    <row r="4546" spans="3:3" ht="14.4" x14ac:dyDescent="0.3">
      <c r="C4546"/>
    </row>
    <row r="4547" spans="3:3" ht="14.4" x14ac:dyDescent="0.3">
      <c r="C4547"/>
    </row>
    <row r="4548" spans="3:3" ht="14.4" x14ac:dyDescent="0.3">
      <c r="C4548"/>
    </row>
    <row r="4549" spans="3:3" ht="14.4" x14ac:dyDescent="0.3">
      <c r="C4549"/>
    </row>
    <row r="4550" spans="3:3" ht="14.4" x14ac:dyDescent="0.3">
      <c r="C4550"/>
    </row>
    <row r="4551" spans="3:3" ht="14.4" x14ac:dyDescent="0.3">
      <c r="C4551"/>
    </row>
    <row r="4552" spans="3:3" ht="14.4" x14ac:dyDescent="0.3">
      <c r="C4552"/>
    </row>
    <row r="4553" spans="3:3" ht="14.4" x14ac:dyDescent="0.3">
      <c r="C4553"/>
    </row>
    <row r="4554" spans="3:3" ht="14.4" x14ac:dyDescent="0.3">
      <c r="C4554"/>
    </row>
    <row r="4555" spans="3:3" ht="14.4" x14ac:dyDescent="0.3">
      <c r="C4555"/>
    </row>
    <row r="4556" spans="3:3" ht="14.4" x14ac:dyDescent="0.3">
      <c r="C4556"/>
    </row>
    <row r="4557" spans="3:3" ht="14.4" x14ac:dyDescent="0.3">
      <c r="C4557"/>
    </row>
    <row r="4558" spans="3:3" ht="14.4" x14ac:dyDescent="0.3">
      <c r="C4558"/>
    </row>
    <row r="4559" spans="3:3" ht="14.4" x14ac:dyDescent="0.3">
      <c r="C4559"/>
    </row>
    <row r="4560" spans="3:3" ht="14.4" x14ac:dyDescent="0.3">
      <c r="C4560"/>
    </row>
    <row r="4561" spans="3:3" ht="14.4" x14ac:dyDescent="0.3">
      <c r="C4561"/>
    </row>
    <row r="4562" spans="3:3" ht="14.4" x14ac:dyDescent="0.3">
      <c r="C4562"/>
    </row>
    <row r="4563" spans="3:3" ht="14.4" x14ac:dyDescent="0.3">
      <c r="C4563"/>
    </row>
    <row r="4564" spans="3:3" ht="14.4" x14ac:dyDescent="0.3">
      <c r="C4564"/>
    </row>
    <row r="4565" spans="3:3" ht="14.4" x14ac:dyDescent="0.3">
      <c r="C4565"/>
    </row>
    <row r="4566" spans="3:3" ht="14.4" x14ac:dyDescent="0.3">
      <c r="C4566"/>
    </row>
    <row r="4567" spans="3:3" ht="14.4" x14ac:dyDescent="0.3">
      <c r="C4567"/>
    </row>
    <row r="4568" spans="3:3" ht="14.4" x14ac:dyDescent="0.3">
      <c r="C4568"/>
    </row>
    <row r="4569" spans="3:3" ht="14.4" x14ac:dyDescent="0.3">
      <c r="C4569"/>
    </row>
    <row r="4570" spans="3:3" ht="14.4" x14ac:dyDescent="0.3">
      <c r="C4570"/>
    </row>
    <row r="4571" spans="3:3" ht="14.4" x14ac:dyDescent="0.3">
      <c r="C4571"/>
    </row>
    <row r="4572" spans="3:3" ht="14.4" x14ac:dyDescent="0.3">
      <c r="C4572"/>
    </row>
    <row r="4573" spans="3:3" ht="14.4" x14ac:dyDescent="0.3">
      <c r="C4573"/>
    </row>
    <row r="4574" spans="3:3" ht="14.4" x14ac:dyDescent="0.3">
      <c r="C4574"/>
    </row>
    <row r="4575" spans="3:3" ht="14.4" x14ac:dyDescent="0.3">
      <c r="C4575"/>
    </row>
    <row r="4576" spans="3:3" ht="14.4" x14ac:dyDescent="0.3">
      <c r="C4576"/>
    </row>
    <row r="4577" spans="3:3" ht="14.4" x14ac:dyDescent="0.3">
      <c r="C4577"/>
    </row>
    <row r="4578" spans="3:3" ht="14.4" x14ac:dyDescent="0.3">
      <c r="C4578"/>
    </row>
    <row r="4579" spans="3:3" ht="14.4" x14ac:dyDescent="0.3">
      <c r="C4579"/>
    </row>
    <row r="4580" spans="3:3" ht="14.4" x14ac:dyDescent="0.3">
      <c r="C4580"/>
    </row>
    <row r="4581" spans="3:3" ht="14.4" x14ac:dyDescent="0.3">
      <c r="C4581"/>
    </row>
    <row r="4582" spans="3:3" ht="14.4" x14ac:dyDescent="0.3">
      <c r="C4582"/>
    </row>
    <row r="4583" spans="3:3" ht="14.4" x14ac:dyDescent="0.3">
      <c r="C4583"/>
    </row>
    <row r="4584" spans="3:3" ht="14.4" x14ac:dyDescent="0.3">
      <c r="C4584"/>
    </row>
    <row r="4585" spans="3:3" ht="14.4" x14ac:dyDescent="0.3">
      <c r="C4585"/>
    </row>
    <row r="4586" spans="3:3" ht="14.4" x14ac:dyDescent="0.3">
      <c r="C4586"/>
    </row>
    <row r="4587" spans="3:3" ht="14.4" x14ac:dyDescent="0.3">
      <c r="C4587"/>
    </row>
    <row r="4588" spans="3:3" ht="14.4" x14ac:dyDescent="0.3">
      <c r="C4588"/>
    </row>
    <row r="4589" spans="3:3" ht="14.4" x14ac:dyDescent="0.3">
      <c r="C4589"/>
    </row>
    <row r="4590" spans="3:3" ht="14.4" x14ac:dyDescent="0.3">
      <c r="C4590"/>
    </row>
    <row r="4591" spans="3:3" ht="14.4" x14ac:dyDescent="0.3">
      <c r="C4591"/>
    </row>
    <row r="4592" spans="3:3" ht="14.4" x14ac:dyDescent="0.3">
      <c r="C4592"/>
    </row>
    <row r="4593" spans="3:3" ht="14.4" x14ac:dyDescent="0.3">
      <c r="C4593"/>
    </row>
    <row r="4594" spans="3:3" ht="14.4" x14ac:dyDescent="0.3">
      <c r="C4594"/>
    </row>
    <row r="4595" spans="3:3" ht="14.4" x14ac:dyDescent="0.3">
      <c r="C4595"/>
    </row>
    <row r="4596" spans="3:3" ht="14.4" x14ac:dyDescent="0.3">
      <c r="C4596"/>
    </row>
    <row r="4597" spans="3:3" ht="14.4" x14ac:dyDescent="0.3">
      <c r="C4597"/>
    </row>
    <row r="4598" spans="3:3" ht="14.4" x14ac:dyDescent="0.3">
      <c r="C4598"/>
    </row>
    <row r="4599" spans="3:3" ht="14.4" x14ac:dyDescent="0.3">
      <c r="C4599"/>
    </row>
    <row r="4600" spans="3:3" ht="14.4" x14ac:dyDescent="0.3">
      <c r="C4600"/>
    </row>
    <row r="4601" spans="3:3" ht="14.4" x14ac:dyDescent="0.3">
      <c r="C4601"/>
    </row>
    <row r="4602" spans="3:3" ht="14.4" x14ac:dyDescent="0.3">
      <c r="C4602"/>
    </row>
    <row r="4603" spans="3:3" ht="14.4" x14ac:dyDescent="0.3">
      <c r="C4603"/>
    </row>
    <row r="4604" spans="3:3" ht="14.4" x14ac:dyDescent="0.3">
      <c r="C4604"/>
    </row>
    <row r="4605" spans="3:3" ht="14.4" x14ac:dyDescent="0.3">
      <c r="C4605"/>
    </row>
    <row r="4606" spans="3:3" ht="14.4" x14ac:dyDescent="0.3">
      <c r="C4606"/>
    </row>
    <row r="4607" spans="3:3" ht="14.4" x14ac:dyDescent="0.3">
      <c r="C4607"/>
    </row>
    <row r="4608" spans="3:3" ht="14.4" x14ac:dyDescent="0.3">
      <c r="C4608"/>
    </row>
    <row r="4609" spans="3:3" ht="14.4" x14ac:dyDescent="0.3">
      <c r="C4609"/>
    </row>
    <row r="4610" spans="3:3" ht="14.4" x14ac:dyDescent="0.3">
      <c r="C4610"/>
    </row>
    <row r="4611" spans="3:3" ht="14.4" x14ac:dyDescent="0.3">
      <c r="C4611"/>
    </row>
    <row r="4612" spans="3:3" ht="14.4" x14ac:dyDescent="0.3">
      <c r="C4612"/>
    </row>
    <row r="4613" spans="3:3" ht="14.4" x14ac:dyDescent="0.3">
      <c r="C4613"/>
    </row>
    <row r="4614" spans="3:3" ht="14.4" x14ac:dyDescent="0.3">
      <c r="C4614"/>
    </row>
    <row r="4615" spans="3:3" ht="14.4" x14ac:dyDescent="0.3">
      <c r="C4615"/>
    </row>
    <row r="4616" spans="3:3" ht="14.4" x14ac:dyDescent="0.3">
      <c r="C4616"/>
    </row>
    <row r="4617" spans="3:3" ht="14.4" x14ac:dyDescent="0.3">
      <c r="C4617"/>
    </row>
    <row r="4618" spans="3:3" ht="14.4" x14ac:dyDescent="0.3">
      <c r="C4618"/>
    </row>
    <row r="4619" spans="3:3" ht="14.4" x14ac:dyDescent="0.3">
      <c r="C4619"/>
    </row>
    <row r="4620" spans="3:3" ht="14.4" x14ac:dyDescent="0.3">
      <c r="C4620"/>
    </row>
    <row r="4621" spans="3:3" ht="14.4" x14ac:dyDescent="0.3">
      <c r="C4621"/>
    </row>
    <row r="4622" spans="3:3" ht="14.4" x14ac:dyDescent="0.3">
      <c r="C4622"/>
    </row>
    <row r="4623" spans="3:3" ht="14.4" x14ac:dyDescent="0.3">
      <c r="C4623"/>
    </row>
    <row r="4624" spans="3:3" ht="14.4" x14ac:dyDescent="0.3">
      <c r="C4624"/>
    </row>
    <row r="4625" spans="3:3" ht="14.4" x14ac:dyDescent="0.3">
      <c r="C4625"/>
    </row>
    <row r="4626" spans="3:3" ht="14.4" x14ac:dyDescent="0.3">
      <c r="C4626"/>
    </row>
    <row r="4627" spans="3:3" ht="14.4" x14ac:dyDescent="0.3">
      <c r="C4627"/>
    </row>
    <row r="4628" spans="3:3" ht="14.4" x14ac:dyDescent="0.3">
      <c r="C4628"/>
    </row>
    <row r="4629" spans="3:3" ht="14.4" x14ac:dyDescent="0.3">
      <c r="C4629"/>
    </row>
    <row r="4630" spans="3:3" ht="14.4" x14ac:dyDescent="0.3">
      <c r="C4630"/>
    </row>
    <row r="4631" spans="3:3" ht="14.4" x14ac:dyDescent="0.3">
      <c r="C4631"/>
    </row>
    <row r="4632" spans="3:3" ht="14.4" x14ac:dyDescent="0.3">
      <c r="C4632"/>
    </row>
    <row r="4633" spans="3:3" ht="14.4" x14ac:dyDescent="0.3">
      <c r="C4633"/>
    </row>
    <row r="4634" spans="3:3" ht="14.4" x14ac:dyDescent="0.3">
      <c r="C4634"/>
    </row>
    <row r="4635" spans="3:3" ht="14.4" x14ac:dyDescent="0.3">
      <c r="C4635"/>
    </row>
    <row r="4636" spans="3:3" ht="14.4" x14ac:dyDescent="0.3">
      <c r="C4636"/>
    </row>
    <row r="4637" spans="3:3" ht="14.4" x14ac:dyDescent="0.3">
      <c r="C4637"/>
    </row>
    <row r="4638" spans="3:3" ht="14.4" x14ac:dyDescent="0.3">
      <c r="C4638"/>
    </row>
    <row r="4639" spans="3:3" ht="14.4" x14ac:dyDescent="0.3">
      <c r="C4639"/>
    </row>
    <row r="4640" spans="3:3" ht="14.4" x14ac:dyDescent="0.3">
      <c r="C4640"/>
    </row>
    <row r="4641" spans="3:3" ht="14.4" x14ac:dyDescent="0.3">
      <c r="C4641"/>
    </row>
    <row r="4642" spans="3:3" ht="14.4" x14ac:dyDescent="0.3">
      <c r="C4642"/>
    </row>
    <row r="4643" spans="3:3" ht="14.4" x14ac:dyDescent="0.3">
      <c r="C4643"/>
    </row>
    <row r="4644" spans="3:3" ht="14.4" x14ac:dyDescent="0.3">
      <c r="C4644"/>
    </row>
    <row r="4645" spans="3:3" ht="14.4" x14ac:dyDescent="0.3">
      <c r="C4645"/>
    </row>
    <row r="4646" spans="3:3" ht="14.4" x14ac:dyDescent="0.3">
      <c r="C4646"/>
    </row>
    <row r="4647" spans="3:3" ht="14.4" x14ac:dyDescent="0.3">
      <c r="C4647"/>
    </row>
    <row r="4648" spans="3:3" ht="14.4" x14ac:dyDescent="0.3">
      <c r="C4648"/>
    </row>
    <row r="4649" spans="3:3" ht="14.4" x14ac:dyDescent="0.3">
      <c r="C4649"/>
    </row>
    <row r="4650" spans="3:3" ht="14.4" x14ac:dyDescent="0.3">
      <c r="C4650"/>
    </row>
    <row r="4651" spans="3:3" ht="14.4" x14ac:dyDescent="0.3">
      <c r="C4651"/>
    </row>
    <row r="4652" spans="3:3" ht="14.4" x14ac:dyDescent="0.3">
      <c r="C4652"/>
    </row>
    <row r="4653" spans="3:3" ht="14.4" x14ac:dyDescent="0.3">
      <c r="C4653"/>
    </row>
    <row r="4654" spans="3:3" ht="14.4" x14ac:dyDescent="0.3">
      <c r="C4654"/>
    </row>
    <row r="4655" spans="3:3" ht="14.4" x14ac:dyDescent="0.3">
      <c r="C4655"/>
    </row>
    <row r="4656" spans="3:3" ht="14.4" x14ac:dyDescent="0.3">
      <c r="C4656"/>
    </row>
    <row r="4657" spans="3:3" ht="14.4" x14ac:dyDescent="0.3">
      <c r="C4657"/>
    </row>
    <row r="4658" spans="3:3" ht="14.4" x14ac:dyDescent="0.3">
      <c r="C4658"/>
    </row>
    <row r="4659" spans="3:3" ht="14.4" x14ac:dyDescent="0.3">
      <c r="C4659"/>
    </row>
    <row r="4660" spans="3:3" ht="14.4" x14ac:dyDescent="0.3">
      <c r="C4660"/>
    </row>
    <row r="4661" spans="3:3" ht="14.4" x14ac:dyDescent="0.3">
      <c r="C4661"/>
    </row>
    <row r="4662" spans="3:3" ht="14.4" x14ac:dyDescent="0.3">
      <c r="C4662"/>
    </row>
    <row r="4663" spans="3:3" ht="14.4" x14ac:dyDescent="0.3">
      <c r="C4663"/>
    </row>
    <row r="4664" spans="3:3" ht="14.4" x14ac:dyDescent="0.3">
      <c r="C4664"/>
    </row>
    <row r="4665" spans="3:3" ht="14.4" x14ac:dyDescent="0.3">
      <c r="C4665"/>
    </row>
    <row r="4666" spans="3:3" ht="14.4" x14ac:dyDescent="0.3">
      <c r="C4666"/>
    </row>
    <row r="4667" spans="3:3" ht="14.4" x14ac:dyDescent="0.3">
      <c r="C4667"/>
    </row>
    <row r="4668" spans="3:3" ht="14.4" x14ac:dyDescent="0.3">
      <c r="C4668"/>
    </row>
    <row r="4669" spans="3:3" ht="14.4" x14ac:dyDescent="0.3">
      <c r="C4669"/>
    </row>
    <row r="4670" spans="3:3" ht="14.4" x14ac:dyDescent="0.3">
      <c r="C4670"/>
    </row>
    <row r="4671" spans="3:3" ht="14.4" x14ac:dyDescent="0.3">
      <c r="C4671"/>
    </row>
    <row r="4672" spans="3:3" ht="14.4" x14ac:dyDescent="0.3">
      <c r="C4672"/>
    </row>
    <row r="4673" spans="3:3" ht="14.4" x14ac:dyDescent="0.3">
      <c r="C4673"/>
    </row>
    <row r="4674" spans="3:3" ht="14.4" x14ac:dyDescent="0.3">
      <c r="C4674"/>
    </row>
    <row r="4675" spans="3:3" ht="14.4" x14ac:dyDescent="0.3">
      <c r="C4675"/>
    </row>
    <row r="4676" spans="3:3" ht="14.4" x14ac:dyDescent="0.3">
      <c r="C4676"/>
    </row>
    <row r="4677" spans="3:3" ht="14.4" x14ac:dyDescent="0.3">
      <c r="C4677"/>
    </row>
    <row r="4678" spans="3:3" ht="14.4" x14ac:dyDescent="0.3">
      <c r="C4678"/>
    </row>
    <row r="4679" spans="3:3" ht="14.4" x14ac:dyDescent="0.3">
      <c r="C4679"/>
    </row>
    <row r="4680" spans="3:3" ht="14.4" x14ac:dyDescent="0.3">
      <c r="C4680"/>
    </row>
    <row r="4681" spans="3:3" ht="14.4" x14ac:dyDescent="0.3">
      <c r="C4681"/>
    </row>
    <row r="4682" spans="3:3" ht="14.4" x14ac:dyDescent="0.3">
      <c r="C4682"/>
    </row>
    <row r="4683" spans="3:3" ht="14.4" x14ac:dyDescent="0.3">
      <c r="C4683"/>
    </row>
    <row r="4684" spans="3:3" ht="14.4" x14ac:dyDescent="0.3">
      <c r="C4684"/>
    </row>
    <row r="4685" spans="3:3" ht="14.4" x14ac:dyDescent="0.3">
      <c r="C4685"/>
    </row>
    <row r="4686" spans="3:3" ht="14.4" x14ac:dyDescent="0.3">
      <c r="C4686"/>
    </row>
    <row r="4687" spans="3:3" ht="14.4" x14ac:dyDescent="0.3">
      <c r="C4687"/>
    </row>
    <row r="4688" spans="3:3" ht="14.4" x14ac:dyDescent="0.3">
      <c r="C4688"/>
    </row>
    <row r="4689" spans="3:3" ht="14.4" x14ac:dyDescent="0.3">
      <c r="C4689"/>
    </row>
    <row r="4690" spans="3:3" ht="14.4" x14ac:dyDescent="0.3">
      <c r="C4690"/>
    </row>
    <row r="4691" spans="3:3" ht="14.4" x14ac:dyDescent="0.3">
      <c r="C4691"/>
    </row>
    <row r="4692" spans="3:3" ht="14.4" x14ac:dyDescent="0.3">
      <c r="C4692"/>
    </row>
    <row r="4693" spans="3:3" ht="14.4" x14ac:dyDescent="0.3">
      <c r="C4693"/>
    </row>
    <row r="4694" spans="3:3" ht="14.4" x14ac:dyDescent="0.3">
      <c r="C4694"/>
    </row>
    <row r="4695" spans="3:3" ht="14.4" x14ac:dyDescent="0.3">
      <c r="C4695"/>
    </row>
    <row r="4696" spans="3:3" ht="14.4" x14ac:dyDescent="0.3">
      <c r="C4696"/>
    </row>
    <row r="4697" spans="3:3" ht="14.4" x14ac:dyDescent="0.3">
      <c r="C4697"/>
    </row>
    <row r="4698" spans="3:3" ht="14.4" x14ac:dyDescent="0.3">
      <c r="C4698"/>
    </row>
    <row r="4699" spans="3:3" ht="14.4" x14ac:dyDescent="0.3">
      <c r="C4699"/>
    </row>
    <row r="4700" spans="3:3" ht="14.4" x14ac:dyDescent="0.3">
      <c r="C4700"/>
    </row>
    <row r="4701" spans="3:3" ht="14.4" x14ac:dyDescent="0.3">
      <c r="C4701"/>
    </row>
    <row r="4702" spans="3:3" ht="14.4" x14ac:dyDescent="0.3">
      <c r="C4702"/>
    </row>
    <row r="4703" spans="3:3" ht="14.4" x14ac:dyDescent="0.3">
      <c r="C4703"/>
    </row>
    <row r="4704" spans="3:3" ht="14.4" x14ac:dyDescent="0.3">
      <c r="C4704"/>
    </row>
    <row r="4705" spans="3:3" ht="14.4" x14ac:dyDescent="0.3">
      <c r="C4705"/>
    </row>
    <row r="4706" spans="3:3" ht="14.4" x14ac:dyDescent="0.3">
      <c r="C4706"/>
    </row>
    <row r="4707" spans="3:3" ht="14.4" x14ac:dyDescent="0.3">
      <c r="C4707"/>
    </row>
    <row r="4708" spans="3:3" ht="14.4" x14ac:dyDescent="0.3">
      <c r="C4708"/>
    </row>
    <row r="4709" spans="3:3" ht="14.4" x14ac:dyDescent="0.3">
      <c r="C4709"/>
    </row>
    <row r="4710" spans="3:3" ht="14.4" x14ac:dyDescent="0.3">
      <c r="C4710"/>
    </row>
    <row r="4711" spans="3:3" ht="14.4" x14ac:dyDescent="0.3">
      <c r="C4711"/>
    </row>
    <row r="4712" spans="3:3" ht="14.4" x14ac:dyDescent="0.3">
      <c r="C4712"/>
    </row>
    <row r="4713" spans="3:3" ht="14.4" x14ac:dyDescent="0.3">
      <c r="C4713"/>
    </row>
    <row r="4714" spans="3:3" ht="14.4" x14ac:dyDescent="0.3">
      <c r="C4714"/>
    </row>
    <row r="4715" spans="3:3" ht="14.4" x14ac:dyDescent="0.3">
      <c r="C4715"/>
    </row>
    <row r="4716" spans="3:3" ht="14.4" x14ac:dyDescent="0.3">
      <c r="C4716"/>
    </row>
    <row r="4717" spans="3:3" ht="14.4" x14ac:dyDescent="0.3">
      <c r="C4717"/>
    </row>
    <row r="4718" spans="3:3" ht="14.4" x14ac:dyDescent="0.3">
      <c r="C4718"/>
    </row>
    <row r="4719" spans="3:3" ht="14.4" x14ac:dyDescent="0.3">
      <c r="C4719"/>
    </row>
    <row r="4720" spans="3:3" ht="14.4" x14ac:dyDescent="0.3">
      <c r="C4720"/>
    </row>
    <row r="4721" spans="3:3" ht="14.4" x14ac:dyDescent="0.3">
      <c r="C4721"/>
    </row>
    <row r="4722" spans="3:3" ht="14.4" x14ac:dyDescent="0.3">
      <c r="C4722"/>
    </row>
    <row r="4723" spans="3:3" ht="14.4" x14ac:dyDescent="0.3">
      <c r="C4723"/>
    </row>
    <row r="4724" spans="3:3" ht="14.4" x14ac:dyDescent="0.3">
      <c r="C4724"/>
    </row>
    <row r="4725" spans="3:3" ht="14.4" x14ac:dyDescent="0.3">
      <c r="C4725"/>
    </row>
    <row r="4726" spans="3:3" ht="14.4" x14ac:dyDescent="0.3">
      <c r="C4726"/>
    </row>
    <row r="4727" spans="3:3" ht="14.4" x14ac:dyDescent="0.3">
      <c r="C4727"/>
    </row>
    <row r="4728" spans="3:3" ht="14.4" x14ac:dyDescent="0.3">
      <c r="C4728"/>
    </row>
    <row r="4729" spans="3:3" ht="14.4" x14ac:dyDescent="0.3">
      <c r="C4729"/>
    </row>
    <row r="4730" spans="3:3" ht="14.4" x14ac:dyDescent="0.3">
      <c r="C4730"/>
    </row>
    <row r="4731" spans="3:3" ht="14.4" x14ac:dyDescent="0.3">
      <c r="C4731"/>
    </row>
    <row r="4732" spans="3:3" ht="14.4" x14ac:dyDescent="0.3">
      <c r="C4732"/>
    </row>
    <row r="4733" spans="3:3" ht="14.4" x14ac:dyDescent="0.3">
      <c r="C4733"/>
    </row>
    <row r="4734" spans="3:3" ht="14.4" x14ac:dyDescent="0.3">
      <c r="C4734"/>
    </row>
    <row r="4735" spans="3:3" ht="14.4" x14ac:dyDescent="0.3">
      <c r="C4735"/>
    </row>
    <row r="4736" spans="3:3" ht="14.4" x14ac:dyDescent="0.3">
      <c r="C4736"/>
    </row>
    <row r="4737" spans="3:3" ht="14.4" x14ac:dyDescent="0.3">
      <c r="C4737"/>
    </row>
    <row r="4738" spans="3:3" ht="14.4" x14ac:dyDescent="0.3">
      <c r="C4738"/>
    </row>
    <row r="4739" spans="3:3" ht="14.4" x14ac:dyDescent="0.3">
      <c r="C4739"/>
    </row>
    <row r="4740" spans="3:3" ht="14.4" x14ac:dyDescent="0.3">
      <c r="C4740"/>
    </row>
    <row r="4741" spans="3:3" ht="14.4" x14ac:dyDescent="0.3">
      <c r="C4741"/>
    </row>
    <row r="4742" spans="3:3" ht="14.4" x14ac:dyDescent="0.3">
      <c r="C4742"/>
    </row>
    <row r="4743" spans="3:3" ht="14.4" x14ac:dyDescent="0.3">
      <c r="C4743"/>
    </row>
    <row r="4744" spans="3:3" ht="14.4" x14ac:dyDescent="0.3">
      <c r="C4744"/>
    </row>
    <row r="4745" spans="3:3" ht="14.4" x14ac:dyDescent="0.3">
      <c r="C4745"/>
    </row>
    <row r="4746" spans="3:3" ht="14.4" x14ac:dyDescent="0.3">
      <c r="C4746"/>
    </row>
    <row r="4747" spans="3:3" ht="14.4" x14ac:dyDescent="0.3">
      <c r="C4747"/>
    </row>
    <row r="4748" spans="3:3" ht="14.4" x14ac:dyDescent="0.3">
      <c r="C4748"/>
    </row>
    <row r="4749" spans="3:3" ht="14.4" x14ac:dyDescent="0.3">
      <c r="C4749"/>
    </row>
    <row r="4750" spans="3:3" ht="14.4" x14ac:dyDescent="0.3">
      <c r="C4750"/>
    </row>
    <row r="4751" spans="3:3" ht="14.4" x14ac:dyDescent="0.3">
      <c r="C4751"/>
    </row>
    <row r="4752" spans="3:3" ht="14.4" x14ac:dyDescent="0.3">
      <c r="C4752"/>
    </row>
    <row r="4753" spans="3:3" ht="14.4" x14ac:dyDescent="0.3">
      <c r="C4753"/>
    </row>
    <row r="4754" spans="3:3" ht="14.4" x14ac:dyDescent="0.3">
      <c r="C4754"/>
    </row>
    <row r="4755" spans="3:3" ht="14.4" x14ac:dyDescent="0.3">
      <c r="C4755"/>
    </row>
    <row r="4756" spans="3:3" ht="14.4" x14ac:dyDescent="0.3">
      <c r="C4756"/>
    </row>
    <row r="4757" spans="3:3" ht="14.4" x14ac:dyDescent="0.3">
      <c r="C4757"/>
    </row>
    <row r="4758" spans="3:3" ht="14.4" x14ac:dyDescent="0.3">
      <c r="C4758"/>
    </row>
    <row r="4759" spans="3:3" ht="14.4" x14ac:dyDescent="0.3">
      <c r="C4759"/>
    </row>
    <row r="4760" spans="3:3" ht="14.4" x14ac:dyDescent="0.3">
      <c r="C4760"/>
    </row>
    <row r="4761" spans="3:3" ht="14.4" x14ac:dyDescent="0.3">
      <c r="C4761"/>
    </row>
    <row r="4762" spans="3:3" ht="14.4" x14ac:dyDescent="0.3">
      <c r="C4762"/>
    </row>
    <row r="4763" spans="3:3" ht="14.4" x14ac:dyDescent="0.3">
      <c r="C4763"/>
    </row>
    <row r="4764" spans="3:3" ht="14.4" x14ac:dyDescent="0.3">
      <c r="C4764"/>
    </row>
    <row r="4765" spans="3:3" ht="14.4" x14ac:dyDescent="0.3">
      <c r="C4765"/>
    </row>
    <row r="4766" spans="3:3" ht="14.4" x14ac:dyDescent="0.3">
      <c r="C4766"/>
    </row>
    <row r="4767" spans="3:3" ht="14.4" x14ac:dyDescent="0.3">
      <c r="C4767"/>
    </row>
    <row r="4768" spans="3:3" ht="14.4" x14ac:dyDescent="0.3">
      <c r="C4768"/>
    </row>
    <row r="4769" spans="3:3" ht="14.4" x14ac:dyDescent="0.3">
      <c r="C4769"/>
    </row>
    <row r="4770" spans="3:3" ht="14.4" x14ac:dyDescent="0.3">
      <c r="C4770"/>
    </row>
    <row r="4771" spans="3:3" ht="14.4" x14ac:dyDescent="0.3">
      <c r="C4771"/>
    </row>
    <row r="4772" spans="3:3" ht="14.4" x14ac:dyDescent="0.3">
      <c r="C4772"/>
    </row>
    <row r="4773" spans="3:3" ht="14.4" x14ac:dyDescent="0.3">
      <c r="C4773"/>
    </row>
    <row r="4774" spans="3:3" ht="14.4" x14ac:dyDescent="0.3">
      <c r="C4774"/>
    </row>
    <row r="4775" spans="3:3" ht="14.4" x14ac:dyDescent="0.3">
      <c r="C4775"/>
    </row>
    <row r="4776" spans="3:3" ht="14.4" x14ac:dyDescent="0.3">
      <c r="C4776"/>
    </row>
    <row r="4777" spans="3:3" ht="14.4" x14ac:dyDescent="0.3">
      <c r="C4777"/>
    </row>
    <row r="4778" spans="3:3" ht="14.4" x14ac:dyDescent="0.3">
      <c r="C4778"/>
    </row>
    <row r="4779" spans="3:3" ht="14.4" x14ac:dyDescent="0.3">
      <c r="C4779"/>
    </row>
    <row r="4780" spans="3:3" ht="14.4" x14ac:dyDescent="0.3">
      <c r="C4780"/>
    </row>
    <row r="4781" spans="3:3" ht="14.4" x14ac:dyDescent="0.3">
      <c r="C4781"/>
    </row>
    <row r="4782" spans="3:3" ht="14.4" x14ac:dyDescent="0.3">
      <c r="C4782"/>
    </row>
    <row r="4783" spans="3:3" ht="14.4" x14ac:dyDescent="0.3">
      <c r="C4783"/>
    </row>
    <row r="4784" spans="3:3" ht="14.4" x14ac:dyDescent="0.3">
      <c r="C4784"/>
    </row>
    <row r="4785" spans="3:3" ht="14.4" x14ac:dyDescent="0.3">
      <c r="C4785"/>
    </row>
    <row r="4786" spans="3:3" ht="14.4" x14ac:dyDescent="0.3">
      <c r="C4786"/>
    </row>
    <row r="4787" spans="3:3" ht="14.4" x14ac:dyDescent="0.3">
      <c r="C4787"/>
    </row>
    <row r="4788" spans="3:3" ht="14.4" x14ac:dyDescent="0.3">
      <c r="C4788"/>
    </row>
    <row r="4789" spans="3:3" ht="14.4" x14ac:dyDescent="0.3">
      <c r="C4789"/>
    </row>
    <row r="4790" spans="3:3" ht="14.4" x14ac:dyDescent="0.3">
      <c r="C4790"/>
    </row>
    <row r="4791" spans="3:3" ht="14.4" x14ac:dyDescent="0.3">
      <c r="C4791"/>
    </row>
    <row r="4792" spans="3:3" ht="14.4" x14ac:dyDescent="0.3">
      <c r="C4792"/>
    </row>
    <row r="4793" spans="3:3" ht="14.4" x14ac:dyDescent="0.3">
      <c r="C4793"/>
    </row>
    <row r="4794" spans="3:3" ht="14.4" x14ac:dyDescent="0.3">
      <c r="C4794"/>
    </row>
    <row r="4795" spans="3:3" ht="14.4" x14ac:dyDescent="0.3">
      <c r="C4795"/>
    </row>
    <row r="4796" spans="3:3" ht="14.4" x14ac:dyDescent="0.3">
      <c r="C4796"/>
    </row>
    <row r="4797" spans="3:3" ht="14.4" x14ac:dyDescent="0.3">
      <c r="C4797"/>
    </row>
    <row r="4798" spans="3:3" ht="14.4" x14ac:dyDescent="0.3">
      <c r="C4798"/>
    </row>
    <row r="4799" spans="3:3" ht="14.4" x14ac:dyDescent="0.3">
      <c r="C4799"/>
    </row>
    <row r="4800" spans="3:3" ht="14.4" x14ac:dyDescent="0.3">
      <c r="C4800"/>
    </row>
    <row r="4801" spans="3:3" ht="14.4" x14ac:dyDescent="0.3">
      <c r="C4801"/>
    </row>
    <row r="4802" spans="3:3" ht="14.4" x14ac:dyDescent="0.3">
      <c r="C4802"/>
    </row>
    <row r="4803" spans="3:3" ht="14.4" x14ac:dyDescent="0.3">
      <c r="C4803"/>
    </row>
    <row r="4804" spans="3:3" ht="14.4" x14ac:dyDescent="0.3">
      <c r="C4804"/>
    </row>
    <row r="4805" spans="3:3" ht="14.4" x14ac:dyDescent="0.3">
      <c r="C4805"/>
    </row>
    <row r="4806" spans="3:3" ht="14.4" x14ac:dyDescent="0.3">
      <c r="C4806"/>
    </row>
    <row r="4807" spans="3:3" ht="14.4" x14ac:dyDescent="0.3">
      <c r="C4807"/>
    </row>
    <row r="4808" spans="3:3" ht="14.4" x14ac:dyDescent="0.3">
      <c r="C4808"/>
    </row>
    <row r="4809" spans="3:3" ht="14.4" x14ac:dyDescent="0.3">
      <c r="C4809"/>
    </row>
    <row r="4810" spans="3:3" ht="14.4" x14ac:dyDescent="0.3">
      <c r="C4810"/>
    </row>
    <row r="4811" spans="3:3" ht="14.4" x14ac:dyDescent="0.3">
      <c r="C4811"/>
    </row>
    <row r="4812" spans="3:3" ht="14.4" x14ac:dyDescent="0.3">
      <c r="C4812"/>
    </row>
    <row r="4813" spans="3:3" ht="14.4" x14ac:dyDescent="0.3">
      <c r="C4813"/>
    </row>
    <row r="4814" spans="3:3" ht="14.4" x14ac:dyDescent="0.3">
      <c r="C4814"/>
    </row>
    <row r="4815" spans="3:3" ht="14.4" x14ac:dyDescent="0.3">
      <c r="C4815"/>
    </row>
    <row r="4816" spans="3:3" ht="14.4" x14ac:dyDescent="0.3">
      <c r="C4816"/>
    </row>
    <row r="4817" spans="3:3" ht="14.4" x14ac:dyDescent="0.3">
      <c r="C4817"/>
    </row>
    <row r="4818" spans="3:3" ht="14.4" x14ac:dyDescent="0.3">
      <c r="C4818"/>
    </row>
    <row r="4819" spans="3:3" ht="14.4" x14ac:dyDescent="0.3">
      <c r="C4819"/>
    </row>
    <row r="4820" spans="3:3" ht="14.4" x14ac:dyDescent="0.3">
      <c r="C4820"/>
    </row>
    <row r="4821" spans="3:3" ht="14.4" x14ac:dyDescent="0.3">
      <c r="C4821"/>
    </row>
    <row r="4822" spans="3:3" ht="14.4" x14ac:dyDescent="0.3">
      <c r="C4822"/>
    </row>
    <row r="4823" spans="3:3" ht="14.4" x14ac:dyDescent="0.3">
      <c r="C4823"/>
    </row>
    <row r="4824" spans="3:3" ht="14.4" x14ac:dyDescent="0.3">
      <c r="C4824"/>
    </row>
    <row r="4825" spans="3:3" ht="14.4" x14ac:dyDescent="0.3">
      <c r="C4825"/>
    </row>
    <row r="4826" spans="3:3" ht="14.4" x14ac:dyDescent="0.3">
      <c r="C4826"/>
    </row>
    <row r="4827" spans="3:3" ht="14.4" x14ac:dyDescent="0.3">
      <c r="C4827"/>
    </row>
    <row r="4828" spans="3:3" ht="14.4" x14ac:dyDescent="0.3">
      <c r="C4828"/>
    </row>
    <row r="4829" spans="3:3" ht="14.4" x14ac:dyDescent="0.3">
      <c r="C4829"/>
    </row>
    <row r="4830" spans="3:3" ht="14.4" x14ac:dyDescent="0.3">
      <c r="C4830"/>
    </row>
    <row r="4831" spans="3:3" ht="14.4" x14ac:dyDescent="0.3">
      <c r="C4831"/>
    </row>
    <row r="4832" spans="3:3" ht="14.4" x14ac:dyDescent="0.3">
      <c r="C4832"/>
    </row>
    <row r="4833" spans="3:3" ht="14.4" x14ac:dyDescent="0.3">
      <c r="C4833"/>
    </row>
    <row r="4834" spans="3:3" ht="14.4" x14ac:dyDescent="0.3">
      <c r="C4834"/>
    </row>
    <row r="4835" spans="3:3" ht="14.4" x14ac:dyDescent="0.3">
      <c r="C4835"/>
    </row>
    <row r="4836" spans="3:3" ht="14.4" x14ac:dyDescent="0.3">
      <c r="C4836"/>
    </row>
    <row r="4837" spans="3:3" ht="14.4" x14ac:dyDescent="0.3">
      <c r="C4837"/>
    </row>
    <row r="4838" spans="3:3" ht="14.4" x14ac:dyDescent="0.3">
      <c r="C4838"/>
    </row>
    <row r="4839" spans="3:3" ht="14.4" x14ac:dyDescent="0.3">
      <c r="C4839"/>
    </row>
    <row r="4840" spans="3:3" ht="14.4" x14ac:dyDescent="0.3">
      <c r="C4840"/>
    </row>
    <row r="4841" spans="3:3" ht="14.4" x14ac:dyDescent="0.3">
      <c r="C4841"/>
    </row>
    <row r="4842" spans="3:3" ht="14.4" x14ac:dyDescent="0.3">
      <c r="C4842"/>
    </row>
    <row r="4843" spans="3:3" ht="14.4" x14ac:dyDescent="0.3">
      <c r="C4843"/>
    </row>
    <row r="4844" spans="3:3" ht="14.4" x14ac:dyDescent="0.3">
      <c r="C4844"/>
    </row>
    <row r="4845" spans="3:3" ht="14.4" x14ac:dyDescent="0.3">
      <c r="C4845"/>
    </row>
    <row r="4846" spans="3:3" ht="14.4" x14ac:dyDescent="0.3">
      <c r="C4846"/>
    </row>
    <row r="4847" spans="3:3" ht="14.4" x14ac:dyDescent="0.3">
      <c r="C4847"/>
    </row>
    <row r="4848" spans="3:3" ht="14.4" x14ac:dyDescent="0.3">
      <c r="C4848"/>
    </row>
    <row r="4849" spans="3:3" ht="14.4" x14ac:dyDescent="0.3">
      <c r="C4849"/>
    </row>
    <row r="4850" spans="3:3" ht="14.4" x14ac:dyDescent="0.3">
      <c r="C4850"/>
    </row>
    <row r="4851" spans="3:3" ht="14.4" x14ac:dyDescent="0.3">
      <c r="C4851"/>
    </row>
    <row r="4852" spans="3:3" ht="14.4" x14ac:dyDescent="0.3">
      <c r="C4852"/>
    </row>
    <row r="4853" spans="3:3" ht="14.4" x14ac:dyDescent="0.3">
      <c r="C4853"/>
    </row>
    <row r="4854" spans="3:3" ht="14.4" x14ac:dyDescent="0.3">
      <c r="C4854"/>
    </row>
    <row r="4855" spans="3:3" ht="14.4" x14ac:dyDescent="0.3">
      <c r="C4855"/>
    </row>
    <row r="4856" spans="3:3" ht="14.4" x14ac:dyDescent="0.3">
      <c r="C4856"/>
    </row>
    <row r="4857" spans="3:3" ht="14.4" x14ac:dyDescent="0.3">
      <c r="C4857"/>
    </row>
    <row r="4858" spans="3:3" ht="14.4" x14ac:dyDescent="0.3">
      <c r="C4858"/>
    </row>
    <row r="4859" spans="3:3" ht="14.4" x14ac:dyDescent="0.3">
      <c r="C4859"/>
    </row>
    <row r="4860" spans="3:3" ht="14.4" x14ac:dyDescent="0.3">
      <c r="C4860"/>
    </row>
    <row r="4861" spans="3:3" ht="14.4" x14ac:dyDescent="0.3">
      <c r="C4861"/>
    </row>
    <row r="4862" spans="3:3" ht="14.4" x14ac:dyDescent="0.3">
      <c r="C4862"/>
    </row>
    <row r="4863" spans="3:3" ht="14.4" x14ac:dyDescent="0.3">
      <c r="C4863"/>
    </row>
    <row r="4864" spans="3:3" ht="14.4" x14ac:dyDescent="0.3">
      <c r="C4864"/>
    </row>
    <row r="4865" spans="3:3" ht="14.4" x14ac:dyDescent="0.3">
      <c r="C4865"/>
    </row>
    <row r="4866" spans="3:3" ht="14.4" x14ac:dyDescent="0.3">
      <c r="C4866"/>
    </row>
    <row r="4867" spans="3:3" ht="14.4" x14ac:dyDescent="0.3">
      <c r="C4867"/>
    </row>
    <row r="4868" spans="3:3" ht="14.4" x14ac:dyDescent="0.3">
      <c r="C4868"/>
    </row>
    <row r="4869" spans="3:3" ht="14.4" x14ac:dyDescent="0.3">
      <c r="C4869"/>
    </row>
    <row r="4870" spans="3:3" ht="14.4" x14ac:dyDescent="0.3">
      <c r="C4870"/>
    </row>
    <row r="4871" spans="3:3" ht="14.4" x14ac:dyDescent="0.3">
      <c r="C4871"/>
    </row>
    <row r="4872" spans="3:3" ht="14.4" x14ac:dyDescent="0.3">
      <c r="C4872"/>
    </row>
    <row r="4873" spans="3:3" ht="14.4" x14ac:dyDescent="0.3">
      <c r="C4873"/>
    </row>
    <row r="4874" spans="3:3" ht="14.4" x14ac:dyDescent="0.3">
      <c r="C4874"/>
    </row>
    <row r="4875" spans="3:3" ht="14.4" x14ac:dyDescent="0.3">
      <c r="C4875"/>
    </row>
    <row r="4876" spans="3:3" ht="14.4" x14ac:dyDescent="0.3">
      <c r="C4876"/>
    </row>
    <row r="4877" spans="3:3" ht="14.4" x14ac:dyDescent="0.3">
      <c r="C4877"/>
    </row>
    <row r="4878" spans="3:3" ht="14.4" x14ac:dyDescent="0.3">
      <c r="C4878"/>
    </row>
    <row r="4879" spans="3:3" ht="14.4" x14ac:dyDescent="0.3">
      <c r="C4879"/>
    </row>
    <row r="4880" spans="3:3" ht="14.4" x14ac:dyDescent="0.3">
      <c r="C4880"/>
    </row>
    <row r="4881" spans="3:3" ht="14.4" x14ac:dyDescent="0.3">
      <c r="C4881"/>
    </row>
    <row r="4882" spans="3:3" ht="14.4" x14ac:dyDescent="0.3">
      <c r="C4882"/>
    </row>
    <row r="4883" spans="3:3" ht="14.4" x14ac:dyDescent="0.3">
      <c r="C4883"/>
    </row>
    <row r="4884" spans="3:3" ht="14.4" x14ac:dyDescent="0.3">
      <c r="C4884"/>
    </row>
    <row r="4885" spans="3:3" ht="14.4" x14ac:dyDescent="0.3">
      <c r="C4885"/>
    </row>
    <row r="4886" spans="3:3" ht="14.4" x14ac:dyDescent="0.3">
      <c r="C4886"/>
    </row>
    <row r="4887" spans="3:3" ht="14.4" x14ac:dyDescent="0.3">
      <c r="C4887"/>
    </row>
    <row r="4888" spans="3:3" ht="14.4" x14ac:dyDescent="0.3">
      <c r="C4888"/>
    </row>
    <row r="4889" spans="3:3" ht="14.4" x14ac:dyDescent="0.3">
      <c r="C4889"/>
    </row>
    <row r="4890" spans="3:3" ht="14.4" x14ac:dyDescent="0.3">
      <c r="C4890"/>
    </row>
    <row r="4891" spans="3:3" ht="14.4" x14ac:dyDescent="0.3">
      <c r="C4891"/>
    </row>
    <row r="4892" spans="3:3" ht="14.4" x14ac:dyDescent="0.3">
      <c r="C4892"/>
    </row>
    <row r="4893" spans="3:3" ht="14.4" x14ac:dyDescent="0.3">
      <c r="C4893"/>
    </row>
    <row r="4894" spans="3:3" ht="14.4" x14ac:dyDescent="0.3">
      <c r="C4894"/>
    </row>
    <row r="4895" spans="3:3" ht="14.4" x14ac:dyDescent="0.3">
      <c r="C4895"/>
    </row>
    <row r="4896" spans="3:3" ht="14.4" x14ac:dyDescent="0.3">
      <c r="C4896"/>
    </row>
    <row r="4897" spans="3:3" ht="14.4" x14ac:dyDescent="0.3">
      <c r="C4897"/>
    </row>
    <row r="4898" spans="3:3" ht="14.4" x14ac:dyDescent="0.3">
      <c r="C4898"/>
    </row>
    <row r="4899" spans="3:3" ht="14.4" x14ac:dyDescent="0.3">
      <c r="C4899"/>
    </row>
    <row r="4900" spans="3:3" ht="14.4" x14ac:dyDescent="0.3">
      <c r="C4900"/>
    </row>
    <row r="4901" spans="3:3" ht="14.4" x14ac:dyDescent="0.3">
      <c r="C4901"/>
    </row>
    <row r="4902" spans="3:3" ht="14.4" x14ac:dyDescent="0.3">
      <c r="C4902"/>
    </row>
    <row r="4903" spans="3:3" ht="14.4" x14ac:dyDescent="0.3">
      <c r="C4903"/>
    </row>
    <row r="4904" spans="3:3" ht="14.4" x14ac:dyDescent="0.3">
      <c r="C4904"/>
    </row>
    <row r="4905" spans="3:3" ht="14.4" x14ac:dyDescent="0.3">
      <c r="C4905"/>
    </row>
    <row r="4906" spans="3:3" ht="14.4" x14ac:dyDescent="0.3">
      <c r="C4906"/>
    </row>
    <row r="4907" spans="3:3" ht="14.4" x14ac:dyDescent="0.3">
      <c r="C4907"/>
    </row>
    <row r="4908" spans="3:3" ht="14.4" x14ac:dyDescent="0.3">
      <c r="C4908"/>
    </row>
    <row r="4909" spans="3:3" ht="14.4" x14ac:dyDescent="0.3">
      <c r="C4909"/>
    </row>
    <row r="4910" spans="3:3" ht="14.4" x14ac:dyDescent="0.3">
      <c r="C4910"/>
    </row>
    <row r="4911" spans="3:3" ht="14.4" x14ac:dyDescent="0.3">
      <c r="C4911"/>
    </row>
    <row r="4912" spans="3:3" ht="14.4" x14ac:dyDescent="0.3">
      <c r="C4912"/>
    </row>
    <row r="4913" spans="3:3" ht="14.4" x14ac:dyDescent="0.3">
      <c r="C4913"/>
    </row>
    <row r="4914" spans="3:3" ht="14.4" x14ac:dyDescent="0.3">
      <c r="C4914"/>
    </row>
    <row r="4915" spans="3:3" ht="14.4" x14ac:dyDescent="0.3">
      <c r="C4915"/>
    </row>
    <row r="4916" spans="3:3" ht="14.4" x14ac:dyDescent="0.3">
      <c r="C4916"/>
    </row>
    <row r="4917" spans="3:3" ht="14.4" x14ac:dyDescent="0.3">
      <c r="C4917"/>
    </row>
    <row r="4918" spans="3:3" ht="14.4" x14ac:dyDescent="0.3">
      <c r="C4918"/>
    </row>
    <row r="4919" spans="3:3" ht="14.4" x14ac:dyDescent="0.3">
      <c r="C4919"/>
    </row>
    <row r="4920" spans="3:3" ht="14.4" x14ac:dyDescent="0.3">
      <c r="C4920"/>
    </row>
    <row r="4921" spans="3:3" ht="14.4" x14ac:dyDescent="0.3">
      <c r="C4921"/>
    </row>
    <row r="4922" spans="3:3" ht="14.4" x14ac:dyDescent="0.3">
      <c r="C4922"/>
    </row>
    <row r="4923" spans="3:3" ht="14.4" x14ac:dyDescent="0.3">
      <c r="C4923"/>
    </row>
    <row r="4924" spans="3:3" ht="14.4" x14ac:dyDescent="0.3">
      <c r="C4924"/>
    </row>
    <row r="4925" spans="3:3" ht="14.4" x14ac:dyDescent="0.3">
      <c r="C4925"/>
    </row>
    <row r="4926" spans="3:3" ht="14.4" x14ac:dyDescent="0.3">
      <c r="C4926"/>
    </row>
    <row r="4927" spans="3:3" ht="14.4" x14ac:dyDescent="0.3">
      <c r="C4927"/>
    </row>
    <row r="4928" spans="3:3" ht="14.4" x14ac:dyDescent="0.3">
      <c r="C4928"/>
    </row>
    <row r="4929" spans="3:3" ht="14.4" x14ac:dyDescent="0.3">
      <c r="C4929"/>
    </row>
    <row r="4930" spans="3:3" ht="14.4" x14ac:dyDescent="0.3">
      <c r="C4930"/>
    </row>
    <row r="4931" spans="3:3" ht="14.4" x14ac:dyDescent="0.3">
      <c r="C4931"/>
    </row>
    <row r="4932" spans="3:3" ht="14.4" x14ac:dyDescent="0.3">
      <c r="C4932"/>
    </row>
    <row r="4933" spans="3:3" ht="14.4" x14ac:dyDescent="0.3">
      <c r="C4933"/>
    </row>
    <row r="4934" spans="3:3" ht="14.4" x14ac:dyDescent="0.3">
      <c r="C4934"/>
    </row>
    <row r="4935" spans="3:3" ht="14.4" x14ac:dyDescent="0.3">
      <c r="C4935"/>
    </row>
    <row r="4936" spans="3:3" ht="14.4" x14ac:dyDescent="0.3">
      <c r="C4936"/>
    </row>
    <row r="4937" spans="3:3" ht="14.4" x14ac:dyDescent="0.3">
      <c r="C4937"/>
    </row>
    <row r="4938" spans="3:3" ht="14.4" x14ac:dyDescent="0.3">
      <c r="C4938"/>
    </row>
    <row r="4939" spans="3:3" ht="14.4" x14ac:dyDescent="0.3">
      <c r="C4939"/>
    </row>
    <row r="4940" spans="3:3" ht="14.4" x14ac:dyDescent="0.3">
      <c r="C4940"/>
    </row>
    <row r="4941" spans="3:3" ht="14.4" x14ac:dyDescent="0.3">
      <c r="C4941"/>
    </row>
    <row r="4942" spans="3:3" ht="14.4" x14ac:dyDescent="0.3">
      <c r="C4942"/>
    </row>
    <row r="4943" spans="3:3" ht="14.4" x14ac:dyDescent="0.3">
      <c r="C4943"/>
    </row>
    <row r="4944" spans="3:3" ht="14.4" x14ac:dyDescent="0.3">
      <c r="C4944"/>
    </row>
    <row r="4945" spans="3:3" ht="14.4" x14ac:dyDescent="0.3">
      <c r="C4945"/>
    </row>
    <row r="4946" spans="3:3" ht="14.4" x14ac:dyDescent="0.3">
      <c r="C4946"/>
    </row>
    <row r="4947" spans="3:3" ht="14.4" x14ac:dyDescent="0.3">
      <c r="C4947"/>
    </row>
    <row r="4948" spans="3:3" ht="14.4" x14ac:dyDescent="0.3">
      <c r="C4948"/>
    </row>
    <row r="4949" spans="3:3" ht="14.4" x14ac:dyDescent="0.3">
      <c r="C4949"/>
    </row>
    <row r="4950" spans="3:3" ht="14.4" x14ac:dyDescent="0.3">
      <c r="C4950"/>
    </row>
    <row r="4951" spans="3:3" ht="14.4" x14ac:dyDescent="0.3">
      <c r="C4951"/>
    </row>
    <row r="4952" spans="3:3" ht="14.4" x14ac:dyDescent="0.3">
      <c r="C4952"/>
    </row>
    <row r="4953" spans="3:3" ht="14.4" x14ac:dyDescent="0.3">
      <c r="C4953"/>
    </row>
    <row r="4954" spans="3:3" ht="14.4" x14ac:dyDescent="0.3">
      <c r="C4954"/>
    </row>
    <row r="4955" spans="3:3" ht="14.4" x14ac:dyDescent="0.3">
      <c r="C4955"/>
    </row>
    <row r="4956" spans="3:3" ht="14.4" x14ac:dyDescent="0.3">
      <c r="C4956"/>
    </row>
    <row r="4957" spans="3:3" ht="14.4" x14ac:dyDescent="0.3">
      <c r="C4957"/>
    </row>
    <row r="4958" spans="3:3" ht="14.4" x14ac:dyDescent="0.3">
      <c r="C4958"/>
    </row>
    <row r="4959" spans="3:3" ht="14.4" x14ac:dyDescent="0.3">
      <c r="C4959"/>
    </row>
    <row r="4960" spans="3:3" ht="14.4" x14ac:dyDescent="0.3">
      <c r="C4960"/>
    </row>
    <row r="4961" spans="3:3" ht="14.4" x14ac:dyDescent="0.3">
      <c r="C4961"/>
    </row>
    <row r="4962" spans="3:3" ht="14.4" x14ac:dyDescent="0.3">
      <c r="C4962"/>
    </row>
    <row r="4963" spans="3:3" ht="14.4" x14ac:dyDescent="0.3">
      <c r="C4963"/>
    </row>
    <row r="4964" spans="3:3" ht="14.4" x14ac:dyDescent="0.3">
      <c r="C4964"/>
    </row>
    <row r="4965" spans="3:3" ht="14.4" x14ac:dyDescent="0.3">
      <c r="C4965"/>
    </row>
    <row r="4966" spans="3:3" ht="14.4" x14ac:dyDescent="0.3">
      <c r="C4966"/>
    </row>
    <row r="4967" spans="3:3" ht="14.4" x14ac:dyDescent="0.3">
      <c r="C4967"/>
    </row>
    <row r="4968" spans="3:3" ht="14.4" x14ac:dyDescent="0.3">
      <c r="C4968"/>
    </row>
    <row r="4969" spans="3:3" ht="14.4" x14ac:dyDescent="0.3">
      <c r="C4969"/>
    </row>
    <row r="4970" spans="3:3" ht="14.4" x14ac:dyDescent="0.3">
      <c r="C4970"/>
    </row>
    <row r="4971" spans="3:3" ht="14.4" x14ac:dyDescent="0.3">
      <c r="C4971"/>
    </row>
    <row r="4972" spans="3:3" ht="14.4" x14ac:dyDescent="0.3">
      <c r="C4972"/>
    </row>
    <row r="4973" spans="3:3" ht="14.4" x14ac:dyDescent="0.3">
      <c r="C4973"/>
    </row>
    <row r="4974" spans="3:3" ht="14.4" x14ac:dyDescent="0.3">
      <c r="C4974"/>
    </row>
    <row r="4975" spans="3:3" ht="14.4" x14ac:dyDescent="0.3">
      <c r="C4975"/>
    </row>
    <row r="4976" spans="3:3" ht="14.4" x14ac:dyDescent="0.3">
      <c r="C4976"/>
    </row>
    <row r="4977" spans="3:3" ht="14.4" x14ac:dyDescent="0.3">
      <c r="C4977"/>
    </row>
    <row r="4978" spans="3:3" ht="14.4" x14ac:dyDescent="0.3">
      <c r="C4978"/>
    </row>
    <row r="4979" spans="3:3" ht="14.4" x14ac:dyDescent="0.3">
      <c r="C4979"/>
    </row>
    <row r="4980" spans="3:3" ht="14.4" x14ac:dyDescent="0.3">
      <c r="C4980"/>
    </row>
    <row r="4981" spans="3:3" ht="14.4" x14ac:dyDescent="0.3">
      <c r="C4981"/>
    </row>
    <row r="4982" spans="3:3" ht="14.4" x14ac:dyDescent="0.3">
      <c r="C4982"/>
    </row>
    <row r="4983" spans="3:3" ht="14.4" x14ac:dyDescent="0.3">
      <c r="C4983"/>
    </row>
    <row r="4984" spans="3:3" ht="14.4" x14ac:dyDescent="0.3">
      <c r="C4984"/>
    </row>
    <row r="4985" spans="3:3" ht="14.4" x14ac:dyDescent="0.3">
      <c r="C4985"/>
    </row>
    <row r="4986" spans="3:3" ht="14.4" x14ac:dyDescent="0.3">
      <c r="C4986"/>
    </row>
    <row r="4987" spans="3:3" ht="14.4" x14ac:dyDescent="0.3">
      <c r="C4987"/>
    </row>
    <row r="4988" spans="3:3" ht="14.4" x14ac:dyDescent="0.3">
      <c r="C4988"/>
    </row>
    <row r="4989" spans="3:3" ht="14.4" x14ac:dyDescent="0.3">
      <c r="C4989"/>
    </row>
    <row r="4990" spans="3:3" ht="14.4" x14ac:dyDescent="0.3">
      <c r="C4990"/>
    </row>
    <row r="4991" spans="3:3" ht="14.4" x14ac:dyDescent="0.3">
      <c r="C4991"/>
    </row>
    <row r="4992" spans="3:3" ht="14.4" x14ac:dyDescent="0.3">
      <c r="C4992"/>
    </row>
    <row r="4993" spans="3:3" ht="14.4" x14ac:dyDescent="0.3">
      <c r="C4993"/>
    </row>
    <row r="4994" spans="3:3" ht="14.4" x14ac:dyDescent="0.3">
      <c r="C4994"/>
    </row>
    <row r="4995" spans="3:3" ht="14.4" x14ac:dyDescent="0.3">
      <c r="C4995"/>
    </row>
    <row r="4996" spans="3:3" ht="14.4" x14ac:dyDescent="0.3">
      <c r="C4996"/>
    </row>
    <row r="4997" spans="3:3" ht="14.4" x14ac:dyDescent="0.3">
      <c r="C4997"/>
    </row>
    <row r="4998" spans="3:3" ht="14.4" x14ac:dyDescent="0.3">
      <c r="C4998"/>
    </row>
    <row r="4999" spans="3:3" ht="14.4" x14ac:dyDescent="0.3">
      <c r="C4999"/>
    </row>
    <row r="5000" spans="3:3" ht="14.4" x14ac:dyDescent="0.3">
      <c r="C5000"/>
    </row>
    <row r="5001" spans="3:3" ht="14.4" x14ac:dyDescent="0.3">
      <c r="C5001"/>
    </row>
    <row r="5002" spans="3:3" ht="14.4" x14ac:dyDescent="0.3">
      <c r="C5002"/>
    </row>
    <row r="5003" spans="3:3" ht="14.4" x14ac:dyDescent="0.3">
      <c r="C5003"/>
    </row>
    <row r="5004" spans="3:3" ht="14.4" x14ac:dyDescent="0.3">
      <c r="C5004"/>
    </row>
    <row r="5005" spans="3:3" ht="14.4" x14ac:dyDescent="0.3">
      <c r="C5005"/>
    </row>
    <row r="5006" spans="3:3" ht="14.4" x14ac:dyDescent="0.3">
      <c r="C5006"/>
    </row>
    <row r="5007" spans="3:3" ht="14.4" x14ac:dyDescent="0.3">
      <c r="C5007"/>
    </row>
    <row r="5008" spans="3:3" ht="14.4" x14ac:dyDescent="0.3">
      <c r="C5008"/>
    </row>
    <row r="5009" spans="3:3" ht="14.4" x14ac:dyDescent="0.3">
      <c r="C5009"/>
    </row>
    <row r="5010" spans="3:3" ht="14.4" x14ac:dyDescent="0.3">
      <c r="C5010"/>
    </row>
    <row r="5011" spans="3:3" ht="14.4" x14ac:dyDescent="0.3">
      <c r="C5011"/>
    </row>
    <row r="5012" spans="3:3" ht="14.4" x14ac:dyDescent="0.3">
      <c r="C5012"/>
    </row>
    <row r="5013" spans="3:3" ht="14.4" x14ac:dyDescent="0.3">
      <c r="C5013"/>
    </row>
    <row r="5014" spans="3:3" ht="14.4" x14ac:dyDescent="0.3">
      <c r="C5014"/>
    </row>
    <row r="5015" spans="3:3" ht="14.4" x14ac:dyDescent="0.3">
      <c r="C5015"/>
    </row>
    <row r="5016" spans="3:3" ht="14.4" x14ac:dyDescent="0.3">
      <c r="C5016"/>
    </row>
    <row r="5017" spans="3:3" ht="14.4" x14ac:dyDescent="0.3">
      <c r="C5017"/>
    </row>
    <row r="5018" spans="3:3" ht="14.4" x14ac:dyDescent="0.3">
      <c r="C5018"/>
    </row>
    <row r="5019" spans="3:3" ht="14.4" x14ac:dyDescent="0.3">
      <c r="C5019"/>
    </row>
    <row r="5020" spans="3:3" ht="14.4" x14ac:dyDescent="0.3">
      <c r="C5020"/>
    </row>
    <row r="5021" spans="3:3" ht="14.4" x14ac:dyDescent="0.3">
      <c r="C5021"/>
    </row>
    <row r="5022" spans="3:3" ht="14.4" x14ac:dyDescent="0.3">
      <c r="C5022"/>
    </row>
    <row r="5023" spans="3:3" ht="14.4" x14ac:dyDescent="0.3">
      <c r="C5023"/>
    </row>
    <row r="5024" spans="3:3" ht="14.4" x14ac:dyDescent="0.3">
      <c r="C5024"/>
    </row>
    <row r="5025" spans="3:3" ht="14.4" x14ac:dyDescent="0.3">
      <c r="C5025"/>
    </row>
    <row r="5026" spans="3:3" ht="14.4" x14ac:dyDescent="0.3">
      <c r="C5026"/>
    </row>
    <row r="5027" spans="3:3" ht="14.4" x14ac:dyDescent="0.3">
      <c r="C5027"/>
    </row>
    <row r="5028" spans="3:3" ht="14.4" x14ac:dyDescent="0.3">
      <c r="C5028"/>
    </row>
    <row r="5029" spans="3:3" ht="14.4" x14ac:dyDescent="0.3">
      <c r="C5029"/>
    </row>
    <row r="5030" spans="3:3" ht="14.4" x14ac:dyDescent="0.3">
      <c r="C5030"/>
    </row>
    <row r="5031" spans="3:3" ht="14.4" x14ac:dyDescent="0.3">
      <c r="C5031"/>
    </row>
    <row r="5032" spans="3:3" ht="14.4" x14ac:dyDescent="0.3">
      <c r="C5032"/>
    </row>
    <row r="5033" spans="3:3" ht="14.4" x14ac:dyDescent="0.3">
      <c r="C5033"/>
    </row>
    <row r="5034" spans="3:3" ht="14.4" x14ac:dyDescent="0.3">
      <c r="C5034"/>
    </row>
    <row r="5035" spans="3:3" ht="14.4" x14ac:dyDescent="0.3">
      <c r="C5035"/>
    </row>
    <row r="5036" spans="3:3" ht="14.4" x14ac:dyDescent="0.3">
      <c r="C5036"/>
    </row>
    <row r="5037" spans="3:3" ht="14.4" x14ac:dyDescent="0.3">
      <c r="C5037"/>
    </row>
    <row r="5038" spans="3:3" ht="14.4" x14ac:dyDescent="0.3">
      <c r="C5038"/>
    </row>
    <row r="5039" spans="3:3" ht="14.4" x14ac:dyDescent="0.3">
      <c r="C5039"/>
    </row>
    <row r="5040" spans="3:3" ht="14.4" x14ac:dyDescent="0.3">
      <c r="C5040"/>
    </row>
    <row r="5041" spans="3:3" ht="14.4" x14ac:dyDescent="0.3">
      <c r="C5041"/>
    </row>
    <row r="5042" spans="3:3" ht="14.4" x14ac:dyDescent="0.3">
      <c r="C5042"/>
    </row>
    <row r="5043" spans="3:3" ht="14.4" x14ac:dyDescent="0.3">
      <c r="C5043"/>
    </row>
    <row r="5044" spans="3:3" ht="14.4" x14ac:dyDescent="0.3">
      <c r="C5044"/>
    </row>
    <row r="5045" spans="3:3" ht="14.4" x14ac:dyDescent="0.3">
      <c r="C5045"/>
    </row>
    <row r="5046" spans="3:3" ht="14.4" x14ac:dyDescent="0.3">
      <c r="C5046"/>
    </row>
    <row r="5047" spans="3:3" ht="14.4" x14ac:dyDescent="0.3">
      <c r="C5047"/>
    </row>
    <row r="5048" spans="3:3" ht="14.4" x14ac:dyDescent="0.3">
      <c r="C5048"/>
    </row>
    <row r="5049" spans="3:3" ht="14.4" x14ac:dyDescent="0.3">
      <c r="C5049"/>
    </row>
    <row r="5050" spans="3:3" ht="14.4" x14ac:dyDescent="0.3">
      <c r="C5050"/>
    </row>
    <row r="5051" spans="3:3" ht="14.4" x14ac:dyDescent="0.3">
      <c r="C5051"/>
    </row>
    <row r="5052" spans="3:3" ht="14.4" x14ac:dyDescent="0.3">
      <c r="C5052"/>
    </row>
    <row r="5053" spans="3:3" ht="14.4" x14ac:dyDescent="0.3">
      <c r="C5053"/>
    </row>
    <row r="5054" spans="3:3" ht="14.4" x14ac:dyDescent="0.3">
      <c r="C5054"/>
    </row>
    <row r="5055" spans="3:3" ht="14.4" x14ac:dyDescent="0.3">
      <c r="C5055"/>
    </row>
    <row r="5056" spans="3:3" ht="14.4" x14ac:dyDescent="0.3">
      <c r="C5056"/>
    </row>
    <row r="5057" spans="3:3" ht="14.4" x14ac:dyDescent="0.3">
      <c r="C5057"/>
    </row>
    <row r="5058" spans="3:3" ht="14.4" x14ac:dyDescent="0.3">
      <c r="C5058"/>
    </row>
    <row r="5059" spans="3:3" ht="14.4" x14ac:dyDescent="0.3">
      <c r="C5059"/>
    </row>
    <row r="5060" spans="3:3" ht="14.4" x14ac:dyDescent="0.3">
      <c r="C5060"/>
    </row>
    <row r="5061" spans="3:3" ht="14.4" x14ac:dyDescent="0.3">
      <c r="C5061"/>
    </row>
    <row r="5062" spans="3:3" ht="14.4" x14ac:dyDescent="0.3">
      <c r="C5062"/>
    </row>
    <row r="5063" spans="3:3" ht="14.4" x14ac:dyDescent="0.3">
      <c r="C5063"/>
    </row>
    <row r="5064" spans="3:3" ht="14.4" x14ac:dyDescent="0.3">
      <c r="C5064"/>
    </row>
    <row r="5065" spans="3:3" ht="14.4" x14ac:dyDescent="0.3">
      <c r="C5065"/>
    </row>
    <row r="5066" spans="3:3" ht="14.4" x14ac:dyDescent="0.3">
      <c r="C5066"/>
    </row>
    <row r="5067" spans="3:3" ht="14.4" x14ac:dyDescent="0.3">
      <c r="C5067"/>
    </row>
    <row r="5068" spans="3:3" ht="14.4" x14ac:dyDescent="0.3">
      <c r="C5068"/>
    </row>
    <row r="5069" spans="3:3" ht="14.4" x14ac:dyDescent="0.3">
      <c r="C5069"/>
    </row>
    <row r="5070" spans="3:3" ht="14.4" x14ac:dyDescent="0.3">
      <c r="C5070"/>
    </row>
    <row r="5071" spans="3:3" ht="14.4" x14ac:dyDescent="0.3">
      <c r="C5071"/>
    </row>
    <row r="5072" spans="3:3" ht="14.4" x14ac:dyDescent="0.3">
      <c r="C5072"/>
    </row>
    <row r="5073" spans="3:3" ht="14.4" x14ac:dyDescent="0.3">
      <c r="C5073"/>
    </row>
    <row r="5074" spans="3:3" ht="14.4" x14ac:dyDescent="0.3">
      <c r="C5074"/>
    </row>
    <row r="5075" spans="3:3" ht="14.4" x14ac:dyDescent="0.3">
      <c r="C5075"/>
    </row>
    <row r="5076" spans="3:3" ht="14.4" x14ac:dyDescent="0.3">
      <c r="C5076"/>
    </row>
    <row r="5077" spans="3:3" ht="14.4" x14ac:dyDescent="0.3">
      <c r="C5077"/>
    </row>
    <row r="5078" spans="3:3" ht="14.4" x14ac:dyDescent="0.3">
      <c r="C5078"/>
    </row>
    <row r="5079" spans="3:3" ht="14.4" x14ac:dyDescent="0.3">
      <c r="C5079"/>
    </row>
    <row r="5080" spans="3:3" ht="14.4" x14ac:dyDescent="0.3">
      <c r="C5080"/>
    </row>
    <row r="5081" spans="3:3" ht="14.4" x14ac:dyDescent="0.3">
      <c r="C5081"/>
    </row>
    <row r="5082" spans="3:3" ht="14.4" x14ac:dyDescent="0.3">
      <c r="C5082"/>
    </row>
    <row r="5083" spans="3:3" ht="14.4" x14ac:dyDescent="0.3">
      <c r="C5083"/>
    </row>
    <row r="5084" spans="3:3" ht="14.4" x14ac:dyDescent="0.3">
      <c r="C5084"/>
    </row>
    <row r="5085" spans="3:3" ht="14.4" x14ac:dyDescent="0.3">
      <c r="C5085"/>
    </row>
    <row r="5086" spans="3:3" ht="14.4" x14ac:dyDescent="0.3">
      <c r="C5086"/>
    </row>
    <row r="5087" spans="3:3" ht="14.4" x14ac:dyDescent="0.3">
      <c r="C5087"/>
    </row>
    <row r="5088" spans="3:3" ht="14.4" x14ac:dyDescent="0.3">
      <c r="C5088"/>
    </row>
    <row r="5089" spans="3:3" ht="14.4" x14ac:dyDescent="0.3">
      <c r="C5089"/>
    </row>
    <row r="5090" spans="3:3" ht="14.4" x14ac:dyDescent="0.3">
      <c r="C5090"/>
    </row>
    <row r="5091" spans="3:3" ht="14.4" x14ac:dyDescent="0.3">
      <c r="C5091"/>
    </row>
    <row r="5092" spans="3:3" ht="14.4" x14ac:dyDescent="0.3">
      <c r="C5092"/>
    </row>
    <row r="5093" spans="3:3" ht="14.4" x14ac:dyDescent="0.3">
      <c r="C5093"/>
    </row>
    <row r="5094" spans="3:3" ht="14.4" x14ac:dyDescent="0.3">
      <c r="C5094"/>
    </row>
    <row r="5095" spans="3:3" ht="14.4" x14ac:dyDescent="0.3">
      <c r="C5095"/>
    </row>
    <row r="5096" spans="3:3" ht="14.4" x14ac:dyDescent="0.3">
      <c r="C5096"/>
    </row>
    <row r="5097" spans="3:3" ht="14.4" x14ac:dyDescent="0.3">
      <c r="C5097"/>
    </row>
    <row r="5098" spans="3:3" ht="14.4" x14ac:dyDescent="0.3">
      <c r="C5098"/>
    </row>
    <row r="5099" spans="3:3" ht="14.4" x14ac:dyDescent="0.3">
      <c r="C5099"/>
    </row>
    <row r="5100" spans="3:3" ht="14.4" x14ac:dyDescent="0.3">
      <c r="C5100"/>
    </row>
    <row r="5101" spans="3:3" ht="14.4" x14ac:dyDescent="0.3">
      <c r="C5101"/>
    </row>
    <row r="5102" spans="3:3" ht="14.4" x14ac:dyDescent="0.3">
      <c r="C5102"/>
    </row>
    <row r="5103" spans="3:3" ht="14.4" x14ac:dyDescent="0.3">
      <c r="C5103"/>
    </row>
    <row r="5104" spans="3:3" ht="14.4" x14ac:dyDescent="0.3">
      <c r="C5104"/>
    </row>
    <row r="5105" spans="3:3" ht="14.4" x14ac:dyDescent="0.3">
      <c r="C5105"/>
    </row>
    <row r="5106" spans="3:3" ht="14.4" x14ac:dyDescent="0.3">
      <c r="C5106"/>
    </row>
    <row r="5107" spans="3:3" ht="14.4" x14ac:dyDescent="0.3">
      <c r="C5107"/>
    </row>
    <row r="5108" spans="3:3" ht="14.4" x14ac:dyDescent="0.3">
      <c r="C5108"/>
    </row>
    <row r="5109" spans="3:3" ht="14.4" x14ac:dyDescent="0.3">
      <c r="C5109"/>
    </row>
    <row r="5110" spans="3:3" ht="14.4" x14ac:dyDescent="0.3">
      <c r="C5110"/>
    </row>
    <row r="5111" spans="3:3" ht="14.4" x14ac:dyDescent="0.3">
      <c r="C5111"/>
    </row>
    <row r="5112" spans="3:3" ht="14.4" x14ac:dyDescent="0.3">
      <c r="C5112"/>
    </row>
    <row r="5113" spans="3:3" ht="14.4" x14ac:dyDescent="0.3">
      <c r="C5113"/>
    </row>
    <row r="5114" spans="3:3" ht="14.4" x14ac:dyDescent="0.3">
      <c r="C5114"/>
    </row>
    <row r="5115" spans="3:3" ht="14.4" x14ac:dyDescent="0.3">
      <c r="C5115"/>
    </row>
    <row r="5116" spans="3:3" ht="14.4" x14ac:dyDescent="0.3">
      <c r="C5116"/>
    </row>
    <row r="5117" spans="3:3" ht="14.4" x14ac:dyDescent="0.3">
      <c r="C5117"/>
    </row>
    <row r="5118" spans="3:3" ht="14.4" x14ac:dyDescent="0.3">
      <c r="C5118"/>
    </row>
    <row r="5119" spans="3:3" ht="14.4" x14ac:dyDescent="0.3">
      <c r="C5119"/>
    </row>
    <row r="5120" spans="3:3" ht="14.4" x14ac:dyDescent="0.3">
      <c r="C5120"/>
    </row>
    <row r="5121" spans="3:3" ht="14.4" x14ac:dyDescent="0.3">
      <c r="C5121"/>
    </row>
    <row r="5122" spans="3:3" ht="14.4" x14ac:dyDescent="0.3">
      <c r="C5122"/>
    </row>
    <row r="5123" spans="3:3" ht="14.4" x14ac:dyDescent="0.3">
      <c r="C5123"/>
    </row>
    <row r="5124" spans="3:3" ht="14.4" x14ac:dyDescent="0.3">
      <c r="C5124"/>
    </row>
    <row r="5125" spans="3:3" ht="14.4" x14ac:dyDescent="0.3">
      <c r="C5125"/>
    </row>
    <row r="5126" spans="3:3" ht="14.4" x14ac:dyDescent="0.3">
      <c r="C5126"/>
    </row>
    <row r="5127" spans="3:3" ht="14.4" x14ac:dyDescent="0.3">
      <c r="C5127"/>
    </row>
    <row r="5128" spans="3:3" ht="14.4" x14ac:dyDescent="0.3">
      <c r="C5128"/>
    </row>
    <row r="5129" spans="3:3" ht="14.4" x14ac:dyDescent="0.3">
      <c r="C5129"/>
    </row>
    <row r="5130" spans="3:3" ht="14.4" x14ac:dyDescent="0.3">
      <c r="C5130"/>
    </row>
    <row r="5131" spans="3:3" ht="14.4" x14ac:dyDescent="0.3">
      <c r="C5131"/>
    </row>
    <row r="5132" spans="3:3" ht="14.4" x14ac:dyDescent="0.3">
      <c r="C5132"/>
    </row>
    <row r="5133" spans="3:3" ht="14.4" x14ac:dyDescent="0.3">
      <c r="C5133"/>
    </row>
    <row r="5134" spans="3:3" ht="14.4" x14ac:dyDescent="0.3">
      <c r="C5134"/>
    </row>
    <row r="5135" spans="3:3" ht="14.4" x14ac:dyDescent="0.3">
      <c r="C5135"/>
    </row>
    <row r="5136" spans="3:3" ht="14.4" x14ac:dyDescent="0.3">
      <c r="C5136"/>
    </row>
    <row r="5137" spans="3:3" ht="14.4" x14ac:dyDescent="0.3">
      <c r="C5137"/>
    </row>
    <row r="5138" spans="3:3" ht="14.4" x14ac:dyDescent="0.3">
      <c r="C5138"/>
    </row>
    <row r="5139" spans="3:3" ht="14.4" x14ac:dyDescent="0.3">
      <c r="C5139"/>
    </row>
    <row r="5140" spans="3:3" ht="14.4" x14ac:dyDescent="0.3">
      <c r="C5140"/>
    </row>
    <row r="5141" spans="3:3" ht="14.4" x14ac:dyDescent="0.3">
      <c r="C5141"/>
    </row>
    <row r="5142" spans="3:3" ht="14.4" x14ac:dyDescent="0.3">
      <c r="C5142"/>
    </row>
    <row r="5143" spans="3:3" ht="14.4" x14ac:dyDescent="0.3">
      <c r="C5143"/>
    </row>
    <row r="5144" spans="3:3" ht="14.4" x14ac:dyDescent="0.3">
      <c r="C5144"/>
    </row>
    <row r="5145" spans="3:3" ht="14.4" x14ac:dyDescent="0.3">
      <c r="C5145"/>
    </row>
    <row r="5146" spans="3:3" ht="14.4" x14ac:dyDescent="0.3">
      <c r="C5146"/>
    </row>
    <row r="5147" spans="3:3" ht="14.4" x14ac:dyDescent="0.3">
      <c r="C5147"/>
    </row>
    <row r="5148" spans="3:3" ht="14.4" x14ac:dyDescent="0.3">
      <c r="C5148"/>
    </row>
    <row r="5149" spans="3:3" ht="14.4" x14ac:dyDescent="0.3">
      <c r="C5149"/>
    </row>
    <row r="5150" spans="3:3" ht="14.4" x14ac:dyDescent="0.3">
      <c r="C5150"/>
    </row>
    <row r="5151" spans="3:3" ht="14.4" x14ac:dyDescent="0.3">
      <c r="C5151"/>
    </row>
    <row r="5152" spans="3:3" ht="14.4" x14ac:dyDescent="0.3">
      <c r="C5152"/>
    </row>
    <row r="5153" spans="3:3" ht="14.4" x14ac:dyDescent="0.3">
      <c r="C5153"/>
    </row>
    <row r="5154" spans="3:3" ht="14.4" x14ac:dyDescent="0.3">
      <c r="C5154"/>
    </row>
    <row r="5155" spans="3:3" ht="14.4" x14ac:dyDescent="0.3">
      <c r="C5155"/>
    </row>
    <row r="5156" spans="3:3" ht="14.4" x14ac:dyDescent="0.3">
      <c r="C5156"/>
    </row>
    <row r="5157" spans="3:3" ht="14.4" x14ac:dyDescent="0.3">
      <c r="C5157"/>
    </row>
    <row r="5158" spans="3:3" ht="14.4" x14ac:dyDescent="0.3">
      <c r="C5158"/>
    </row>
    <row r="5159" spans="3:3" ht="14.4" x14ac:dyDescent="0.3">
      <c r="C5159"/>
    </row>
    <row r="5160" spans="3:3" ht="14.4" x14ac:dyDescent="0.3">
      <c r="C5160"/>
    </row>
    <row r="5161" spans="3:3" ht="14.4" x14ac:dyDescent="0.3">
      <c r="C5161"/>
    </row>
    <row r="5162" spans="3:3" ht="14.4" x14ac:dyDescent="0.3">
      <c r="C5162"/>
    </row>
    <row r="5163" spans="3:3" ht="14.4" x14ac:dyDescent="0.3">
      <c r="C5163"/>
    </row>
    <row r="5164" spans="3:3" ht="14.4" x14ac:dyDescent="0.3">
      <c r="C5164"/>
    </row>
    <row r="5165" spans="3:3" ht="14.4" x14ac:dyDescent="0.3">
      <c r="C5165"/>
    </row>
    <row r="5166" spans="3:3" ht="14.4" x14ac:dyDescent="0.3">
      <c r="C5166"/>
    </row>
    <row r="5167" spans="3:3" ht="14.4" x14ac:dyDescent="0.3">
      <c r="C5167"/>
    </row>
    <row r="5168" spans="3:3" ht="14.4" x14ac:dyDescent="0.3">
      <c r="C5168"/>
    </row>
    <row r="5169" spans="3:3" ht="14.4" x14ac:dyDescent="0.3">
      <c r="C5169"/>
    </row>
    <row r="5170" spans="3:3" ht="14.4" x14ac:dyDescent="0.3">
      <c r="C5170"/>
    </row>
    <row r="5171" spans="3:3" ht="14.4" x14ac:dyDescent="0.3">
      <c r="C5171"/>
    </row>
    <row r="5172" spans="3:3" ht="14.4" x14ac:dyDescent="0.3">
      <c r="C5172"/>
    </row>
    <row r="5173" spans="3:3" ht="14.4" x14ac:dyDescent="0.3">
      <c r="C5173"/>
    </row>
    <row r="5174" spans="3:3" ht="14.4" x14ac:dyDescent="0.3">
      <c r="C5174"/>
    </row>
    <row r="5175" spans="3:3" ht="14.4" x14ac:dyDescent="0.3">
      <c r="C5175"/>
    </row>
    <row r="5176" spans="3:3" ht="14.4" x14ac:dyDescent="0.3">
      <c r="C5176"/>
    </row>
    <row r="5177" spans="3:3" ht="14.4" x14ac:dyDescent="0.3">
      <c r="C5177"/>
    </row>
    <row r="5178" spans="3:3" ht="14.4" x14ac:dyDescent="0.3">
      <c r="C5178"/>
    </row>
    <row r="5179" spans="3:3" ht="14.4" x14ac:dyDescent="0.3">
      <c r="C5179"/>
    </row>
    <row r="5180" spans="3:3" ht="14.4" x14ac:dyDescent="0.3">
      <c r="C5180"/>
    </row>
    <row r="5181" spans="3:3" ht="14.4" x14ac:dyDescent="0.3">
      <c r="C5181"/>
    </row>
    <row r="5182" spans="3:3" ht="14.4" x14ac:dyDescent="0.3">
      <c r="C5182"/>
    </row>
    <row r="5183" spans="3:3" ht="14.4" x14ac:dyDescent="0.3">
      <c r="C5183"/>
    </row>
    <row r="5184" spans="3:3" ht="14.4" x14ac:dyDescent="0.3">
      <c r="C5184"/>
    </row>
    <row r="5185" spans="3:3" ht="14.4" x14ac:dyDescent="0.3">
      <c r="C5185"/>
    </row>
    <row r="5186" spans="3:3" ht="14.4" x14ac:dyDescent="0.3">
      <c r="C5186"/>
    </row>
    <row r="5187" spans="3:3" ht="14.4" x14ac:dyDescent="0.3">
      <c r="C5187"/>
    </row>
    <row r="5188" spans="3:3" ht="14.4" x14ac:dyDescent="0.3">
      <c r="C5188"/>
    </row>
    <row r="5189" spans="3:3" ht="14.4" x14ac:dyDescent="0.3">
      <c r="C5189"/>
    </row>
    <row r="5190" spans="3:3" ht="14.4" x14ac:dyDescent="0.3">
      <c r="C5190"/>
    </row>
    <row r="5191" spans="3:3" ht="14.4" x14ac:dyDescent="0.3">
      <c r="C5191"/>
    </row>
    <row r="5192" spans="3:3" ht="14.4" x14ac:dyDescent="0.3">
      <c r="C5192"/>
    </row>
    <row r="5193" spans="3:3" ht="14.4" x14ac:dyDescent="0.3">
      <c r="C5193"/>
    </row>
    <row r="5194" spans="3:3" ht="14.4" x14ac:dyDescent="0.3">
      <c r="C5194"/>
    </row>
    <row r="5195" spans="3:3" ht="14.4" x14ac:dyDescent="0.3">
      <c r="C5195"/>
    </row>
    <row r="5196" spans="3:3" ht="14.4" x14ac:dyDescent="0.3">
      <c r="C5196"/>
    </row>
    <row r="5197" spans="3:3" ht="14.4" x14ac:dyDescent="0.3">
      <c r="C5197"/>
    </row>
    <row r="5198" spans="3:3" ht="14.4" x14ac:dyDescent="0.3">
      <c r="C5198"/>
    </row>
    <row r="5199" spans="3:3" ht="14.4" x14ac:dyDescent="0.3">
      <c r="C5199"/>
    </row>
    <row r="5200" spans="3:3" ht="14.4" x14ac:dyDescent="0.3">
      <c r="C5200"/>
    </row>
    <row r="5201" spans="3:3" ht="14.4" x14ac:dyDescent="0.3">
      <c r="C5201"/>
    </row>
    <row r="5202" spans="3:3" ht="14.4" x14ac:dyDescent="0.3">
      <c r="C5202"/>
    </row>
    <row r="5203" spans="3:3" ht="14.4" x14ac:dyDescent="0.3">
      <c r="C5203"/>
    </row>
    <row r="5204" spans="3:3" ht="14.4" x14ac:dyDescent="0.3">
      <c r="C5204"/>
    </row>
    <row r="5205" spans="3:3" ht="14.4" x14ac:dyDescent="0.3">
      <c r="C5205"/>
    </row>
    <row r="5206" spans="3:3" ht="14.4" x14ac:dyDescent="0.3">
      <c r="C5206"/>
    </row>
    <row r="5207" spans="3:3" ht="14.4" x14ac:dyDescent="0.3">
      <c r="C5207"/>
    </row>
    <row r="5208" spans="3:3" ht="14.4" x14ac:dyDescent="0.3">
      <c r="C5208"/>
    </row>
    <row r="5209" spans="3:3" ht="14.4" x14ac:dyDescent="0.3">
      <c r="C5209"/>
    </row>
    <row r="5210" spans="3:3" ht="14.4" x14ac:dyDescent="0.3">
      <c r="C5210"/>
    </row>
    <row r="5211" spans="3:3" ht="14.4" x14ac:dyDescent="0.3">
      <c r="C5211"/>
    </row>
    <row r="5212" spans="3:3" ht="14.4" x14ac:dyDescent="0.3">
      <c r="C5212"/>
    </row>
    <row r="5213" spans="3:3" ht="14.4" x14ac:dyDescent="0.3">
      <c r="C5213"/>
    </row>
    <row r="5214" spans="3:3" ht="14.4" x14ac:dyDescent="0.3">
      <c r="C5214"/>
    </row>
    <row r="5215" spans="3:3" ht="14.4" x14ac:dyDescent="0.3">
      <c r="C5215"/>
    </row>
    <row r="5216" spans="3:3" ht="14.4" x14ac:dyDescent="0.3">
      <c r="C5216"/>
    </row>
    <row r="5217" spans="3:3" ht="14.4" x14ac:dyDescent="0.3">
      <c r="C5217"/>
    </row>
    <row r="5218" spans="3:3" ht="14.4" x14ac:dyDescent="0.3">
      <c r="C5218"/>
    </row>
    <row r="5219" spans="3:3" ht="14.4" x14ac:dyDescent="0.3">
      <c r="C5219"/>
    </row>
    <row r="5220" spans="3:3" ht="14.4" x14ac:dyDescent="0.3">
      <c r="C5220"/>
    </row>
    <row r="5221" spans="3:3" ht="14.4" x14ac:dyDescent="0.3">
      <c r="C5221"/>
    </row>
    <row r="5222" spans="3:3" ht="14.4" x14ac:dyDescent="0.3">
      <c r="C5222"/>
    </row>
    <row r="5223" spans="3:3" ht="14.4" x14ac:dyDescent="0.3">
      <c r="C5223"/>
    </row>
    <row r="5224" spans="3:3" ht="14.4" x14ac:dyDescent="0.3">
      <c r="C5224"/>
    </row>
    <row r="5225" spans="3:3" ht="14.4" x14ac:dyDescent="0.3">
      <c r="C5225"/>
    </row>
    <row r="5226" spans="3:3" ht="14.4" x14ac:dyDescent="0.3">
      <c r="C5226"/>
    </row>
    <row r="5227" spans="3:3" ht="14.4" x14ac:dyDescent="0.3">
      <c r="C5227"/>
    </row>
    <row r="5228" spans="3:3" ht="14.4" x14ac:dyDescent="0.3">
      <c r="C5228"/>
    </row>
    <row r="5229" spans="3:3" ht="14.4" x14ac:dyDescent="0.3">
      <c r="C5229"/>
    </row>
    <row r="5230" spans="3:3" ht="14.4" x14ac:dyDescent="0.3">
      <c r="C5230"/>
    </row>
    <row r="5231" spans="3:3" ht="14.4" x14ac:dyDescent="0.3">
      <c r="C5231"/>
    </row>
    <row r="5232" spans="3:3" ht="14.4" x14ac:dyDescent="0.3">
      <c r="C5232"/>
    </row>
    <row r="5233" spans="3:3" ht="14.4" x14ac:dyDescent="0.3">
      <c r="C5233"/>
    </row>
    <row r="5234" spans="3:3" ht="14.4" x14ac:dyDescent="0.3">
      <c r="C5234"/>
    </row>
    <row r="5235" spans="3:3" ht="14.4" x14ac:dyDescent="0.3">
      <c r="C5235"/>
    </row>
    <row r="5236" spans="3:3" ht="14.4" x14ac:dyDescent="0.3">
      <c r="C5236"/>
    </row>
    <row r="5237" spans="3:3" ht="14.4" x14ac:dyDescent="0.3">
      <c r="C5237"/>
    </row>
    <row r="5238" spans="3:3" ht="14.4" x14ac:dyDescent="0.3">
      <c r="C5238"/>
    </row>
    <row r="5239" spans="3:3" ht="14.4" x14ac:dyDescent="0.3">
      <c r="C5239"/>
    </row>
    <row r="5240" spans="3:3" ht="14.4" x14ac:dyDescent="0.3">
      <c r="C5240"/>
    </row>
    <row r="5241" spans="3:3" ht="14.4" x14ac:dyDescent="0.3">
      <c r="C5241"/>
    </row>
    <row r="5242" spans="3:3" ht="14.4" x14ac:dyDescent="0.3">
      <c r="C5242"/>
    </row>
    <row r="5243" spans="3:3" ht="14.4" x14ac:dyDescent="0.3">
      <c r="C5243"/>
    </row>
    <row r="5244" spans="3:3" ht="14.4" x14ac:dyDescent="0.3">
      <c r="C5244"/>
    </row>
    <row r="5245" spans="3:3" ht="14.4" x14ac:dyDescent="0.3">
      <c r="C5245"/>
    </row>
    <row r="5246" spans="3:3" ht="14.4" x14ac:dyDescent="0.3">
      <c r="C5246"/>
    </row>
    <row r="5247" spans="3:3" ht="14.4" x14ac:dyDescent="0.3">
      <c r="C5247"/>
    </row>
    <row r="5248" spans="3:3" ht="14.4" x14ac:dyDescent="0.3">
      <c r="C5248"/>
    </row>
    <row r="5249" spans="3:3" ht="14.4" x14ac:dyDescent="0.3">
      <c r="C5249"/>
    </row>
    <row r="5250" spans="3:3" ht="14.4" x14ac:dyDescent="0.3">
      <c r="C5250"/>
    </row>
    <row r="5251" spans="3:3" ht="14.4" x14ac:dyDescent="0.3">
      <c r="C5251"/>
    </row>
    <row r="5252" spans="3:3" ht="14.4" x14ac:dyDescent="0.3">
      <c r="C5252"/>
    </row>
    <row r="5253" spans="3:3" ht="14.4" x14ac:dyDescent="0.3">
      <c r="C5253"/>
    </row>
    <row r="5254" spans="3:3" ht="14.4" x14ac:dyDescent="0.3">
      <c r="C5254"/>
    </row>
    <row r="5255" spans="3:3" ht="14.4" x14ac:dyDescent="0.3">
      <c r="C5255"/>
    </row>
    <row r="5256" spans="3:3" ht="14.4" x14ac:dyDescent="0.3">
      <c r="C5256"/>
    </row>
    <row r="5257" spans="3:3" ht="14.4" x14ac:dyDescent="0.3">
      <c r="C5257"/>
    </row>
    <row r="5258" spans="3:3" ht="14.4" x14ac:dyDescent="0.3">
      <c r="C5258"/>
    </row>
    <row r="5259" spans="3:3" ht="14.4" x14ac:dyDescent="0.3">
      <c r="C5259"/>
    </row>
    <row r="5260" spans="3:3" ht="14.4" x14ac:dyDescent="0.3">
      <c r="C5260"/>
    </row>
    <row r="5261" spans="3:3" ht="14.4" x14ac:dyDescent="0.3">
      <c r="C5261"/>
    </row>
    <row r="5262" spans="3:3" ht="14.4" x14ac:dyDescent="0.3">
      <c r="C5262"/>
    </row>
    <row r="5263" spans="3:3" ht="14.4" x14ac:dyDescent="0.3">
      <c r="C5263"/>
    </row>
    <row r="5264" spans="3:3" ht="14.4" x14ac:dyDescent="0.3">
      <c r="C5264"/>
    </row>
    <row r="5265" spans="3:3" ht="14.4" x14ac:dyDescent="0.3">
      <c r="C5265"/>
    </row>
    <row r="5266" spans="3:3" ht="14.4" x14ac:dyDescent="0.3">
      <c r="C5266"/>
    </row>
    <row r="5267" spans="3:3" ht="14.4" x14ac:dyDescent="0.3">
      <c r="C5267"/>
    </row>
    <row r="5268" spans="3:3" ht="14.4" x14ac:dyDescent="0.3">
      <c r="C5268"/>
    </row>
    <row r="5269" spans="3:3" ht="14.4" x14ac:dyDescent="0.3">
      <c r="C5269"/>
    </row>
    <row r="5270" spans="3:3" ht="14.4" x14ac:dyDescent="0.3">
      <c r="C5270"/>
    </row>
    <row r="5271" spans="3:3" ht="14.4" x14ac:dyDescent="0.3">
      <c r="C5271"/>
    </row>
    <row r="5272" spans="3:3" ht="14.4" x14ac:dyDescent="0.3">
      <c r="C5272"/>
    </row>
    <row r="5273" spans="3:3" ht="14.4" x14ac:dyDescent="0.3">
      <c r="C5273"/>
    </row>
    <row r="5274" spans="3:3" ht="14.4" x14ac:dyDescent="0.3">
      <c r="C5274"/>
    </row>
    <row r="5275" spans="3:3" ht="14.4" x14ac:dyDescent="0.3">
      <c r="C5275"/>
    </row>
    <row r="5276" spans="3:3" ht="14.4" x14ac:dyDescent="0.3">
      <c r="C5276"/>
    </row>
    <row r="5277" spans="3:3" ht="14.4" x14ac:dyDescent="0.3">
      <c r="C5277"/>
    </row>
    <row r="5278" spans="3:3" ht="14.4" x14ac:dyDescent="0.3">
      <c r="C5278"/>
    </row>
    <row r="5279" spans="3:3" ht="14.4" x14ac:dyDescent="0.3">
      <c r="C5279"/>
    </row>
    <row r="5280" spans="3:3" ht="14.4" x14ac:dyDescent="0.3">
      <c r="C5280"/>
    </row>
    <row r="5281" spans="3:3" ht="14.4" x14ac:dyDescent="0.3">
      <c r="C5281"/>
    </row>
    <row r="5282" spans="3:3" ht="14.4" x14ac:dyDescent="0.3">
      <c r="C5282"/>
    </row>
    <row r="5283" spans="3:3" ht="14.4" x14ac:dyDescent="0.3">
      <c r="C5283"/>
    </row>
    <row r="5284" spans="3:3" ht="14.4" x14ac:dyDescent="0.3">
      <c r="C5284"/>
    </row>
    <row r="5285" spans="3:3" ht="14.4" x14ac:dyDescent="0.3">
      <c r="C5285"/>
    </row>
    <row r="5286" spans="3:3" ht="14.4" x14ac:dyDescent="0.3">
      <c r="C5286"/>
    </row>
    <row r="5287" spans="3:3" ht="14.4" x14ac:dyDescent="0.3">
      <c r="C5287"/>
    </row>
    <row r="5288" spans="3:3" ht="14.4" x14ac:dyDescent="0.3">
      <c r="C5288"/>
    </row>
    <row r="5289" spans="3:3" ht="14.4" x14ac:dyDescent="0.3">
      <c r="C5289"/>
    </row>
    <row r="5290" spans="3:3" ht="14.4" x14ac:dyDescent="0.3">
      <c r="C5290"/>
    </row>
    <row r="5291" spans="3:3" ht="14.4" x14ac:dyDescent="0.3">
      <c r="C5291"/>
    </row>
    <row r="5292" spans="3:3" ht="14.4" x14ac:dyDescent="0.3">
      <c r="C5292"/>
    </row>
    <row r="5293" spans="3:3" ht="14.4" x14ac:dyDescent="0.3">
      <c r="C5293"/>
    </row>
    <row r="5294" spans="3:3" ht="14.4" x14ac:dyDescent="0.3">
      <c r="C5294"/>
    </row>
    <row r="5295" spans="3:3" ht="14.4" x14ac:dyDescent="0.3">
      <c r="C5295"/>
    </row>
    <row r="5296" spans="3:3" ht="14.4" x14ac:dyDescent="0.3">
      <c r="C5296"/>
    </row>
    <row r="5297" spans="3:3" ht="14.4" x14ac:dyDescent="0.3">
      <c r="C5297"/>
    </row>
    <row r="5298" spans="3:3" ht="14.4" x14ac:dyDescent="0.3">
      <c r="C5298"/>
    </row>
    <row r="5299" spans="3:3" ht="14.4" x14ac:dyDescent="0.3">
      <c r="C5299"/>
    </row>
    <row r="5300" spans="3:3" ht="14.4" x14ac:dyDescent="0.3">
      <c r="C5300"/>
    </row>
    <row r="5301" spans="3:3" ht="14.4" x14ac:dyDescent="0.3">
      <c r="C5301"/>
    </row>
    <row r="5302" spans="3:3" ht="14.4" x14ac:dyDescent="0.3">
      <c r="C5302"/>
    </row>
    <row r="5303" spans="3:3" ht="14.4" x14ac:dyDescent="0.3">
      <c r="C5303"/>
    </row>
    <row r="5304" spans="3:3" ht="14.4" x14ac:dyDescent="0.3">
      <c r="C5304"/>
    </row>
    <row r="5305" spans="3:3" ht="14.4" x14ac:dyDescent="0.3">
      <c r="C5305"/>
    </row>
    <row r="5306" spans="3:3" ht="14.4" x14ac:dyDescent="0.3">
      <c r="C5306"/>
    </row>
    <row r="5307" spans="3:3" ht="14.4" x14ac:dyDescent="0.3">
      <c r="C5307"/>
    </row>
    <row r="5308" spans="3:3" ht="14.4" x14ac:dyDescent="0.3">
      <c r="C5308"/>
    </row>
    <row r="5309" spans="3:3" ht="14.4" x14ac:dyDescent="0.3">
      <c r="C5309"/>
    </row>
    <row r="5310" spans="3:3" ht="14.4" x14ac:dyDescent="0.3">
      <c r="C5310"/>
    </row>
    <row r="5311" spans="3:3" ht="14.4" x14ac:dyDescent="0.3">
      <c r="C5311"/>
    </row>
    <row r="5312" spans="3:3" ht="14.4" x14ac:dyDescent="0.3">
      <c r="C5312"/>
    </row>
    <row r="5313" spans="3:3" ht="14.4" x14ac:dyDescent="0.3">
      <c r="C5313"/>
    </row>
    <row r="5314" spans="3:3" ht="14.4" x14ac:dyDescent="0.3">
      <c r="C5314"/>
    </row>
    <row r="5315" spans="3:3" ht="14.4" x14ac:dyDescent="0.3">
      <c r="C5315"/>
    </row>
    <row r="5316" spans="3:3" ht="14.4" x14ac:dyDescent="0.3">
      <c r="C5316"/>
    </row>
    <row r="5317" spans="3:3" ht="14.4" x14ac:dyDescent="0.3">
      <c r="C5317"/>
    </row>
    <row r="5318" spans="3:3" ht="14.4" x14ac:dyDescent="0.3">
      <c r="C5318"/>
    </row>
    <row r="5319" spans="3:3" ht="14.4" x14ac:dyDescent="0.3">
      <c r="C5319"/>
    </row>
    <row r="5320" spans="3:3" ht="14.4" x14ac:dyDescent="0.3">
      <c r="C5320"/>
    </row>
    <row r="5321" spans="3:3" ht="14.4" x14ac:dyDescent="0.3">
      <c r="C5321"/>
    </row>
    <row r="5322" spans="3:3" ht="14.4" x14ac:dyDescent="0.3">
      <c r="C5322"/>
    </row>
    <row r="5323" spans="3:3" ht="14.4" x14ac:dyDescent="0.3">
      <c r="C5323"/>
    </row>
    <row r="5324" spans="3:3" ht="14.4" x14ac:dyDescent="0.3">
      <c r="C5324"/>
    </row>
    <row r="5325" spans="3:3" ht="14.4" x14ac:dyDescent="0.3">
      <c r="C5325"/>
    </row>
    <row r="5326" spans="3:3" ht="14.4" x14ac:dyDescent="0.3">
      <c r="C5326"/>
    </row>
    <row r="5327" spans="3:3" ht="14.4" x14ac:dyDescent="0.3">
      <c r="C5327"/>
    </row>
    <row r="5328" spans="3:3" ht="14.4" x14ac:dyDescent="0.3">
      <c r="C5328"/>
    </row>
    <row r="5329" spans="3:3" ht="14.4" x14ac:dyDescent="0.3">
      <c r="C5329"/>
    </row>
    <row r="5330" spans="3:3" ht="14.4" x14ac:dyDescent="0.3">
      <c r="C5330"/>
    </row>
    <row r="5331" spans="3:3" ht="14.4" x14ac:dyDescent="0.3">
      <c r="C5331"/>
    </row>
    <row r="5332" spans="3:3" ht="14.4" x14ac:dyDescent="0.3">
      <c r="C5332"/>
    </row>
    <row r="5333" spans="3:3" ht="14.4" x14ac:dyDescent="0.3">
      <c r="C5333"/>
    </row>
    <row r="5334" spans="3:3" ht="14.4" x14ac:dyDescent="0.3">
      <c r="C5334"/>
    </row>
    <row r="5335" spans="3:3" ht="14.4" x14ac:dyDescent="0.3">
      <c r="C5335"/>
    </row>
    <row r="5336" spans="3:3" ht="14.4" x14ac:dyDescent="0.3">
      <c r="C5336"/>
    </row>
    <row r="5337" spans="3:3" ht="14.4" x14ac:dyDescent="0.3">
      <c r="C5337"/>
    </row>
    <row r="5338" spans="3:3" ht="14.4" x14ac:dyDescent="0.3">
      <c r="C5338"/>
    </row>
    <row r="5339" spans="3:3" ht="14.4" x14ac:dyDescent="0.3">
      <c r="C5339"/>
    </row>
    <row r="5340" spans="3:3" ht="14.4" x14ac:dyDescent="0.3">
      <c r="C5340"/>
    </row>
    <row r="5341" spans="3:3" ht="14.4" x14ac:dyDescent="0.3">
      <c r="C5341"/>
    </row>
    <row r="5342" spans="3:3" ht="14.4" x14ac:dyDescent="0.3">
      <c r="C5342"/>
    </row>
    <row r="5343" spans="3:3" ht="14.4" x14ac:dyDescent="0.3">
      <c r="C5343"/>
    </row>
    <row r="5344" spans="3:3" ht="14.4" x14ac:dyDescent="0.3">
      <c r="C5344"/>
    </row>
    <row r="5345" spans="3:3" ht="14.4" x14ac:dyDescent="0.3">
      <c r="C5345"/>
    </row>
    <row r="5346" spans="3:3" ht="14.4" x14ac:dyDescent="0.3">
      <c r="C5346"/>
    </row>
    <row r="5347" spans="3:3" ht="14.4" x14ac:dyDescent="0.3">
      <c r="C5347"/>
    </row>
    <row r="5348" spans="3:3" ht="14.4" x14ac:dyDescent="0.3">
      <c r="C5348"/>
    </row>
    <row r="5349" spans="3:3" ht="14.4" x14ac:dyDescent="0.3">
      <c r="C5349"/>
    </row>
    <row r="5350" spans="3:3" ht="14.4" x14ac:dyDescent="0.3">
      <c r="C5350"/>
    </row>
    <row r="5351" spans="3:3" ht="14.4" x14ac:dyDescent="0.3">
      <c r="C5351"/>
    </row>
    <row r="5352" spans="3:3" ht="14.4" x14ac:dyDescent="0.3">
      <c r="C5352"/>
    </row>
    <row r="5353" spans="3:3" ht="14.4" x14ac:dyDescent="0.3">
      <c r="C5353"/>
    </row>
    <row r="5354" spans="3:3" ht="14.4" x14ac:dyDescent="0.3">
      <c r="C5354"/>
    </row>
    <row r="5355" spans="3:3" ht="14.4" x14ac:dyDescent="0.3">
      <c r="C5355"/>
    </row>
    <row r="5356" spans="3:3" ht="14.4" x14ac:dyDescent="0.3">
      <c r="C5356"/>
    </row>
    <row r="5357" spans="3:3" ht="14.4" x14ac:dyDescent="0.3">
      <c r="C5357"/>
    </row>
    <row r="5358" spans="3:3" ht="14.4" x14ac:dyDescent="0.3">
      <c r="C5358"/>
    </row>
    <row r="5359" spans="3:3" ht="14.4" x14ac:dyDescent="0.3">
      <c r="C5359"/>
    </row>
    <row r="5360" spans="3:3" ht="14.4" x14ac:dyDescent="0.3">
      <c r="C5360"/>
    </row>
    <row r="5361" spans="3:3" ht="14.4" x14ac:dyDescent="0.3">
      <c r="C5361"/>
    </row>
    <row r="5362" spans="3:3" ht="14.4" x14ac:dyDescent="0.3">
      <c r="C5362"/>
    </row>
    <row r="5363" spans="3:3" ht="14.4" x14ac:dyDescent="0.3">
      <c r="C5363"/>
    </row>
    <row r="5364" spans="3:3" ht="14.4" x14ac:dyDescent="0.3">
      <c r="C5364"/>
    </row>
    <row r="5365" spans="3:3" ht="14.4" x14ac:dyDescent="0.3">
      <c r="C5365"/>
    </row>
    <row r="5366" spans="3:3" ht="14.4" x14ac:dyDescent="0.3">
      <c r="C5366"/>
    </row>
    <row r="5367" spans="3:3" ht="14.4" x14ac:dyDescent="0.3">
      <c r="C5367"/>
    </row>
    <row r="5368" spans="3:3" ht="14.4" x14ac:dyDescent="0.3">
      <c r="C5368"/>
    </row>
    <row r="5369" spans="3:3" ht="14.4" x14ac:dyDescent="0.3">
      <c r="C5369"/>
    </row>
    <row r="5370" spans="3:3" ht="14.4" x14ac:dyDescent="0.3">
      <c r="C5370"/>
    </row>
    <row r="5371" spans="3:3" ht="14.4" x14ac:dyDescent="0.3">
      <c r="C5371"/>
    </row>
    <row r="5372" spans="3:3" ht="14.4" x14ac:dyDescent="0.3">
      <c r="C5372"/>
    </row>
    <row r="5373" spans="3:3" ht="14.4" x14ac:dyDescent="0.3">
      <c r="C5373"/>
    </row>
    <row r="5374" spans="3:3" ht="14.4" x14ac:dyDescent="0.3">
      <c r="C5374"/>
    </row>
    <row r="5375" spans="3:3" ht="14.4" x14ac:dyDescent="0.3">
      <c r="C5375"/>
    </row>
    <row r="5376" spans="3:3" ht="14.4" x14ac:dyDescent="0.3">
      <c r="C5376"/>
    </row>
    <row r="5377" spans="3:3" ht="14.4" x14ac:dyDescent="0.3">
      <c r="C5377"/>
    </row>
    <row r="5378" spans="3:3" ht="14.4" x14ac:dyDescent="0.3">
      <c r="C5378"/>
    </row>
    <row r="5379" spans="3:3" ht="14.4" x14ac:dyDescent="0.3">
      <c r="C5379"/>
    </row>
    <row r="5380" spans="3:3" ht="14.4" x14ac:dyDescent="0.3">
      <c r="C5380"/>
    </row>
    <row r="5381" spans="3:3" ht="14.4" x14ac:dyDescent="0.3">
      <c r="C5381"/>
    </row>
    <row r="5382" spans="3:3" ht="14.4" x14ac:dyDescent="0.3">
      <c r="C5382"/>
    </row>
    <row r="5383" spans="3:3" ht="14.4" x14ac:dyDescent="0.3">
      <c r="C5383"/>
    </row>
    <row r="5384" spans="3:3" ht="14.4" x14ac:dyDescent="0.3">
      <c r="C5384"/>
    </row>
    <row r="5385" spans="3:3" ht="14.4" x14ac:dyDescent="0.3">
      <c r="C5385"/>
    </row>
    <row r="5386" spans="3:3" ht="14.4" x14ac:dyDescent="0.3">
      <c r="C5386"/>
    </row>
    <row r="5387" spans="3:3" ht="14.4" x14ac:dyDescent="0.3">
      <c r="C5387"/>
    </row>
    <row r="5388" spans="3:3" ht="14.4" x14ac:dyDescent="0.3">
      <c r="C5388"/>
    </row>
    <row r="5389" spans="3:3" ht="14.4" x14ac:dyDescent="0.3">
      <c r="C5389"/>
    </row>
    <row r="5390" spans="3:3" ht="14.4" x14ac:dyDescent="0.3">
      <c r="C5390"/>
    </row>
    <row r="5391" spans="3:3" ht="14.4" x14ac:dyDescent="0.3">
      <c r="C5391"/>
    </row>
    <row r="5392" spans="3:3" ht="14.4" x14ac:dyDescent="0.3">
      <c r="C5392"/>
    </row>
    <row r="5393" spans="3:3" ht="14.4" x14ac:dyDescent="0.3">
      <c r="C5393"/>
    </row>
    <row r="5394" spans="3:3" ht="14.4" x14ac:dyDescent="0.3">
      <c r="C5394"/>
    </row>
    <row r="5395" spans="3:3" ht="14.4" x14ac:dyDescent="0.3">
      <c r="C5395"/>
    </row>
    <row r="5396" spans="3:3" ht="14.4" x14ac:dyDescent="0.3">
      <c r="C5396"/>
    </row>
    <row r="5397" spans="3:3" ht="14.4" x14ac:dyDescent="0.3">
      <c r="C5397"/>
    </row>
    <row r="5398" spans="3:3" ht="14.4" x14ac:dyDescent="0.3">
      <c r="C5398"/>
    </row>
    <row r="5399" spans="3:3" ht="14.4" x14ac:dyDescent="0.3">
      <c r="C5399"/>
    </row>
    <row r="5400" spans="3:3" ht="14.4" x14ac:dyDescent="0.3">
      <c r="C5400"/>
    </row>
    <row r="5401" spans="3:3" ht="14.4" x14ac:dyDescent="0.3">
      <c r="C5401"/>
    </row>
    <row r="5402" spans="3:3" ht="14.4" x14ac:dyDescent="0.3">
      <c r="C5402"/>
    </row>
    <row r="5403" spans="3:3" ht="14.4" x14ac:dyDescent="0.3">
      <c r="C5403"/>
    </row>
    <row r="5404" spans="3:3" ht="14.4" x14ac:dyDescent="0.3">
      <c r="C5404"/>
    </row>
    <row r="5405" spans="3:3" ht="14.4" x14ac:dyDescent="0.3">
      <c r="C5405"/>
    </row>
    <row r="5406" spans="3:3" ht="14.4" x14ac:dyDescent="0.3">
      <c r="C5406"/>
    </row>
    <row r="5407" spans="3:3" ht="14.4" x14ac:dyDescent="0.3">
      <c r="C5407"/>
    </row>
    <row r="5408" spans="3:3" ht="14.4" x14ac:dyDescent="0.3">
      <c r="C5408"/>
    </row>
    <row r="5409" spans="3:3" ht="14.4" x14ac:dyDescent="0.3">
      <c r="C5409"/>
    </row>
    <row r="5410" spans="3:3" ht="14.4" x14ac:dyDescent="0.3">
      <c r="C5410"/>
    </row>
    <row r="5411" spans="3:3" ht="14.4" x14ac:dyDescent="0.3">
      <c r="C5411"/>
    </row>
    <row r="5412" spans="3:3" ht="14.4" x14ac:dyDescent="0.3">
      <c r="C5412"/>
    </row>
    <row r="5413" spans="3:3" ht="14.4" x14ac:dyDescent="0.3">
      <c r="C5413"/>
    </row>
    <row r="5414" spans="3:3" ht="14.4" x14ac:dyDescent="0.3">
      <c r="C5414"/>
    </row>
    <row r="5415" spans="3:3" ht="14.4" x14ac:dyDescent="0.3">
      <c r="C5415"/>
    </row>
    <row r="5416" spans="3:3" ht="14.4" x14ac:dyDescent="0.3">
      <c r="C5416"/>
    </row>
    <row r="5417" spans="3:3" ht="14.4" x14ac:dyDescent="0.3">
      <c r="C5417"/>
    </row>
    <row r="5418" spans="3:3" ht="14.4" x14ac:dyDescent="0.3">
      <c r="C5418"/>
    </row>
    <row r="5419" spans="3:3" ht="14.4" x14ac:dyDescent="0.3">
      <c r="C5419"/>
    </row>
    <row r="5420" spans="3:3" ht="14.4" x14ac:dyDescent="0.3">
      <c r="C5420"/>
    </row>
    <row r="5421" spans="3:3" ht="14.4" x14ac:dyDescent="0.3">
      <c r="C5421"/>
    </row>
    <row r="5422" spans="3:3" ht="14.4" x14ac:dyDescent="0.3">
      <c r="C5422"/>
    </row>
    <row r="5423" spans="3:3" ht="14.4" x14ac:dyDescent="0.3">
      <c r="C5423"/>
    </row>
    <row r="5424" spans="3:3" ht="14.4" x14ac:dyDescent="0.3">
      <c r="C5424"/>
    </row>
    <row r="5425" spans="3:3" ht="14.4" x14ac:dyDescent="0.3">
      <c r="C5425"/>
    </row>
    <row r="5426" spans="3:3" ht="14.4" x14ac:dyDescent="0.3">
      <c r="C5426"/>
    </row>
    <row r="5427" spans="3:3" ht="14.4" x14ac:dyDescent="0.3">
      <c r="C5427"/>
    </row>
    <row r="5428" spans="3:3" ht="14.4" x14ac:dyDescent="0.3">
      <c r="C5428"/>
    </row>
    <row r="5429" spans="3:3" ht="14.4" x14ac:dyDescent="0.3">
      <c r="C5429"/>
    </row>
    <row r="5430" spans="3:3" ht="14.4" x14ac:dyDescent="0.3">
      <c r="C5430"/>
    </row>
    <row r="5431" spans="3:3" ht="14.4" x14ac:dyDescent="0.3">
      <c r="C5431"/>
    </row>
    <row r="5432" spans="3:3" ht="14.4" x14ac:dyDescent="0.3">
      <c r="C5432"/>
    </row>
    <row r="5433" spans="3:3" ht="14.4" x14ac:dyDescent="0.3">
      <c r="C5433"/>
    </row>
    <row r="5434" spans="3:3" ht="14.4" x14ac:dyDescent="0.3">
      <c r="C5434"/>
    </row>
    <row r="5435" spans="3:3" ht="14.4" x14ac:dyDescent="0.3">
      <c r="C5435"/>
    </row>
    <row r="5436" spans="3:3" ht="14.4" x14ac:dyDescent="0.3">
      <c r="C5436"/>
    </row>
    <row r="5437" spans="3:3" ht="14.4" x14ac:dyDescent="0.3">
      <c r="C5437"/>
    </row>
    <row r="5438" spans="3:3" ht="14.4" x14ac:dyDescent="0.3">
      <c r="C5438"/>
    </row>
    <row r="5439" spans="3:3" ht="14.4" x14ac:dyDescent="0.3">
      <c r="C5439"/>
    </row>
    <row r="5440" spans="3:3" ht="14.4" x14ac:dyDescent="0.3">
      <c r="C5440"/>
    </row>
    <row r="5441" spans="3:3" ht="14.4" x14ac:dyDescent="0.3">
      <c r="C5441"/>
    </row>
    <row r="5442" spans="3:3" ht="14.4" x14ac:dyDescent="0.3">
      <c r="C5442"/>
    </row>
    <row r="5443" spans="3:3" ht="14.4" x14ac:dyDescent="0.3">
      <c r="C5443"/>
    </row>
    <row r="5444" spans="3:3" ht="14.4" x14ac:dyDescent="0.3">
      <c r="C5444"/>
    </row>
    <row r="5445" spans="3:3" ht="14.4" x14ac:dyDescent="0.3">
      <c r="C5445"/>
    </row>
    <row r="5446" spans="3:3" ht="14.4" x14ac:dyDescent="0.3">
      <c r="C5446"/>
    </row>
    <row r="5447" spans="3:3" ht="14.4" x14ac:dyDescent="0.3">
      <c r="C5447"/>
    </row>
    <row r="5448" spans="3:3" ht="14.4" x14ac:dyDescent="0.3">
      <c r="C5448"/>
    </row>
    <row r="5449" spans="3:3" ht="14.4" x14ac:dyDescent="0.3">
      <c r="C5449"/>
    </row>
    <row r="5450" spans="3:3" ht="14.4" x14ac:dyDescent="0.3">
      <c r="C5450"/>
    </row>
    <row r="5451" spans="3:3" ht="14.4" x14ac:dyDescent="0.3">
      <c r="C5451"/>
    </row>
    <row r="5452" spans="3:3" ht="14.4" x14ac:dyDescent="0.3">
      <c r="C5452"/>
    </row>
    <row r="5453" spans="3:3" ht="14.4" x14ac:dyDescent="0.3">
      <c r="C5453"/>
    </row>
    <row r="5454" spans="3:3" ht="14.4" x14ac:dyDescent="0.3">
      <c r="C5454"/>
    </row>
    <row r="5455" spans="3:3" ht="14.4" x14ac:dyDescent="0.3">
      <c r="C5455"/>
    </row>
    <row r="5456" spans="3:3" ht="14.4" x14ac:dyDescent="0.3">
      <c r="C5456"/>
    </row>
    <row r="5457" spans="3:3" ht="14.4" x14ac:dyDescent="0.3">
      <c r="C5457"/>
    </row>
    <row r="5458" spans="3:3" ht="14.4" x14ac:dyDescent="0.3">
      <c r="C5458"/>
    </row>
    <row r="5459" spans="3:3" ht="14.4" x14ac:dyDescent="0.3">
      <c r="C5459"/>
    </row>
    <row r="5460" spans="3:3" ht="14.4" x14ac:dyDescent="0.3">
      <c r="C5460"/>
    </row>
    <row r="5461" spans="3:3" ht="14.4" x14ac:dyDescent="0.3">
      <c r="C5461"/>
    </row>
    <row r="5462" spans="3:3" ht="14.4" x14ac:dyDescent="0.3">
      <c r="C5462"/>
    </row>
    <row r="5463" spans="3:3" ht="14.4" x14ac:dyDescent="0.3">
      <c r="C5463"/>
    </row>
    <row r="5464" spans="3:3" ht="14.4" x14ac:dyDescent="0.3">
      <c r="C5464"/>
    </row>
    <row r="5465" spans="3:3" ht="14.4" x14ac:dyDescent="0.3">
      <c r="C5465"/>
    </row>
    <row r="5466" spans="3:3" ht="14.4" x14ac:dyDescent="0.3">
      <c r="C5466"/>
    </row>
    <row r="5467" spans="3:3" ht="14.4" x14ac:dyDescent="0.3">
      <c r="C5467"/>
    </row>
    <row r="5468" spans="3:3" ht="14.4" x14ac:dyDescent="0.3">
      <c r="C5468"/>
    </row>
    <row r="5469" spans="3:3" ht="14.4" x14ac:dyDescent="0.3">
      <c r="C5469"/>
    </row>
    <row r="5470" spans="3:3" ht="14.4" x14ac:dyDescent="0.3">
      <c r="C5470"/>
    </row>
    <row r="5471" spans="3:3" ht="14.4" x14ac:dyDescent="0.3">
      <c r="C5471"/>
    </row>
    <row r="5472" spans="3:3" ht="14.4" x14ac:dyDescent="0.3">
      <c r="C5472"/>
    </row>
    <row r="5473" spans="3:3" ht="14.4" x14ac:dyDescent="0.3">
      <c r="C5473"/>
    </row>
    <row r="5474" spans="3:3" ht="14.4" x14ac:dyDescent="0.3">
      <c r="C5474"/>
    </row>
    <row r="5475" spans="3:3" ht="14.4" x14ac:dyDescent="0.3">
      <c r="C5475"/>
    </row>
    <row r="5476" spans="3:3" ht="14.4" x14ac:dyDescent="0.3">
      <c r="C5476"/>
    </row>
    <row r="5477" spans="3:3" ht="14.4" x14ac:dyDescent="0.3">
      <c r="C5477"/>
    </row>
    <row r="5478" spans="3:3" ht="14.4" x14ac:dyDescent="0.3">
      <c r="C5478"/>
    </row>
    <row r="5479" spans="3:3" ht="14.4" x14ac:dyDescent="0.3">
      <c r="C5479"/>
    </row>
    <row r="5480" spans="3:3" ht="14.4" x14ac:dyDescent="0.3">
      <c r="C5480"/>
    </row>
    <row r="5481" spans="3:3" ht="14.4" x14ac:dyDescent="0.3">
      <c r="C5481"/>
    </row>
    <row r="5482" spans="3:3" ht="14.4" x14ac:dyDescent="0.3">
      <c r="C5482"/>
    </row>
    <row r="5483" spans="3:3" ht="14.4" x14ac:dyDescent="0.3">
      <c r="C5483"/>
    </row>
    <row r="5484" spans="3:3" ht="14.4" x14ac:dyDescent="0.3">
      <c r="C5484"/>
    </row>
    <row r="5485" spans="3:3" ht="14.4" x14ac:dyDescent="0.3">
      <c r="C5485"/>
    </row>
    <row r="5486" spans="3:3" ht="14.4" x14ac:dyDescent="0.3">
      <c r="C5486"/>
    </row>
    <row r="5487" spans="3:3" ht="14.4" x14ac:dyDescent="0.3">
      <c r="C5487"/>
    </row>
    <row r="5488" spans="3:3" ht="14.4" x14ac:dyDescent="0.3">
      <c r="C5488"/>
    </row>
    <row r="5489" spans="3:3" ht="14.4" x14ac:dyDescent="0.3">
      <c r="C5489"/>
    </row>
    <row r="5490" spans="3:3" ht="14.4" x14ac:dyDescent="0.3">
      <c r="C5490"/>
    </row>
    <row r="5491" spans="3:3" ht="14.4" x14ac:dyDescent="0.3">
      <c r="C5491"/>
    </row>
    <row r="5492" spans="3:3" ht="14.4" x14ac:dyDescent="0.3">
      <c r="C5492"/>
    </row>
    <row r="5493" spans="3:3" ht="14.4" x14ac:dyDescent="0.3">
      <c r="C5493"/>
    </row>
    <row r="5494" spans="3:3" ht="14.4" x14ac:dyDescent="0.3">
      <c r="C5494"/>
    </row>
    <row r="5495" spans="3:3" ht="14.4" x14ac:dyDescent="0.3">
      <c r="C5495"/>
    </row>
    <row r="5496" spans="3:3" ht="14.4" x14ac:dyDescent="0.3">
      <c r="C5496"/>
    </row>
    <row r="5497" spans="3:3" ht="14.4" x14ac:dyDescent="0.3">
      <c r="C5497"/>
    </row>
    <row r="5498" spans="3:3" ht="14.4" x14ac:dyDescent="0.3">
      <c r="C5498"/>
    </row>
    <row r="5499" spans="3:3" ht="14.4" x14ac:dyDescent="0.3">
      <c r="C5499"/>
    </row>
    <row r="5500" spans="3:3" ht="14.4" x14ac:dyDescent="0.3">
      <c r="C5500"/>
    </row>
    <row r="5501" spans="3:3" ht="14.4" x14ac:dyDescent="0.3">
      <c r="C5501"/>
    </row>
    <row r="5502" spans="3:3" ht="14.4" x14ac:dyDescent="0.3">
      <c r="C5502"/>
    </row>
    <row r="5503" spans="3:3" ht="14.4" x14ac:dyDescent="0.3">
      <c r="C5503"/>
    </row>
    <row r="5504" spans="3:3" ht="14.4" x14ac:dyDescent="0.3">
      <c r="C5504"/>
    </row>
    <row r="5505" spans="3:3" ht="14.4" x14ac:dyDescent="0.3">
      <c r="C5505"/>
    </row>
    <row r="5506" spans="3:3" ht="14.4" x14ac:dyDescent="0.3">
      <c r="C5506"/>
    </row>
    <row r="5507" spans="3:3" ht="14.4" x14ac:dyDescent="0.3">
      <c r="C5507"/>
    </row>
    <row r="5508" spans="3:3" ht="14.4" x14ac:dyDescent="0.3">
      <c r="C5508"/>
    </row>
    <row r="5509" spans="3:3" ht="14.4" x14ac:dyDescent="0.3">
      <c r="C5509"/>
    </row>
    <row r="5510" spans="3:3" ht="14.4" x14ac:dyDescent="0.3">
      <c r="C5510"/>
    </row>
    <row r="5511" spans="3:3" ht="14.4" x14ac:dyDescent="0.3">
      <c r="C5511"/>
    </row>
    <row r="5512" spans="3:3" ht="14.4" x14ac:dyDescent="0.3">
      <c r="C5512"/>
    </row>
    <row r="5513" spans="3:3" ht="14.4" x14ac:dyDescent="0.3">
      <c r="C5513"/>
    </row>
    <row r="5514" spans="3:3" ht="14.4" x14ac:dyDescent="0.3">
      <c r="C5514"/>
    </row>
    <row r="5515" spans="3:3" ht="14.4" x14ac:dyDescent="0.3">
      <c r="C5515"/>
    </row>
    <row r="5516" spans="3:3" ht="14.4" x14ac:dyDescent="0.3">
      <c r="C5516"/>
    </row>
    <row r="5517" spans="3:3" ht="14.4" x14ac:dyDescent="0.3">
      <c r="C5517"/>
    </row>
    <row r="5518" spans="3:3" ht="14.4" x14ac:dyDescent="0.3">
      <c r="C5518"/>
    </row>
    <row r="5519" spans="3:3" ht="14.4" x14ac:dyDescent="0.3">
      <c r="C5519"/>
    </row>
    <row r="5520" spans="3:3" ht="14.4" x14ac:dyDescent="0.3">
      <c r="C5520"/>
    </row>
    <row r="5521" spans="3:3" ht="14.4" x14ac:dyDescent="0.3">
      <c r="C5521"/>
    </row>
    <row r="5522" spans="3:3" ht="14.4" x14ac:dyDescent="0.3">
      <c r="C5522"/>
    </row>
    <row r="5523" spans="3:3" ht="14.4" x14ac:dyDescent="0.3">
      <c r="C5523"/>
    </row>
    <row r="5524" spans="3:3" ht="14.4" x14ac:dyDescent="0.3">
      <c r="C5524"/>
    </row>
    <row r="5525" spans="3:3" ht="14.4" x14ac:dyDescent="0.3">
      <c r="C5525"/>
    </row>
    <row r="5526" spans="3:3" ht="14.4" x14ac:dyDescent="0.3">
      <c r="C5526"/>
    </row>
    <row r="5527" spans="3:3" ht="14.4" x14ac:dyDescent="0.3">
      <c r="C5527"/>
    </row>
    <row r="5528" spans="3:3" ht="14.4" x14ac:dyDescent="0.3">
      <c r="C5528"/>
    </row>
    <row r="5529" spans="3:3" ht="14.4" x14ac:dyDescent="0.3">
      <c r="C5529"/>
    </row>
    <row r="5530" spans="3:3" ht="14.4" x14ac:dyDescent="0.3">
      <c r="C5530"/>
    </row>
    <row r="5531" spans="3:3" ht="14.4" x14ac:dyDescent="0.3">
      <c r="C5531"/>
    </row>
    <row r="5532" spans="3:3" ht="14.4" x14ac:dyDescent="0.3">
      <c r="C5532"/>
    </row>
    <row r="5533" spans="3:3" ht="14.4" x14ac:dyDescent="0.3">
      <c r="C5533"/>
    </row>
    <row r="5534" spans="3:3" ht="14.4" x14ac:dyDescent="0.3">
      <c r="C5534"/>
    </row>
    <row r="5535" spans="3:3" ht="14.4" x14ac:dyDescent="0.3">
      <c r="C5535"/>
    </row>
    <row r="5536" spans="3:3" ht="14.4" x14ac:dyDescent="0.3">
      <c r="C5536"/>
    </row>
    <row r="5537" spans="3:3" ht="14.4" x14ac:dyDescent="0.3">
      <c r="C5537"/>
    </row>
    <row r="5538" spans="3:3" ht="14.4" x14ac:dyDescent="0.3">
      <c r="C5538"/>
    </row>
    <row r="5539" spans="3:3" ht="14.4" x14ac:dyDescent="0.3">
      <c r="C5539"/>
    </row>
    <row r="5540" spans="3:3" ht="14.4" x14ac:dyDescent="0.3">
      <c r="C5540"/>
    </row>
    <row r="5541" spans="3:3" ht="14.4" x14ac:dyDescent="0.3">
      <c r="C5541"/>
    </row>
    <row r="5542" spans="3:3" ht="14.4" x14ac:dyDescent="0.3">
      <c r="C5542"/>
    </row>
    <row r="5543" spans="3:3" ht="14.4" x14ac:dyDescent="0.3">
      <c r="C5543"/>
    </row>
    <row r="5544" spans="3:3" ht="14.4" x14ac:dyDescent="0.3">
      <c r="C5544"/>
    </row>
    <row r="5545" spans="3:3" ht="14.4" x14ac:dyDescent="0.3">
      <c r="C5545"/>
    </row>
    <row r="5546" spans="3:3" ht="14.4" x14ac:dyDescent="0.3">
      <c r="C5546"/>
    </row>
    <row r="5547" spans="3:3" ht="14.4" x14ac:dyDescent="0.3">
      <c r="C5547"/>
    </row>
    <row r="5548" spans="3:3" ht="14.4" x14ac:dyDescent="0.3">
      <c r="C5548"/>
    </row>
    <row r="5549" spans="3:3" ht="14.4" x14ac:dyDescent="0.3">
      <c r="C5549"/>
    </row>
    <row r="5550" spans="3:3" ht="14.4" x14ac:dyDescent="0.3">
      <c r="C5550"/>
    </row>
    <row r="5551" spans="3:3" ht="14.4" x14ac:dyDescent="0.3">
      <c r="C5551"/>
    </row>
    <row r="5552" spans="3:3" ht="14.4" x14ac:dyDescent="0.3">
      <c r="C5552"/>
    </row>
    <row r="5553" spans="3:3" ht="14.4" x14ac:dyDescent="0.3">
      <c r="C5553"/>
    </row>
    <row r="5554" spans="3:3" ht="14.4" x14ac:dyDescent="0.3">
      <c r="C5554"/>
    </row>
    <row r="5555" spans="3:3" ht="14.4" x14ac:dyDescent="0.3">
      <c r="C5555"/>
    </row>
    <row r="5556" spans="3:3" ht="14.4" x14ac:dyDescent="0.3">
      <c r="C5556"/>
    </row>
    <row r="5557" spans="3:3" ht="14.4" x14ac:dyDescent="0.3">
      <c r="C5557"/>
    </row>
    <row r="5558" spans="3:3" ht="14.4" x14ac:dyDescent="0.3">
      <c r="C5558"/>
    </row>
    <row r="5559" spans="3:3" ht="14.4" x14ac:dyDescent="0.3">
      <c r="C5559"/>
    </row>
    <row r="5560" spans="3:3" ht="14.4" x14ac:dyDescent="0.3">
      <c r="C5560"/>
    </row>
    <row r="5561" spans="3:3" ht="14.4" x14ac:dyDescent="0.3">
      <c r="C5561"/>
    </row>
    <row r="5562" spans="3:3" ht="14.4" x14ac:dyDescent="0.3">
      <c r="C5562"/>
    </row>
    <row r="5563" spans="3:3" ht="14.4" x14ac:dyDescent="0.3">
      <c r="C5563"/>
    </row>
    <row r="5564" spans="3:3" ht="14.4" x14ac:dyDescent="0.3">
      <c r="C5564"/>
    </row>
    <row r="5565" spans="3:3" ht="14.4" x14ac:dyDescent="0.3">
      <c r="C5565"/>
    </row>
    <row r="5566" spans="3:3" ht="14.4" x14ac:dyDescent="0.3">
      <c r="C5566"/>
    </row>
    <row r="5567" spans="3:3" ht="14.4" x14ac:dyDescent="0.3">
      <c r="C5567"/>
    </row>
    <row r="5568" spans="3:3" ht="14.4" x14ac:dyDescent="0.3">
      <c r="C5568"/>
    </row>
    <row r="5569" spans="3:3" ht="14.4" x14ac:dyDescent="0.3">
      <c r="C5569"/>
    </row>
    <row r="5570" spans="3:3" ht="14.4" x14ac:dyDescent="0.3">
      <c r="C5570"/>
    </row>
    <row r="5571" spans="3:3" ht="14.4" x14ac:dyDescent="0.3">
      <c r="C5571"/>
    </row>
    <row r="5572" spans="3:3" ht="14.4" x14ac:dyDescent="0.3">
      <c r="C5572"/>
    </row>
    <row r="5573" spans="3:3" ht="14.4" x14ac:dyDescent="0.3">
      <c r="C5573"/>
    </row>
    <row r="5574" spans="3:3" ht="14.4" x14ac:dyDescent="0.3">
      <c r="C5574"/>
    </row>
    <row r="5575" spans="3:3" ht="14.4" x14ac:dyDescent="0.3">
      <c r="C5575"/>
    </row>
    <row r="5576" spans="3:3" ht="14.4" x14ac:dyDescent="0.3">
      <c r="C5576"/>
    </row>
    <row r="5577" spans="3:3" ht="14.4" x14ac:dyDescent="0.3">
      <c r="C5577"/>
    </row>
    <row r="5578" spans="3:3" ht="14.4" x14ac:dyDescent="0.3">
      <c r="C5578"/>
    </row>
    <row r="5579" spans="3:3" ht="14.4" x14ac:dyDescent="0.3">
      <c r="C5579"/>
    </row>
    <row r="5580" spans="3:3" ht="14.4" x14ac:dyDescent="0.3">
      <c r="C5580"/>
    </row>
    <row r="5581" spans="3:3" ht="14.4" x14ac:dyDescent="0.3">
      <c r="C5581"/>
    </row>
    <row r="5582" spans="3:3" ht="14.4" x14ac:dyDescent="0.3">
      <c r="C5582"/>
    </row>
    <row r="5583" spans="3:3" ht="14.4" x14ac:dyDescent="0.3">
      <c r="C5583"/>
    </row>
    <row r="5584" spans="3:3" ht="14.4" x14ac:dyDescent="0.3">
      <c r="C5584"/>
    </row>
    <row r="5585" spans="3:3" ht="14.4" x14ac:dyDescent="0.3">
      <c r="C5585"/>
    </row>
    <row r="5586" spans="3:3" ht="14.4" x14ac:dyDescent="0.3">
      <c r="C5586"/>
    </row>
    <row r="5587" spans="3:3" ht="14.4" x14ac:dyDescent="0.3">
      <c r="C5587"/>
    </row>
    <row r="5588" spans="3:3" ht="14.4" x14ac:dyDescent="0.3">
      <c r="C5588"/>
    </row>
    <row r="5589" spans="3:3" ht="14.4" x14ac:dyDescent="0.3">
      <c r="C5589"/>
    </row>
    <row r="5590" spans="3:3" ht="14.4" x14ac:dyDescent="0.3">
      <c r="C5590"/>
    </row>
    <row r="5591" spans="3:3" ht="14.4" x14ac:dyDescent="0.3">
      <c r="C5591"/>
    </row>
    <row r="5592" spans="3:3" ht="14.4" x14ac:dyDescent="0.3">
      <c r="C5592"/>
    </row>
    <row r="5593" spans="3:3" ht="14.4" x14ac:dyDescent="0.3">
      <c r="C5593"/>
    </row>
    <row r="5594" spans="3:3" ht="14.4" x14ac:dyDescent="0.3">
      <c r="C5594"/>
    </row>
    <row r="5595" spans="3:3" ht="14.4" x14ac:dyDescent="0.3">
      <c r="C5595"/>
    </row>
    <row r="5596" spans="3:3" ht="14.4" x14ac:dyDescent="0.3">
      <c r="C5596"/>
    </row>
    <row r="5597" spans="3:3" ht="14.4" x14ac:dyDescent="0.3">
      <c r="C5597"/>
    </row>
    <row r="5598" spans="3:3" ht="14.4" x14ac:dyDescent="0.3">
      <c r="C5598"/>
    </row>
    <row r="5599" spans="3:3" ht="14.4" x14ac:dyDescent="0.3">
      <c r="C5599"/>
    </row>
    <row r="5600" spans="3:3" ht="14.4" x14ac:dyDescent="0.3">
      <c r="C5600"/>
    </row>
    <row r="5601" spans="3:3" ht="14.4" x14ac:dyDescent="0.3">
      <c r="C5601"/>
    </row>
    <row r="5602" spans="3:3" ht="14.4" x14ac:dyDescent="0.3">
      <c r="C5602"/>
    </row>
    <row r="5603" spans="3:3" ht="14.4" x14ac:dyDescent="0.3">
      <c r="C5603"/>
    </row>
    <row r="5604" spans="3:3" ht="14.4" x14ac:dyDescent="0.3">
      <c r="C5604"/>
    </row>
    <row r="5605" spans="3:3" ht="14.4" x14ac:dyDescent="0.3">
      <c r="C5605"/>
    </row>
    <row r="5606" spans="3:3" ht="14.4" x14ac:dyDescent="0.3">
      <c r="C5606"/>
    </row>
    <row r="5607" spans="3:3" ht="14.4" x14ac:dyDescent="0.3">
      <c r="C5607"/>
    </row>
    <row r="5608" spans="3:3" ht="14.4" x14ac:dyDescent="0.3">
      <c r="C5608"/>
    </row>
    <row r="5609" spans="3:3" ht="14.4" x14ac:dyDescent="0.3">
      <c r="C5609"/>
    </row>
    <row r="5610" spans="3:3" ht="14.4" x14ac:dyDescent="0.3">
      <c r="C5610"/>
    </row>
    <row r="5611" spans="3:3" ht="14.4" x14ac:dyDescent="0.3">
      <c r="C5611"/>
    </row>
    <row r="5612" spans="3:3" ht="14.4" x14ac:dyDescent="0.3">
      <c r="C5612"/>
    </row>
    <row r="5613" spans="3:3" ht="14.4" x14ac:dyDescent="0.3">
      <c r="C5613"/>
    </row>
    <row r="5614" spans="3:3" ht="14.4" x14ac:dyDescent="0.3">
      <c r="C5614"/>
    </row>
    <row r="5615" spans="3:3" ht="14.4" x14ac:dyDescent="0.3">
      <c r="C5615"/>
    </row>
    <row r="5616" spans="3:3" ht="14.4" x14ac:dyDescent="0.3">
      <c r="C5616"/>
    </row>
    <row r="5617" spans="3:3" ht="14.4" x14ac:dyDescent="0.3">
      <c r="C5617"/>
    </row>
    <row r="5618" spans="3:3" ht="14.4" x14ac:dyDescent="0.3">
      <c r="C5618"/>
    </row>
    <row r="5619" spans="3:3" ht="14.4" x14ac:dyDescent="0.3">
      <c r="C5619"/>
    </row>
    <row r="5620" spans="3:3" ht="14.4" x14ac:dyDescent="0.3">
      <c r="C5620"/>
    </row>
    <row r="5621" spans="3:3" ht="14.4" x14ac:dyDescent="0.3">
      <c r="C5621"/>
    </row>
    <row r="5622" spans="3:3" ht="14.4" x14ac:dyDescent="0.3">
      <c r="C5622"/>
    </row>
    <row r="5623" spans="3:3" ht="14.4" x14ac:dyDescent="0.3">
      <c r="C5623"/>
    </row>
    <row r="5624" spans="3:3" ht="14.4" x14ac:dyDescent="0.3">
      <c r="C5624"/>
    </row>
    <row r="5625" spans="3:3" ht="14.4" x14ac:dyDescent="0.3">
      <c r="C5625"/>
    </row>
    <row r="5626" spans="3:3" ht="14.4" x14ac:dyDescent="0.3">
      <c r="C5626"/>
    </row>
    <row r="5627" spans="3:3" ht="14.4" x14ac:dyDescent="0.3">
      <c r="C5627"/>
    </row>
    <row r="5628" spans="3:3" ht="14.4" x14ac:dyDescent="0.3">
      <c r="C5628"/>
    </row>
    <row r="5629" spans="3:3" ht="14.4" x14ac:dyDescent="0.3">
      <c r="C5629"/>
    </row>
    <row r="5630" spans="3:3" ht="14.4" x14ac:dyDescent="0.3">
      <c r="C5630"/>
    </row>
    <row r="5631" spans="3:3" ht="14.4" x14ac:dyDescent="0.3">
      <c r="C5631"/>
    </row>
    <row r="5632" spans="3:3" ht="14.4" x14ac:dyDescent="0.3">
      <c r="C5632"/>
    </row>
    <row r="5633" spans="3:3" ht="14.4" x14ac:dyDescent="0.3">
      <c r="C5633"/>
    </row>
    <row r="5634" spans="3:3" ht="14.4" x14ac:dyDescent="0.3">
      <c r="C5634"/>
    </row>
    <row r="5635" spans="3:3" ht="14.4" x14ac:dyDescent="0.3">
      <c r="C5635"/>
    </row>
    <row r="5636" spans="3:3" ht="14.4" x14ac:dyDescent="0.3">
      <c r="C5636"/>
    </row>
    <row r="5637" spans="3:3" ht="14.4" x14ac:dyDescent="0.3">
      <c r="C5637"/>
    </row>
    <row r="5638" spans="3:3" ht="14.4" x14ac:dyDescent="0.3">
      <c r="C5638"/>
    </row>
    <row r="5639" spans="3:3" ht="14.4" x14ac:dyDescent="0.3">
      <c r="C5639"/>
    </row>
    <row r="5640" spans="3:3" ht="14.4" x14ac:dyDescent="0.3">
      <c r="C5640"/>
    </row>
    <row r="5641" spans="3:3" ht="14.4" x14ac:dyDescent="0.3">
      <c r="C5641"/>
    </row>
    <row r="5642" spans="3:3" ht="14.4" x14ac:dyDescent="0.3">
      <c r="C5642"/>
    </row>
    <row r="5643" spans="3:3" ht="14.4" x14ac:dyDescent="0.3">
      <c r="C5643"/>
    </row>
    <row r="5644" spans="3:3" ht="14.4" x14ac:dyDescent="0.3">
      <c r="C5644"/>
    </row>
    <row r="5645" spans="3:3" ht="14.4" x14ac:dyDescent="0.3">
      <c r="C5645"/>
    </row>
    <row r="5646" spans="3:3" ht="14.4" x14ac:dyDescent="0.3">
      <c r="C5646"/>
    </row>
    <row r="5647" spans="3:3" ht="14.4" x14ac:dyDescent="0.3">
      <c r="C5647"/>
    </row>
    <row r="5648" spans="3:3" ht="14.4" x14ac:dyDescent="0.3">
      <c r="C5648"/>
    </row>
    <row r="5649" spans="3:3" ht="14.4" x14ac:dyDescent="0.3">
      <c r="C5649"/>
    </row>
    <row r="5650" spans="3:3" ht="14.4" x14ac:dyDescent="0.3">
      <c r="C5650"/>
    </row>
    <row r="5651" spans="3:3" ht="14.4" x14ac:dyDescent="0.3">
      <c r="C5651"/>
    </row>
    <row r="5652" spans="3:3" ht="14.4" x14ac:dyDescent="0.3">
      <c r="C5652"/>
    </row>
    <row r="5653" spans="3:3" ht="14.4" x14ac:dyDescent="0.3">
      <c r="C5653"/>
    </row>
    <row r="5654" spans="3:3" ht="14.4" x14ac:dyDescent="0.3">
      <c r="C5654"/>
    </row>
    <row r="5655" spans="3:3" ht="14.4" x14ac:dyDescent="0.3">
      <c r="C5655"/>
    </row>
    <row r="5656" spans="3:3" ht="14.4" x14ac:dyDescent="0.3">
      <c r="C5656"/>
    </row>
    <row r="5657" spans="3:3" ht="14.4" x14ac:dyDescent="0.3">
      <c r="C5657"/>
    </row>
    <row r="5658" spans="3:3" ht="14.4" x14ac:dyDescent="0.3">
      <c r="C5658"/>
    </row>
    <row r="5659" spans="3:3" ht="14.4" x14ac:dyDescent="0.3">
      <c r="C5659"/>
    </row>
    <row r="5660" spans="3:3" ht="14.4" x14ac:dyDescent="0.3">
      <c r="C5660"/>
    </row>
    <row r="5661" spans="3:3" ht="14.4" x14ac:dyDescent="0.3">
      <c r="C5661"/>
    </row>
    <row r="5662" spans="3:3" ht="14.4" x14ac:dyDescent="0.3">
      <c r="C5662"/>
    </row>
    <row r="5663" spans="3:3" ht="14.4" x14ac:dyDescent="0.3">
      <c r="C5663"/>
    </row>
    <row r="5664" spans="3:3" ht="14.4" x14ac:dyDescent="0.3">
      <c r="C5664"/>
    </row>
    <row r="5665" spans="3:3" ht="14.4" x14ac:dyDescent="0.3">
      <c r="C5665"/>
    </row>
    <row r="5666" spans="3:3" ht="14.4" x14ac:dyDescent="0.3">
      <c r="C5666"/>
    </row>
    <row r="5667" spans="3:3" ht="14.4" x14ac:dyDescent="0.3">
      <c r="C5667"/>
    </row>
    <row r="5668" spans="3:3" ht="14.4" x14ac:dyDescent="0.3">
      <c r="C5668"/>
    </row>
    <row r="5669" spans="3:3" ht="14.4" x14ac:dyDescent="0.3">
      <c r="C5669"/>
    </row>
    <row r="5670" spans="3:3" ht="14.4" x14ac:dyDescent="0.3">
      <c r="C5670"/>
    </row>
    <row r="5671" spans="3:3" ht="14.4" x14ac:dyDescent="0.3">
      <c r="C5671"/>
    </row>
    <row r="5672" spans="3:3" ht="14.4" x14ac:dyDescent="0.3">
      <c r="C5672"/>
    </row>
    <row r="5673" spans="3:3" ht="14.4" x14ac:dyDescent="0.3">
      <c r="C5673"/>
    </row>
    <row r="5674" spans="3:3" ht="14.4" x14ac:dyDescent="0.3">
      <c r="C5674"/>
    </row>
    <row r="5675" spans="3:3" ht="14.4" x14ac:dyDescent="0.3">
      <c r="C5675"/>
    </row>
    <row r="5676" spans="3:3" ht="14.4" x14ac:dyDescent="0.3">
      <c r="C5676"/>
    </row>
    <row r="5677" spans="3:3" ht="14.4" x14ac:dyDescent="0.3">
      <c r="C5677"/>
    </row>
    <row r="5678" spans="3:3" ht="14.4" x14ac:dyDescent="0.3">
      <c r="C5678"/>
    </row>
    <row r="5679" spans="3:3" ht="14.4" x14ac:dyDescent="0.3">
      <c r="C5679"/>
    </row>
    <row r="5680" spans="3:3" ht="14.4" x14ac:dyDescent="0.3">
      <c r="C5680"/>
    </row>
    <row r="5681" spans="3:3" ht="14.4" x14ac:dyDescent="0.3">
      <c r="C5681"/>
    </row>
    <row r="5682" spans="3:3" ht="14.4" x14ac:dyDescent="0.3">
      <c r="C5682"/>
    </row>
    <row r="5683" spans="3:3" ht="14.4" x14ac:dyDescent="0.3">
      <c r="C5683"/>
    </row>
    <row r="5684" spans="3:3" ht="14.4" x14ac:dyDescent="0.3">
      <c r="C5684"/>
    </row>
    <row r="5685" spans="3:3" ht="14.4" x14ac:dyDescent="0.3">
      <c r="C5685"/>
    </row>
    <row r="5686" spans="3:3" ht="14.4" x14ac:dyDescent="0.3">
      <c r="C5686"/>
    </row>
    <row r="5687" spans="3:3" ht="14.4" x14ac:dyDescent="0.3">
      <c r="C5687"/>
    </row>
    <row r="5688" spans="3:3" ht="14.4" x14ac:dyDescent="0.3">
      <c r="C5688"/>
    </row>
    <row r="5689" spans="3:3" ht="14.4" x14ac:dyDescent="0.3">
      <c r="C5689"/>
    </row>
    <row r="5690" spans="3:3" ht="14.4" x14ac:dyDescent="0.3">
      <c r="C5690"/>
    </row>
    <row r="5691" spans="3:3" ht="14.4" x14ac:dyDescent="0.3">
      <c r="C5691"/>
    </row>
    <row r="5692" spans="3:3" ht="14.4" x14ac:dyDescent="0.3">
      <c r="C5692"/>
    </row>
    <row r="5693" spans="3:3" ht="14.4" x14ac:dyDescent="0.3">
      <c r="C5693"/>
    </row>
    <row r="5694" spans="3:3" ht="14.4" x14ac:dyDescent="0.3">
      <c r="C5694"/>
    </row>
    <row r="5695" spans="3:3" ht="14.4" x14ac:dyDescent="0.3">
      <c r="C5695"/>
    </row>
    <row r="5696" spans="3:3" ht="14.4" x14ac:dyDescent="0.3">
      <c r="C5696"/>
    </row>
    <row r="5697" spans="3:3" ht="14.4" x14ac:dyDescent="0.3">
      <c r="C5697"/>
    </row>
    <row r="5698" spans="3:3" ht="14.4" x14ac:dyDescent="0.3">
      <c r="C5698"/>
    </row>
    <row r="5699" spans="3:3" ht="14.4" x14ac:dyDescent="0.3">
      <c r="C5699"/>
    </row>
    <row r="5700" spans="3:3" ht="14.4" x14ac:dyDescent="0.3">
      <c r="C5700"/>
    </row>
    <row r="5701" spans="3:3" ht="14.4" x14ac:dyDescent="0.3">
      <c r="C5701"/>
    </row>
    <row r="5702" spans="3:3" ht="14.4" x14ac:dyDescent="0.3">
      <c r="C5702"/>
    </row>
    <row r="5703" spans="3:3" ht="14.4" x14ac:dyDescent="0.3">
      <c r="C5703"/>
    </row>
    <row r="5704" spans="3:3" ht="14.4" x14ac:dyDescent="0.3">
      <c r="C5704"/>
    </row>
    <row r="5705" spans="3:3" ht="14.4" x14ac:dyDescent="0.3">
      <c r="C5705"/>
    </row>
    <row r="5706" spans="3:3" ht="14.4" x14ac:dyDescent="0.3">
      <c r="C5706"/>
    </row>
    <row r="5707" spans="3:3" ht="14.4" x14ac:dyDescent="0.3">
      <c r="C5707"/>
    </row>
    <row r="5708" spans="3:3" ht="14.4" x14ac:dyDescent="0.3">
      <c r="C5708"/>
    </row>
    <row r="5709" spans="3:3" ht="14.4" x14ac:dyDescent="0.3">
      <c r="C5709"/>
    </row>
    <row r="5710" spans="3:3" ht="14.4" x14ac:dyDescent="0.3">
      <c r="C5710"/>
    </row>
    <row r="5711" spans="3:3" ht="14.4" x14ac:dyDescent="0.3">
      <c r="C5711"/>
    </row>
    <row r="5712" spans="3:3" ht="14.4" x14ac:dyDescent="0.3">
      <c r="C5712"/>
    </row>
    <row r="5713" spans="3:3" ht="14.4" x14ac:dyDescent="0.3">
      <c r="C5713"/>
    </row>
    <row r="5714" spans="3:3" ht="14.4" x14ac:dyDescent="0.3">
      <c r="C5714"/>
    </row>
    <row r="5715" spans="3:3" ht="14.4" x14ac:dyDescent="0.3">
      <c r="C5715"/>
    </row>
    <row r="5716" spans="3:3" ht="14.4" x14ac:dyDescent="0.3">
      <c r="C5716"/>
    </row>
    <row r="5717" spans="3:3" ht="14.4" x14ac:dyDescent="0.3">
      <c r="C5717"/>
    </row>
    <row r="5718" spans="3:3" ht="14.4" x14ac:dyDescent="0.3">
      <c r="C5718"/>
    </row>
    <row r="5719" spans="3:3" ht="14.4" x14ac:dyDescent="0.3">
      <c r="C5719"/>
    </row>
    <row r="5720" spans="3:3" ht="14.4" x14ac:dyDescent="0.3">
      <c r="C5720"/>
    </row>
    <row r="5721" spans="3:3" ht="14.4" x14ac:dyDescent="0.3">
      <c r="C5721"/>
    </row>
    <row r="5722" spans="3:3" ht="14.4" x14ac:dyDescent="0.3">
      <c r="C5722"/>
    </row>
    <row r="5723" spans="3:3" ht="14.4" x14ac:dyDescent="0.3">
      <c r="C5723"/>
    </row>
    <row r="5724" spans="3:3" ht="14.4" x14ac:dyDescent="0.3">
      <c r="C5724"/>
    </row>
    <row r="5725" spans="3:3" ht="14.4" x14ac:dyDescent="0.3">
      <c r="C5725"/>
    </row>
    <row r="5726" spans="3:3" ht="14.4" x14ac:dyDescent="0.3">
      <c r="C5726"/>
    </row>
    <row r="5727" spans="3:3" ht="14.4" x14ac:dyDescent="0.3">
      <c r="C5727"/>
    </row>
    <row r="5728" spans="3:3" ht="14.4" x14ac:dyDescent="0.3">
      <c r="C5728"/>
    </row>
    <row r="5729" spans="3:3" ht="14.4" x14ac:dyDescent="0.3">
      <c r="C5729"/>
    </row>
    <row r="5730" spans="3:3" ht="14.4" x14ac:dyDescent="0.3">
      <c r="C5730"/>
    </row>
    <row r="5731" spans="3:3" ht="14.4" x14ac:dyDescent="0.3">
      <c r="C5731"/>
    </row>
    <row r="5732" spans="3:3" ht="14.4" x14ac:dyDescent="0.3">
      <c r="C5732"/>
    </row>
    <row r="5733" spans="3:3" ht="14.4" x14ac:dyDescent="0.3">
      <c r="C5733"/>
    </row>
    <row r="5734" spans="3:3" ht="14.4" x14ac:dyDescent="0.3">
      <c r="C5734"/>
    </row>
    <row r="5735" spans="3:3" ht="14.4" x14ac:dyDescent="0.3">
      <c r="C5735"/>
    </row>
    <row r="5736" spans="3:3" ht="14.4" x14ac:dyDescent="0.3">
      <c r="C5736"/>
    </row>
    <row r="5737" spans="3:3" ht="14.4" x14ac:dyDescent="0.3">
      <c r="C5737"/>
    </row>
    <row r="5738" spans="3:3" ht="14.4" x14ac:dyDescent="0.3">
      <c r="C5738"/>
    </row>
    <row r="5739" spans="3:3" ht="14.4" x14ac:dyDescent="0.3">
      <c r="C5739"/>
    </row>
    <row r="5740" spans="3:3" ht="14.4" x14ac:dyDescent="0.3">
      <c r="C5740"/>
    </row>
    <row r="5741" spans="3:3" ht="14.4" x14ac:dyDescent="0.3">
      <c r="C5741"/>
    </row>
    <row r="5742" spans="3:3" ht="14.4" x14ac:dyDescent="0.3">
      <c r="C5742"/>
    </row>
    <row r="5743" spans="3:3" ht="14.4" x14ac:dyDescent="0.3">
      <c r="C5743"/>
    </row>
    <row r="5744" spans="3:3" ht="14.4" x14ac:dyDescent="0.3">
      <c r="C5744"/>
    </row>
    <row r="5745" spans="3:3" ht="14.4" x14ac:dyDescent="0.3">
      <c r="C5745"/>
    </row>
    <row r="5746" spans="3:3" ht="14.4" x14ac:dyDescent="0.3">
      <c r="C5746"/>
    </row>
    <row r="5747" spans="3:3" ht="14.4" x14ac:dyDescent="0.3">
      <c r="C5747"/>
    </row>
    <row r="5748" spans="3:3" ht="14.4" x14ac:dyDescent="0.3">
      <c r="C5748"/>
    </row>
    <row r="5749" spans="3:3" ht="14.4" x14ac:dyDescent="0.3">
      <c r="C5749"/>
    </row>
    <row r="5750" spans="3:3" ht="14.4" x14ac:dyDescent="0.3">
      <c r="C5750"/>
    </row>
    <row r="5751" spans="3:3" ht="14.4" x14ac:dyDescent="0.3">
      <c r="C5751"/>
    </row>
    <row r="5752" spans="3:3" ht="14.4" x14ac:dyDescent="0.3">
      <c r="C5752"/>
    </row>
    <row r="5753" spans="3:3" ht="14.4" x14ac:dyDescent="0.3">
      <c r="C5753"/>
    </row>
    <row r="5754" spans="3:3" ht="14.4" x14ac:dyDescent="0.3">
      <c r="C5754"/>
    </row>
    <row r="5755" spans="3:3" ht="14.4" x14ac:dyDescent="0.3">
      <c r="C5755"/>
    </row>
    <row r="5756" spans="3:3" ht="14.4" x14ac:dyDescent="0.3">
      <c r="C5756"/>
    </row>
    <row r="5757" spans="3:3" ht="14.4" x14ac:dyDescent="0.3">
      <c r="C5757"/>
    </row>
    <row r="5758" spans="3:3" ht="14.4" x14ac:dyDescent="0.3">
      <c r="C5758"/>
    </row>
    <row r="5759" spans="3:3" ht="14.4" x14ac:dyDescent="0.3">
      <c r="C5759"/>
    </row>
    <row r="5760" spans="3:3" ht="14.4" x14ac:dyDescent="0.3">
      <c r="C5760"/>
    </row>
    <row r="5761" spans="3:3" ht="14.4" x14ac:dyDescent="0.3">
      <c r="C5761"/>
    </row>
    <row r="5762" spans="3:3" ht="14.4" x14ac:dyDescent="0.3">
      <c r="C5762"/>
    </row>
    <row r="5763" spans="3:3" ht="14.4" x14ac:dyDescent="0.3">
      <c r="C5763"/>
    </row>
    <row r="5764" spans="3:3" ht="14.4" x14ac:dyDescent="0.3">
      <c r="C5764"/>
    </row>
    <row r="5765" spans="3:3" ht="14.4" x14ac:dyDescent="0.3">
      <c r="C5765"/>
    </row>
    <row r="5766" spans="3:3" ht="14.4" x14ac:dyDescent="0.3">
      <c r="C5766"/>
    </row>
    <row r="5767" spans="3:3" ht="14.4" x14ac:dyDescent="0.3">
      <c r="C5767"/>
    </row>
    <row r="5768" spans="3:3" ht="14.4" x14ac:dyDescent="0.3">
      <c r="C5768"/>
    </row>
    <row r="5769" spans="3:3" ht="14.4" x14ac:dyDescent="0.3">
      <c r="C5769"/>
    </row>
    <row r="5770" spans="3:3" ht="14.4" x14ac:dyDescent="0.3">
      <c r="C5770"/>
    </row>
    <row r="5771" spans="3:3" ht="14.4" x14ac:dyDescent="0.3">
      <c r="C5771"/>
    </row>
    <row r="5772" spans="3:3" ht="14.4" x14ac:dyDescent="0.3">
      <c r="C5772"/>
    </row>
    <row r="5773" spans="3:3" ht="14.4" x14ac:dyDescent="0.3">
      <c r="C5773"/>
    </row>
    <row r="5774" spans="3:3" ht="14.4" x14ac:dyDescent="0.3">
      <c r="C5774"/>
    </row>
    <row r="5775" spans="3:3" ht="14.4" x14ac:dyDescent="0.3">
      <c r="C5775"/>
    </row>
    <row r="5776" spans="3:3" ht="14.4" x14ac:dyDescent="0.3">
      <c r="C5776"/>
    </row>
    <row r="5777" spans="3:3" ht="14.4" x14ac:dyDescent="0.3">
      <c r="C5777"/>
    </row>
    <row r="5778" spans="3:3" ht="14.4" x14ac:dyDescent="0.3">
      <c r="C5778"/>
    </row>
    <row r="5779" spans="3:3" ht="14.4" x14ac:dyDescent="0.3">
      <c r="C5779"/>
    </row>
    <row r="5780" spans="3:3" ht="14.4" x14ac:dyDescent="0.3">
      <c r="C5780"/>
    </row>
    <row r="5781" spans="3:3" ht="14.4" x14ac:dyDescent="0.3">
      <c r="C5781"/>
    </row>
    <row r="5782" spans="3:3" ht="14.4" x14ac:dyDescent="0.3">
      <c r="C5782"/>
    </row>
    <row r="5783" spans="3:3" ht="14.4" x14ac:dyDescent="0.3">
      <c r="C5783"/>
    </row>
    <row r="5784" spans="3:3" ht="14.4" x14ac:dyDescent="0.3">
      <c r="C5784"/>
    </row>
    <row r="5785" spans="3:3" ht="14.4" x14ac:dyDescent="0.3">
      <c r="C5785"/>
    </row>
    <row r="5786" spans="3:3" ht="14.4" x14ac:dyDescent="0.3">
      <c r="C5786"/>
    </row>
    <row r="5787" spans="3:3" ht="14.4" x14ac:dyDescent="0.3">
      <c r="C5787"/>
    </row>
    <row r="5788" spans="3:3" ht="14.4" x14ac:dyDescent="0.3">
      <c r="C5788"/>
    </row>
    <row r="5789" spans="3:3" ht="14.4" x14ac:dyDescent="0.3">
      <c r="C5789"/>
    </row>
    <row r="5790" spans="3:3" ht="14.4" x14ac:dyDescent="0.3">
      <c r="C5790"/>
    </row>
    <row r="5791" spans="3:3" ht="14.4" x14ac:dyDescent="0.3">
      <c r="C5791"/>
    </row>
    <row r="5792" spans="3:3" ht="14.4" x14ac:dyDescent="0.3">
      <c r="C5792"/>
    </row>
    <row r="5793" spans="3:3" ht="14.4" x14ac:dyDescent="0.3">
      <c r="C5793"/>
    </row>
    <row r="5794" spans="3:3" ht="14.4" x14ac:dyDescent="0.3">
      <c r="C5794"/>
    </row>
    <row r="5795" spans="3:3" ht="14.4" x14ac:dyDescent="0.3">
      <c r="C5795"/>
    </row>
    <row r="5796" spans="3:3" ht="14.4" x14ac:dyDescent="0.3">
      <c r="C5796"/>
    </row>
    <row r="5797" spans="3:3" ht="14.4" x14ac:dyDescent="0.3">
      <c r="C5797"/>
    </row>
    <row r="5798" spans="3:3" ht="14.4" x14ac:dyDescent="0.3">
      <c r="C5798"/>
    </row>
    <row r="5799" spans="3:3" ht="14.4" x14ac:dyDescent="0.3">
      <c r="C5799"/>
    </row>
    <row r="5800" spans="3:3" ht="14.4" x14ac:dyDescent="0.3">
      <c r="C5800"/>
    </row>
    <row r="5801" spans="3:3" ht="14.4" x14ac:dyDescent="0.3">
      <c r="C5801"/>
    </row>
    <row r="5802" spans="3:3" ht="14.4" x14ac:dyDescent="0.3">
      <c r="C5802"/>
    </row>
    <row r="5803" spans="3:3" ht="14.4" x14ac:dyDescent="0.3">
      <c r="C5803"/>
    </row>
    <row r="5804" spans="3:3" ht="14.4" x14ac:dyDescent="0.3">
      <c r="C5804"/>
    </row>
    <row r="5805" spans="3:3" ht="14.4" x14ac:dyDescent="0.3">
      <c r="C5805"/>
    </row>
    <row r="5806" spans="3:3" ht="14.4" x14ac:dyDescent="0.3">
      <c r="C5806"/>
    </row>
    <row r="5807" spans="3:3" ht="14.4" x14ac:dyDescent="0.3">
      <c r="C5807"/>
    </row>
    <row r="5808" spans="3:3" ht="14.4" x14ac:dyDescent="0.3">
      <c r="C5808"/>
    </row>
    <row r="5809" spans="3:3" ht="14.4" x14ac:dyDescent="0.3">
      <c r="C5809"/>
    </row>
    <row r="5810" spans="3:3" ht="14.4" x14ac:dyDescent="0.3">
      <c r="C5810"/>
    </row>
    <row r="5811" spans="3:3" ht="14.4" x14ac:dyDescent="0.3">
      <c r="C5811"/>
    </row>
    <row r="5812" spans="3:3" ht="14.4" x14ac:dyDescent="0.3">
      <c r="C5812"/>
    </row>
    <row r="5813" spans="3:3" ht="14.4" x14ac:dyDescent="0.3">
      <c r="C5813"/>
    </row>
    <row r="5814" spans="3:3" ht="14.4" x14ac:dyDescent="0.3">
      <c r="C5814"/>
    </row>
    <row r="5815" spans="3:3" ht="14.4" x14ac:dyDescent="0.3">
      <c r="C5815"/>
    </row>
    <row r="5816" spans="3:3" ht="14.4" x14ac:dyDescent="0.3">
      <c r="C5816"/>
    </row>
    <row r="5817" spans="3:3" ht="14.4" x14ac:dyDescent="0.3">
      <c r="C5817"/>
    </row>
    <row r="5818" spans="3:3" ht="14.4" x14ac:dyDescent="0.3">
      <c r="C5818"/>
    </row>
    <row r="5819" spans="3:3" ht="14.4" x14ac:dyDescent="0.3">
      <c r="C5819"/>
    </row>
    <row r="5820" spans="3:3" ht="14.4" x14ac:dyDescent="0.3">
      <c r="C5820"/>
    </row>
    <row r="5821" spans="3:3" ht="14.4" x14ac:dyDescent="0.3">
      <c r="C5821"/>
    </row>
    <row r="5822" spans="3:3" ht="14.4" x14ac:dyDescent="0.3">
      <c r="C5822"/>
    </row>
    <row r="5823" spans="3:3" ht="14.4" x14ac:dyDescent="0.3">
      <c r="C5823"/>
    </row>
    <row r="5824" spans="3:3" ht="14.4" x14ac:dyDescent="0.3">
      <c r="C5824"/>
    </row>
    <row r="5825" spans="3:3" ht="14.4" x14ac:dyDescent="0.3">
      <c r="C5825"/>
    </row>
    <row r="5826" spans="3:3" ht="14.4" x14ac:dyDescent="0.3">
      <c r="C5826"/>
    </row>
    <row r="5827" spans="3:3" ht="14.4" x14ac:dyDescent="0.3">
      <c r="C5827"/>
    </row>
    <row r="5828" spans="3:3" ht="14.4" x14ac:dyDescent="0.3">
      <c r="C5828"/>
    </row>
    <row r="5829" spans="3:3" ht="14.4" x14ac:dyDescent="0.3">
      <c r="C5829"/>
    </row>
    <row r="5830" spans="3:3" ht="14.4" x14ac:dyDescent="0.3">
      <c r="C5830"/>
    </row>
    <row r="5831" spans="3:3" ht="14.4" x14ac:dyDescent="0.3">
      <c r="C5831"/>
    </row>
    <row r="5832" spans="3:3" ht="14.4" x14ac:dyDescent="0.3">
      <c r="C5832"/>
    </row>
    <row r="5833" spans="3:3" ht="14.4" x14ac:dyDescent="0.3">
      <c r="C5833"/>
    </row>
    <row r="5834" spans="3:3" ht="14.4" x14ac:dyDescent="0.3">
      <c r="C5834"/>
    </row>
    <row r="5835" spans="3:3" ht="14.4" x14ac:dyDescent="0.3">
      <c r="C5835"/>
    </row>
    <row r="5836" spans="3:3" ht="14.4" x14ac:dyDescent="0.3">
      <c r="C5836"/>
    </row>
    <row r="5837" spans="3:3" ht="14.4" x14ac:dyDescent="0.3">
      <c r="C5837"/>
    </row>
    <row r="5838" spans="3:3" ht="14.4" x14ac:dyDescent="0.3">
      <c r="C5838"/>
    </row>
    <row r="5839" spans="3:3" ht="14.4" x14ac:dyDescent="0.3">
      <c r="C5839"/>
    </row>
    <row r="5840" spans="3:3" ht="14.4" x14ac:dyDescent="0.3">
      <c r="C5840"/>
    </row>
    <row r="5841" spans="3:3" ht="14.4" x14ac:dyDescent="0.3">
      <c r="C5841"/>
    </row>
    <row r="5842" spans="3:3" ht="14.4" x14ac:dyDescent="0.3">
      <c r="C5842"/>
    </row>
    <row r="5843" spans="3:3" ht="14.4" x14ac:dyDescent="0.3">
      <c r="C5843"/>
    </row>
    <row r="5844" spans="3:3" ht="14.4" x14ac:dyDescent="0.3">
      <c r="C5844"/>
    </row>
    <row r="5845" spans="3:3" ht="14.4" x14ac:dyDescent="0.3">
      <c r="C5845"/>
    </row>
    <row r="5846" spans="3:3" ht="14.4" x14ac:dyDescent="0.3">
      <c r="C5846"/>
    </row>
    <row r="5847" spans="3:3" ht="14.4" x14ac:dyDescent="0.3">
      <c r="C5847"/>
    </row>
    <row r="5848" spans="3:3" ht="14.4" x14ac:dyDescent="0.3">
      <c r="C5848"/>
    </row>
    <row r="5849" spans="3:3" ht="14.4" x14ac:dyDescent="0.3">
      <c r="C5849"/>
    </row>
    <row r="5850" spans="3:3" ht="14.4" x14ac:dyDescent="0.3">
      <c r="C5850"/>
    </row>
    <row r="5851" spans="3:3" ht="14.4" x14ac:dyDescent="0.3">
      <c r="C5851"/>
    </row>
    <row r="5852" spans="3:3" ht="14.4" x14ac:dyDescent="0.3">
      <c r="C5852"/>
    </row>
    <row r="5853" spans="3:3" ht="14.4" x14ac:dyDescent="0.3">
      <c r="C5853"/>
    </row>
    <row r="5854" spans="3:3" ht="14.4" x14ac:dyDescent="0.3">
      <c r="C5854"/>
    </row>
    <row r="5855" spans="3:3" ht="14.4" x14ac:dyDescent="0.3">
      <c r="C5855"/>
    </row>
    <row r="5856" spans="3:3" ht="14.4" x14ac:dyDescent="0.3">
      <c r="C5856"/>
    </row>
    <row r="5857" spans="3:3" ht="14.4" x14ac:dyDescent="0.3">
      <c r="C5857"/>
    </row>
    <row r="5858" spans="3:3" ht="14.4" x14ac:dyDescent="0.3">
      <c r="C5858"/>
    </row>
    <row r="5859" spans="3:3" ht="14.4" x14ac:dyDescent="0.3">
      <c r="C5859"/>
    </row>
    <row r="5860" spans="3:3" ht="14.4" x14ac:dyDescent="0.3">
      <c r="C5860"/>
    </row>
    <row r="5861" spans="3:3" ht="14.4" x14ac:dyDescent="0.3">
      <c r="C5861"/>
    </row>
    <row r="5862" spans="3:3" ht="14.4" x14ac:dyDescent="0.3">
      <c r="C5862"/>
    </row>
    <row r="5863" spans="3:3" ht="14.4" x14ac:dyDescent="0.3">
      <c r="C5863"/>
    </row>
    <row r="5864" spans="3:3" ht="14.4" x14ac:dyDescent="0.3">
      <c r="C5864"/>
    </row>
    <row r="5865" spans="3:3" ht="14.4" x14ac:dyDescent="0.3">
      <c r="C5865"/>
    </row>
    <row r="5866" spans="3:3" ht="14.4" x14ac:dyDescent="0.3">
      <c r="C5866"/>
    </row>
    <row r="5867" spans="3:3" ht="14.4" x14ac:dyDescent="0.3">
      <c r="C5867"/>
    </row>
    <row r="5868" spans="3:3" ht="14.4" x14ac:dyDescent="0.3">
      <c r="C5868"/>
    </row>
    <row r="5869" spans="3:3" ht="14.4" x14ac:dyDescent="0.3">
      <c r="C5869"/>
    </row>
    <row r="5870" spans="3:3" ht="14.4" x14ac:dyDescent="0.3">
      <c r="C5870"/>
    </row>
    <row r="5871" spans="3:3" ht="14.4" x14ac:dyDescent="0.3">
      <c r="C5871"/>
    </row>
    <row r="5872" spans="3:3" ht="14.4" x14ac:dyDescent="0.3">
      <c r="C5872"/>
    </row>
    <row r="5873" spans="3:3" ht="14.4" x14ac:dyDescent="0.3">
      <c r="C5873"/>
    </row>
    <row r="5874" spans="3:3" ht="14.4" x14ac:dyDescent="0.3">
      <c r="C5874"/>
    </row>
    <row r="5875" spans="3:3" ht="14.4" x14ac:dyDescent="0.3">
      <c r="C5875"/>
    </row>
    <row r="5876" spans="3:3" ht="14.4" x14ac:dyDescent="0.3">
      <c r="C5876"/>
    </row>
    <row r="5877" spans="3:3" ht="14.4" x14ac:dyDescent="0.3">
      <c r="C5877"/>
    </row>
    <row r="5878" spans="3:3" ht="14.4" x14ac:dyDescent="0.3">
      <c r="C5878"/>
    </row>
    <row r="5879" spans="3:3" ht="14.4" x14ac:dyDescent="0.3">
      <c r="C5879"/>
    </row>
    <row r="5880" spans="3:3" ht="14.4" x14ac:dyDescent="0.3">
      <c r="C5880"/>
    </row>
    <row r="5881" spans="3:3" ht="14.4" x14ac:dyDescent="0.3">
      <c r="C5881"/>
    </row>
    <row r="5882" spans="3:3" ht="14.4" x14ac:dyDescent="0.3">
      <c r="C5882"/>
    </row>
    <row r="5883" spans="3:3" ht="14.4" x14ac:dyDescent="0.3">
      <c r="C5883"/>
    </row>
    <row r="5884" spans="3:3" ht="14.4" x14ac:dyDescent="0.3">
      <c r="C5884"/>
    </row>
    <row r="5885" spans="3:3" ht="14.4" x14ac:dyDescent="0.3">
      <c r="C5885"/>
    </row>
    <row r="5886" spans="3:3" ht="14.4" x14ac:dyDescent="0.3">
      <c r="C5886"/>
    </row>
    <row r="5887" spans="3:3" ht="14.4" x14ac:dyDescent="0.3">
      <c r="C5887"/>
    </row>
    <row r="5888" spans="3:3" ht="14.4" x14ac:dyDescent="0.3">
      <c r="C5888"/>
    </row>
    <row r="5889" spans="3:3" ht="14.4" x14ac:dyDescent="0.3">
      <c r="C5889"/>
    </row>
    <row r="5890" spans="3:3" ht="14.4" x14ac:dyDescent="0.3">
      <c r="C5890"/>
    </row>
    <row r="5891" spans="3:3" ht="14.4" x14ac:dyDescent="0.3">
      <c r="C5891"/>
    </row>
    <row r="5892" spans="3:3" ht="14.4" x14ac:dyDescent="0.3">
      <c r="C5892"/>
    </row>
    <row r="5893" spans="3:3" ht="14.4" x14ac:dyDescent="0.3">
      <c r="C5893"/>
    </row>
    <row r="5894" spans="3:3" ht="14.4" x14ac:dyDescent="0.3">
      <c r="C5894"/>
    </row>
    <row r="5895" spans="3:3" ht="14.4" x14ac:dyDescent="0.3">
      <c r="C5895"/>
    </row>
    <row r="5896" spans="3:3" ht="14.4" x14ac:dyDescent="0.3">
      <c r="C5896"/>
    </row>
    <row r="5897" spans="3:3" ht="14.4" x14ac:dyDescent="0.3">
      <c r="C5897"/>
    </row>
    <row r="5898" spans="3:3" ht="14.4" x14ac:dyDescent="0.3">
      <c r="C5898"/>
    </row>
    <row r="5899" spans="3:3" ht="14.4" x14ac:dyDescent="0.3">
      <c r="C5899"/>
    </row>
    <row r="5900" spans="3:3" ht="14.4" x14ac:dyDescent="0.3">
      <c r="C5900"/>
    </row>
    <row r="5901" spans="3:3" ht="14.4" x14ac:dyDescent="0.3">
      <c r="C5901"/>
    </row>
    <row r="5902" spans="3:3" ht="14.4" x14ac:dyDescent="0.3">
      <c r="C5902"/>
    </row>
    <row r="5903" spans="3:3" ht="14.4" x14ac:dyDescent="0.3">
      <c r="C5903"/>
    </row>
    <row r="5904" spans="3:3" ht="14.4" x14ac:dyDescent="0.3">
      <c r="C5904"/>
    </row>
    <row r="5905" spans="3:3" ht="14.4" x14ac:dyDescent="0.3">
      <c r="C5905"/>
    </row>
    <row r="5906" spans="3:3" ht="14.4" x14ac:dyDescent="0.3">
      <c r="C5906"/>
    </row>
    <row r="5907" spans="3:3" ht="14.4" x14ac:dyDescent="0.3">
      <c r="C5907"/>
    </row>
    <row r="5908" spans="3:3" ht="14.4" x14ac:dyDescent="0.3">
      <c r="C5908"/>
    </row>
    <row r="5909" spans="3:3" ht="14.4" x14ac:dyDescent="0.3">
      <c r="C5909"/>
    </row>
    <row r="5910" spans="3:3" ht="14.4" x14ac:dyDescent="0.3">
      <c r="C5910"/>
    </row>
    <row r="5911" spans="3:3" ht="14.4" x14ac:dyDescent="0.3">
      <c r="C5911"/>
    </row>
    <row r="5912" spans="3:3" ht="14.4" x14ac:dyDescent="0.3">
      <c r="C5912"/>
    </row>
    <row r="5913" spans="3:3" ht="14.4" x14ac:dyDescent="0.3">
      <c r="C5913"/>
    </row>
    <row r="5914" spans="3:3" ht="14.4" x14ac:dyDescent="0.3">
      <c r="C5914"/>
    </row>
    <row r="5915" spans="3:3" ht="14.4" x14ac:dyDescent="0.3">
      <c r="C5915"/>
    </row>
    <row r="5916" spans="3:3" ht="14.4" x14ac:dyDescent="0.3">
      <c r="C5916"/>
    </row>
    <row r="5917" spans="3:3" ht="14.4" x14ac:dyDescent="0.3">
      <c r="C5917"/>
    </row>
    <row r="5918" spans="3:3" ht="14.4" x14ac:dyDescent="0.3">
      <c r="C5918"/>
    </row>
    <row r="5919" spans="3:3" ht="14.4" x14ac:dyDescent="0.3">
      <c r="C5919"/>
    </row>
    <row r="5920" spans="3:3" ht="14.4" x14ac:dyDescent="0.3">
      <c r="C5920"/>
    </row>
    <row r="5921" spans="3:3" ht="14.4" x14ac:dyDescent="0.3">
      <c r="C5921"/>
    </row>
    <row r="5922" spans="3:3" ht="14.4" x14ac:dyDescent="0.3">
      <c r="C5922"/>
    </row>
    <row r="5923" spans="3:3" ht="14.4" x14ac:dyDescent="0.3">
      <c r="C5923"/>
    </row>
    <row r="5924" spans="3:3" ht="14.4" x14ac:dyDescent="0.3">
      <c r="C5924"/>
    </row>
    <row r="5925" spans="3:3" ht="14.4" x14ac:dyDescent="0.3">
      <c r="C5925"/>
    </row>
    <row r="5926" spans="3:3" ht="14.4" x14ac:dyDescent="0.3">
      <c r="C5926"/>
    </row>
    <row r="5927" spans="3:3" ht="14.4" x14ac:dyDescent="0.3">
      <c r="C5927"/>
    </row>
    <row r="5928" spans="3:3" ht="14.4" x14ac:dyDescent="0.3">
      <c r="C5928"/>
    </row>
    <row r="5929" spans="3:3" ht="14.4" x14ac:dyDescent="0.3">
      <c r="C5929"/>
    </row>
    <row r="5930" spans="3:3" ht="14.4" x14ac:dyDescent="0.3">
      <c r="C5930"/>
    </row>
    <row r="5931" spans="3:3" ht="14.4" x14ac:dyDescent="0.3">
      <c r="C5931"/>
    </row>
    <row r="5932" spans="3:3" ht="14.4" x14ac:dyDescent="0.3">
      <c r="C5932"/>
    </row>
    <row r="5933" spans="3:3" ht="14.4" x14ac:dyDescent="0.3">
      <c r="C5933"/>
    </row>
    <row r="5934" spans="3:3" ht="14.4" x14ac:dyDescent="0.3">
      <c r="C5934"/>
    </row>
    <row r="5935" spans="3:3" ht="14.4" x14ac:dyDescent="0.3">
      <c r="C5935"/>
    </row>
    <row r="5936" spans="3:3" ht="14.4" x14ac:dyDescent="0.3">
      <c r="C5936"/>
    </row>
    <row r="5937" spans="3:3" ht="14.4" x14ac:dyDescent="0.3">
      <c r="C5937"/>
    </row>
    <row r="5938" spans="3:3" ht="14.4" x14ac:dyDescent="0.3">
      <c r="C5938"/>
    </row>
    <row r="5939" spans="3:3" ht="14.4" x14ac:dyDescent="0.3">
      <c r="C5939"/>
    </row>
    <row r="5940" spans="3:3" ht="14.4" x14ac:dyDescent="0.3">
      <c r="C5940"/>
    </row>
    <row r="5941" spans="3:3" ht="14.4" x14ac:dyDescent="0.3">
      <c r="C5941"/>
    </row>
    <row r="5942" spans="3:3" ht="14.4" x14ac:dyDescent="0.3">
      <c r="C5942"/>
    </row>
    <row r="5943" spans="3:3" ht="14.4" x14ac:dyDescent="0.3">
      <c r="C5943"/>
    </row>
    <row r="5944" spans="3:3" ht="14.4" x14ac:dyDescent="0.3">
      <c r="C5944"/>
    </row>
    <row r="5945" spans="3:3" ht="14.4" x14ac:dyDescent="0.3">
      <c r="C5945"/>
    </row>
    <row r="5946" spans="3:3" ht="14.4" x14ac:dyDescent="0.3">
      <c r="C5946"/>
    </row>
    <row r="5947" spans="3:3" ht="14.4" x14ac:dyDescent="0.3">
      <c r="C5947"/>
    </row>
    <row r="5948" spans="3:3" ht="14.4" x14ac:dyDescent="0.3">
      <c r="C5948"/>
    </row>
    <row r="5949" spans="3:3" ht="14.4" x14ac:dyDescent="0.3">
      <c r="C5949"/>
    </row>
    <row r="5950" spans="3:3" ht="14.4" x14ac:dyDescent="0.3">
      <c r="C5950"/>
    </row>
    <row r="5951" spans="3:3" ht="14.4" x14ac:dyDescent="0.3">
      <c r="C5951"/>
    </row>
    <row r="5952" spans="3:3" ht="14.4" x14ac:dyDescent="0.3">
      <c r="C5952"/>
    </row>
    <row r="5953" spans="3:3" ht="14.4" x14ac:dyDescent="0.3">
      <c r="C5953"/>
    </row>
    <row r="5954" spans="3:3" ht="14.4" x14ac:dyDescent="0.3">
      <c r="C5954"/>
    </row>
    <row r="5955" spans="3:3" ht="14.4" x14ac:dyDescent="0.3">
      <c r="C5955"/>
    </row>
    <row r="5956" spans="3:3" ht="14.4" x14ac:dyDescent="0.3">
      <c r="C5956"/>
    </row>
    <row r="5957" spans="3:3" ht="14.4" x14ac:dyDescent="0.3">
      <c r="C5957"/>
    </row>
    <row r="5958" spans="3:3" ht="14.4" x14ac:dyDescent="0.3">
      <c r="C5958"/>
    </row>
    <row r="5959" spans="3:3" ht="14.4" x14ac:dyDescent="0.3">
      <c r="C5959"/>
    </row>
    <row r="5960" spans="3:3" ht="14.4" x14ac:dyDescent="0.3">
      <c r="C5960"/>
    </row>
    <row r="5961" spans="3:3" ht="14.4" x14ac:dyDescent="0.3">
      <c r="C5961"/>
    </row>
    <row r="5962" spans="3:3" ht="14.4" x14ac:dyDescent="0.3">
      <c r="C5962"/>
    </row>
    <row r="5963" spans="3:3" ht="14.4" x14ac:dyDescent="0.3">
      <c r="C5963"/>
    </row>
    <row r="5964" spans="3:3" ht="14.4" x14ac:dyDescent="0.3">
      <c r="C5964"/>
    </row>
    <row r="5965" spans="3:3" ht="14.4" x14ac:dyDescent="0.3">
      <c r="C5965"/>
    </row>
    <row r="5966" spans="3:3" ht="14.4" x14ac:dyDescent="0.3">
      <c r="C5966"/>
    </row>
    <row r="5967" spans="3:3" ht="14.4" x14ac:dyDescent="0.3">
      <c r="C5967"/>
    </row>
    <row r="5968" spans="3:3" ht="14.4" x14ac:dyDescent="0.3">
      <c r="C5968"/>
    </row>
    <row r="5969" spans="3:3" ht="14.4" x14ac:dyDescent="0.3">
      <c r="C5969"/>
    </row>
    <row r="5970" spans="3:3" ht="14.4" x14ac:dyDescent="0.3">
      <c r="C5970"/>
    </row>
    <row r="5971" spans="3:3" ht="14.4" x14ac:dyDescent="0.3">
      <c r="C5971"/>
    </row>
    <row r="5972" spans="3:3" ht="14.4" x14ac:dyDescent="0.3">
      <c r="C5972"/>
    </row>
    <row r="5973" spans="3:3" ht="14.4" x14ac:dyDescent="0.3">
      <c r="C5973"/>
    </row>
    <row r="5974" spans="3:3" ht="14.4" x14ac:dyDescent="0.3">
      <c r="C5974"/>
    </row>
    <row r="5975" spans="3:3" ht="14.4" x14ac:dyDescent="0.3">
      <c r="C5975"/>
    </row>
    <row r="5976" spans="3:3" ht="14.4" x14ac:dyDescent="0.3">
      <c r="C5976"/>
    </row>
    <row r="5977" spans="3:3" ht="14.4" x14ac:dyDescent="0.3">
      <c r="C5977"/>
    </row>
    <row r="5978" spans="3:3" ht="14.4" x14ac:dyDescent="0.3">
      <c r="C5978"/>
    </row>
    <row r="5979" spans="3:3" ht="14.4" x14ac:dyDescent="0.3">
      <c r="C5979"/>
    </row>
    <row r="5980" spans="3:3" ht="14.4" x14ac:dyDescent="0.3">
      <c r="C5980"/>
    </row>
    <row r="5981" spans="3:3" ht="14.4" x14ac:dyDescent="0.3">
      <c r="C5981"/>
    </row>
    <row r="5982" spans="3:3" ht="14.4" x14ac:dyDescent="0.3">
      <c r="C5982"/>
    </row>
    <row r="5983" spans="3:3" ht="14.4" x14ac:dyDescent="0.3">
      <c r="C5983"/>
    </row>
    <row r="5984" spans="3:3" ht="14.4" x14ac:dyDescent="0.3">
      <c r="C5984"/>
    </row>
    <row r="5985" spans="3:3" ht="14.4" x14ac:dyDescent="0.3">
      <c r="C5985"/>
    </row>
    <row r="5986" spans="3:3" ht="14.4" x14ac:dyDescent="0.3">
      <c r="C5986"/>
    </row>
    <row r="5987" spans="3:3" ht="14.4" x14ac:dyDescent="0.3">
      <c r="C5987"/>
    </row>
    <row r="5988" spans="3:3" ht="14.4" x14ac:dyDescent="0.3">
      <c r="C5988"/>
    </row>
    <row r="5989" spans="3:3" ht="14.4" x14ac:dyDescent="0.3">
      <c r="C5989"/>
    </row>
    <row r="5990" spans="3:3" ht="14.4" x14ac:dyDescent="0.3">
      <c r="C5990"/>
    </row>
    <row r="5991" spans="3:3" ht="14.4" x14ac:dyDescent="0.3">
      <c r="C5991"/>
    </row>
    <row r="5992" spans="3:3" ht="14.4" x14ac:dyDescent="0.3">
      <c r="C5992"/>
    </row>
    <row r="5993" spans="3:3" ht="14.4" x14ac:dyDescent="0.3">
      <c r="C5993"/>
    </row>
    <row r="5994" spans="3:3" ht="14.4" x14ac:dyDescent="0.3">
      <c r="C5994"/>
    </row>
    <row r="5995" spans="3:3" ht="14.4" x14ac:dyDescent="0.3">
      <c r="C5995"/>
    </row>
    <row r="5996" spans="3:3" ht="14.4" x14ac:dyDescent="0.3">
      <c r="C5996"/>
    </row>
    <row r="5997" spans="3:3" ht="14.4" x14ac:dyDescent="0.3">
      <c r="C5997"/>
    </row>
    <row r="5998" spans="3:3" ht="14.4" x14ac:dyDescent="0.3">
      <c r="C5998"/>
    </row>
    <row r="5999" spans="3:3" ht="14.4" x14ac:dyDescent="0.3">
      <c r="C5999"/>
    </row>
    <row r="6000" spans="3:3" ht="14.4" x14ac:dyDescent="0.3">
      <c r="C6000"/>
    </row>
    <row r="6001" spans="3:3" ht="14.4" x14ac:dyDescent="0.3">
      <c r="C6001"/>
    </row>
    <row r="6002" spans="3:3" ht="14.4" x14ac:dyDescent="0.3">
      <c r="C6002"/>
    </row>
    <row r="6003" spans="3:3" ht="14.4" x14ac:dyDescent="0.3">
      <c r="C6003"/>
    </row>
    <row r="6004" spans="3:3" ht="14.4" x14ac:dyDescent="0.3">
      <c r="C6004"/>
    </row>
    <row r="6005" spans="3:3" ht="14.4" x14ac:dyDescent="0.3">
      <c r="C6005"/>
    </row>
    <row r="6006" spans="3:3" ht="14.4" x14ac:dyDescent="0.3">
      <c r="C6006"/>
    </row>
    <row r="6007" spans="3:3" ht="14.4" x14ac:dyDescent="0.3">
      <c r="C6007"/>
    </row>
    <row r="6008" spans="3:3" ht="14.4" x14ac:dyDescent="0.3">
      <c r="C6008"/>
    </row>
    <row r="6009" spans="3:3" ht="14.4" x14ac:dyDescent="0.3">
      <c r="C6009"/>
    </row>
    <row r="6010" spans="3:3" ht="14.4" x14ac:dyDescent="0.3">
      <c r="C6010"/>
    </row>
    <row r="6011" spans="3:3" ht="14.4" x14ac:dyDescent="0.3">
      <c r="C6011"/>
    </row>
    <row r="6012" spans="3:3" ht="14.4" x14ac:dyDescent="0.3">
      <c r="C6012"/>
    </row>
    <row r="6013" spans="3:3" ht="14.4" x14ac:dyDescent="0.3">
      <c r="C6013"/>
    </row>
    <row r="6014" spans="3:3" ht="14.4" x14ac:dyDescent="0.3">
      <c r="C6014"/>
    </row>
    <row r="6015" spans="3:3" ht="14.4" x14ac:dyDescent="0.3">
      <c r="C6015"/>
    </row>
    <row r="6016" spans="3:3" ht="14.4" x14ac:dyDescent="0.3">
      <c r="C6016"/>
    </row>
    <row r="6017" spans="3:3" ht="14.4" x14ac:dyDescent="0.3">
      <c r="C6017"/>
    </row>
    <row r="6018" spans="3:3" ht="14.4" x14ac:dyDescent="0.3">
      <c r="C6018"/>
    </row>
    <row r="6019" spans="3:3" ht="14.4" x14ac:dyDescent="0.3">
      <c r="C6019"/>
    </row>
    <row r="6020" spans="3:3" ht="14.4" x14ac:dyDescent="0.3">
      <c r="C6020"/>
    </row>
    <row r="6021" spans="3:3" ht="14.4" x14ac:dyDescent="0.3">
      <c r="C6021"/>
    </row>
    <row r="6022" spans="3:3" ht="14.4" x14ac:dyDescent="0.3">
      <c r="C6022"/>
    </row>
    <row r="6023" spans="3:3" ht="14.4" x14ac:dyDescent="0.3">
      <c r="C6023"/>
    </row>
    <row r="6024" spans="3:3" ht="14.4" x14ac:dyDescent="0.3">
      <c r="C6024"/>
    </row>
    <row r="6025" spans="3:3" ht="14.4" x14ac:dyDescent="0.3">
      <c r="C6025"/>
    </row>
    <row r="6026" spans="3:3" ht="14.4" x14ac:dyDescent="0.3">
      <c r="C6026"/>
    </row>
    <row r="6027" spans="3:3" ht="14.4" x14ac:dyDescent="0.3">
      <c r="C6027"/>
    </row>
    <row r="6028" spans="3:3" ht="14.4" x14ac:dyDescent="0.3">
      <c r="C6028"/>
    </row>
    <row r="6029" spans="3:3" ht="14.4" x14ac:dyDescent="0.3">
      <c r="C6029"/>
    </row>
    <row r="6030" spans="3:3" ht="14.4" x14ac:dyDescent="0.3">
      <c r="C6030"/>
    </row>
    <row r="6031" spans="3:3" ht="14.4" x14ac:dyDescent="0.3">
      <c r="C6031"/>
    </row>
    <row r="6032" spans="3:3" ht="14.4" x14ac:dyDescent="0.3">
      <c r="C6032"/>
    </row>
    <row r="6033" spans="3:3" ht="14.4" x14ac:dyDescent="0.3">
      <c r="C6033"/>
    </row>
    <row r="6034" spans="3:3" ht="14.4" x14ac:dyDescent="0.3">
      <c r="C6034"/>
    </row>
    <row r="6035" spans="3:3" ht="14.4" x14ac:dyDescent="0.3">
      <c r="C6035"/>
    </row>
    <row r="6036" spans="3:3" ht="14.4" x14ac:dyDescent="0.3">
      <c r="C6036"/>
    </row>
    <row r="6037" spans="3:3" ht="14.4" x14ac:dyDescent="0.3">
      <c r="C6037"/>
    </row>
    <row r="6038" spans="3:3" ht="14.4" x14ac:dyDescent="0.3">
      <c r="C6038"/>
    </row>
    <row r="6039" spans="3:3" ht="14.4" x14ac:dyDescent="0.3">
      <c r="C6039"/>
    </row>
    <row r="6040" spans="3:3" ht="14.4" x14ac:dyDescent="0.3">
      <c r="C6040"/>
    </row>
    <row r="6041" spans="3:3" ht="14.4" x14ac:dyDescent="0.3">
      <c r="C6041"/>
    </row>
    <row r="6042" spans="3:3" ht="14.4" x14ac:dyDescent="0.3">
      <c r="C6042"/>
    </row>
    <row r="6043" spans="3:3" ht="14.4" x14ac:dyDescent="0.3">
      <c r="C6043"/>
    </row>
    <row r="6044" spans="3:3" ht="14.4" x14ac:dyDescent="0.3">
      <c r="C6044"/>
    </row>
    <row r="6045" spans="3:3" ht="14.4" x14ac:dyDescent="0.3">
      <c r="C6045"/>
    </row>
    <row r="6046" spans="3:3" ht="14.4" x14ac:dyDescent="0.3">
      <c r="C6046"/>
    </row>
    <row r="6047" spans="3:3" ht="14.4" x14ac:dyDescent="0.3">
      <c r="C6047"/>
    </row>
    <row r="6048" spans="3:3" ht="14.4" x14ac:dyDescent="0.3">
      <c r="C6048"/>
    </row>
    <row r="6049" spans="3:3" ht="14.4" x14ac:dyDescent="0.3">
      <c r="C6049"/>
    </row>
    <row r="6050" spans="3:3" ht="14.4" x14ac:dyDescent="0.3">
      <c r="C6050"/>
    </row>
    <row r="6051" spans="3:3" ht="14.4" x14ac:dyDescent="0.3">
      <c r="C6051"/>
    </row>
    <row r="6052" spans="3:3" ht="14.4" x14ac:dyDescent="0.3">
      <c r="C6052"/>
    </row>
    <row r="6053" spans="3:3" ht="14.4" x14ac:dyDescent="0.3">
      <c r="C6053"/>
    </row>
    <row r="6054" spans="3:3" ht="14.4" x14ac:dyDescent="0.3">
      <c r="C6054"/>
    </row>
    <row r="6055" spans="3:3" ht="14.4" x14ac:dyDescent="0.3">
      <c r="C6055"/>
    </row>
    <row r="6056" spans="3:3" ht="14.4" x14ac:dyDescent="0.3">
      <c r="C6056"/>
    </row>
    <row r="6057" spans="3:3" ht="14.4" x14ac:dyDescent="0.3">
      <c r="C6057"/>
    </row>
    <row r="6058" spans="3:3" ht="14.4" x14ac:dyDescent="0.3">
      <c r="C6058"/>
    </row>
    <row r="6059" spans="3:3" ht="14.4" x14ac:dyDescent="0.3">
      <c r="C6059"/>
    </row>
    <row r="6060" spans="3:3" ht="14.4" x14ac:dyDescent="0.3">
      <c r="C6060"/>
    </row>
    <row r="6061" spans="3:3" ht="14.4" x14ac:dyDescent="0.3">
      <c r="C6061"/>
    </row>
    <row r="6062" spans="3:3" ht="14.4" x14ac:dyDescent="0.3">
      <c r="C6062"/>
    </row>
    <row r="6063" spans="3:3" ht="14.4" x14ac:dyDescent="0.3">
      <c r="C6063"/>
    </row>
    <row r="6064" spans="3:3" ht="14.4" x14ac:dyDescent="0.3">
      <c r="C6064"/>
    </row>
    <row r="6065" spans="3:3" ht="14.4" x14ac:dyDescent="0.3">
      <c r="C6065"/>
    </row>
    <row r="6066" spans="3:3" ht="14.4" x14ac:dyDescent="0.3">
      <c r="C6066"/>
    </row>
    <row r="6067" spans="3:3" ht="14.4" x14ac:dyDescent="0.3">
      <c r="C6067"/>
    </row>
    <row r="6068" spans="3:3" ht="14.4" x14ac:dyDescent="0.3">
      <c r="C6068"/>
    </row>
    <row r="6069" spans="3:3" ht="14.4" x14ac:dyDescent="0.3">
      <c r="C6069"/>
    </row>
    <row r="6070" spans="3:3" ht="14.4" x14ac:dyDescent="0.3">
      <c r="C6070"/>
    </row>
    <row r="6071" spans="3:3" ht="14.4" x14ac:dyDescent="0.3">
      <c r="C6071"/>
    </row>
    <row r="6072" spans="3:3" ht="14.4" x14ac:dyDescent="0.3">
      <c r="C6072"/>
    </row>
    <row r="6073" spans="3:3" ht="14.4" x14ac:dyDescent="0.3">
      <c r="C6073"/>
    </row>
    <row r="6074" spans="3:3" ht="14.4" x14ac:dyDescent="0.3">
      <c r="C6074"/>
    </row>
    <row r="6075" spans="3:3" ht="14.4" x14ac:dyDescent="0.3">
      <c r="C6075"/>
    </row>
    <row r="6076" spans="3:3" ht="14.4" x14ac:dyDescent="0.3">
      <c r="C6076"/>
    </row>
    <row r="6077" spans="3:3" ht="14.4" x14ac:dyDescent="0.3">
      <c r="C6077"/>
    </row>
    <row r="6078" spans="3:3" ht="14.4" x14ac:dyDescent="0.3">
      <c r="C6078"/>
    </row>
    <row r="6079" spans="3:3" ht="14.4" x14ac:dyDescent="0.3">
      <c r="C6079"/>
    </row>
    <row r="6080" spans="3:3" ht="14.4" x14ac:dyDescent="0.3">
      <c r="C6080"/>
    </row>
    <row r="6081" spans="3:3" ht="14.4" x14ac:dyDescent="0.3">
      <c r="C6081"/>
    </row>
    <row r="6082" spans="3:3" ht="14.4" x14ac:dyDescent="0.3">
      <c r="C6082"/>
    </row>
    <row r="6083" spans="3:3" ht="14.4" x14ac:dyDescent="0.3">
      <c r="C6083"/>
    </row>
    <row r="6084" spans="3:3" ht="14.4" x14ac:dyDescent="0.3">
      <c r="C6084"/>
    </row>
    <row r="6085" spans="3:3" ht="14.4" x14ac:dyDescent="0.3">
      <c r="C6085"/>
    </row>
    <row r="6086" spans="3:3" ht="14.4" x14ac:dyDescent="0.3">
      <c r="C6086"/>
    </row>
    <row r="6087" spans="3:3" ht="14.4" x14ac:dyDescent="0.3">
      <c r="C6087"/>
    </row>
    <row r="6088" spans="3:3" ht="14.4" x14ac:dyDescent="0.3">
      <c r="C6088"/>
    </row>
    <row r="6089" spans="3:3" ht="14.4" x14ac:dyDescent="0.3">
      <c r="C6089"/>
    </row>
    <row r="6090" spans="3:3" ht="14.4" x14ac:dyDescent="0.3">
      <c r="C6090"/>
    </row>
    <row r="6091" spans="3:3" ht="14.4" x14ac:dyDescent="0.3">
      <c r="C6091"/>
    </row>
    <row r="6092" spans="3:3" ht="14.4" x14ac:dyDescent="0.3">
      <c r="C6092"/>
    </row>
    <row r="6093" spans="3:3" ht="14.4" x14ac:dyDescent="0.3">
      <c r="C6093"/>
    </row>
    <row r="6094" spans="3:3" ht="14.4" x14ac:dyDescent="0.3">
      <c r="C6094"/>
    </row>
    <row r="6095" spans="3:3" ht="14.4" x14ac:dyDescent="0.3">
      <c r="C6095"/>
    </row>
    <row r="6096" spans="3:3" ht="14.4" x14ac:dyDescent="0.3">
      <c r="C6096"/>
    </row>
    <row r="6097" spans="3:3" ht="14.4" x14ac:dyDescent="0.3">
      <c r="C6097"/>
    </row>
    <row r="6098" spans="3:3" ht="14.4" x14ac:dyDescent="0.3">
      <c r="C6098"/>
    </row>
    <row r="6099" spans="3:3" ht="14.4" x14ac:dyDescent="0.3">
      <c r="C6099"/>
    </row>
    <row r="6100" spans="3:3" ht="14.4" x14ac:dyDescent="0.3">
      <c r="C6100"/>
    </row>
    <row r="6101" spans="3:3" ht="14.4" x14ac:dyDescent="0.3">
      <c r="C6101"/>
    </row>
    <row r="6102" spans="3:3" ht="14.4" x14ac:dyDescent="0.3">
      <c r="C6102"/>
    </row>
    <row r="6103" spans="3:3" ht="14.4" x14ac:dyDescent="0.3">
      <c r="C6103"/>
    </row>
    <row r="6104" spans="3:3" ht="14.4" x14ac:dyDescent="0.3">
      <c r="C6104"/>
    </row>
    <row r="6105" spans="3:3" ht="14.4" x14ac:dyDescent="0.3">
      <c r="C6105"/>
    </row>
    <row r="6106" spans="3:3" ht="14.4" x14ac:dyDescent="0.3">
      <c r="C6106"/>
    </row>
    <row r="6107" spans="3:3" ht="14.4" x14ac:dyDescent="0.3">
      <c r="C6107"/>
    </row>
    <row r="6108" spans="3:3" ht="14.4" x14ac:dyDescent="0.3">
      <c r="C6108"/>
    </row>
    <row r="6109" spans="3:3" ht="14.4" x14ac:dyDescent="0.3">
      <c r="C6109"/>
    </row>
    <row r="6110" spans="3:3" ht="14.4" x14ac:dyDescent="0.3">
      <c r="C6110"/>
    </row>
    <row r="6111" spans="3:3" ht="14.4" x14ac:dyDescent="0.3">
      <c r="C6111"/>
    </row>
    <row r="6112" spans="3:3" ht="14.4" x14ac:dyDescent="0.3">
      <c r="C6112"/>
    </row>
    <row r="6113" spans="3:3" ht="14.4" x14ac:dyDescent="0.3">
      <c r="C6113"/>
    </row>
    <row r="6114" spans="3:3" ht="14.4" x14ac:dyDescent="0.3">
      <c r="C6114"/>
    </row>
    <row r="6115" spans="3:3" ht="14.4" x14ac:dyDescent="0.3">
      <c r="C6115"/>
    </row>
    <row r="6116" spans="3:3" ht="14.4" x14ac:dyDescent="0.3">
      <c r="C6116"/>
    </row>
    <row r="6117" spans="3:3" ht="14.4" x14ac:dyDescent="0.3">
      <c r="C6117"/>
    </row>
    <row r="6118" spans="3:3" ht="14.4" x14ac:dyDescent="0.3">
      <c r="C6118"/>
    </row>
    <row r="6119" spans="3:3" ht="14.4" x14ac:dyDescent="0.3">
      <c r="C6119"/>
    </row>
    <row r="6120" spans="3:3" ht="14.4" x14ac:dyDescent="0.3">
      <c r="C6120"/>
    </row>
    <row r="6121" spans="3:3" ht="14.4" x14ac:dyDescent="0.3">
      <c r="C6121"/>
    </row>
    <row r="6122" spans="3:3" ht="14.4" x14ac:dyDescent="0.3">
      <c r="C6122"/>
    </row>
    <row r="6123" spans="3:3" ht="14.4" x14ac:dyDescent="0.3">
      <c r="C6123"/>
    </row>
    <row r="6124" spans="3:3" ht="14.4" x14ac:dyDescent="0.3">
      <c r="C6124"/>
    </row>
    <row r="6125" spans="3:3" ht="14.4" x14ac:dyDescent="0.3">
      <c r="C6125"/>
    </row>
    <row r="6126" spans="3:3" ht="14.4" x14ac:dyDescent="0.3">
      <c r="C6126"/>
    </row>
    <row r="6127" spans="3:3" ht="14.4" x14ac:dyDescent="0.3">
      <c r="C6127"/>
    </row>
    <row r="6128" spans="3:3" ht="14.4" x14ac:dyDescent="0.3">
      <c r="C6128"/>
    </row>
    <row r="6129" spans="3:3" ht="14.4" x14ac:dyDescent="0.3">
      <c r="C6129"/>
    </row>
    <row r="6130" spans="3:3" ht="14.4" x14ac:dyDescent="0.3">
      <c r="C6130"/>
    </row>
    <row r="6131" spans="3:3" ht="14.4" x14ac:dyDescent="0.3">
      <c r="C6131"/>
    </row>
    <row r="6132" spans="3:3" ht="14.4" x14ac:dyDescent="0.3">
      <c r="C6132"/>
    </row>
    <row r="6133" spans="3:3" ht="14.4" x14ac:dyDescent="0.3">
      <c r="C6133"/>
    </row>
    <row r="6134" spans="3:3" ht="14.4" x14ac:dyDescent="0.3">
      <c r="C6134"/>
    </row>
    <row r="6135" spans="3:3" ht="14.4" x14ac:dyDescent="0.3">
      <c r="C6135"/>
    </row>
    <row r="6136" spans="3:3" ht="14.4" x14ac:dyDescent="0.3">
      <c r="C6136"/>
    </row>
    <row r="6137" spans="3:3" ht="14.4" x14ac:dyDescent="0.3">
      <c r="C6137"/>
    </row>
    <row r="6138" spans="3:3" ht="14.4" x14ac:dyDescent="0.3">
      <c r="C6138"/>
    </row>
    <row r="6139" spans="3:3" ht="14.4" x14ac:dyDescent="0.3">
      <c r="C6139"/>
    </row>
    <row r="6140" spans="3:3" ht="14.4" x14ac:dyDescent="0.3">
      <c r="C6140"/>
    </row>
    <row r="6141" spans="3:3" ht="14.4" x14ac:dyDescent="0.3">
      <c r="C6141"/>
    </row>
    <row r="6142" spans="3:3" ht="14.4" x14ac:dyDescent="0.3">
      <c r="C6142"/>
    </row>
    <row r="6143" spans="3:3" ht="14.4" x14ac:dyDescent="0.3">
      <c r="C6143"/>
    </row>
    <row r="6144" spans="3:3" ht="14.4" x14ac:dyDescent="0.3">
      <c r="C6144"/>
    </row>
    <row r="6145" spans="3:3" ht="14.4" x14ac:dyDescent="0.3">
      <c r="C6145"/>
    </row>
    <row r="6146" spans="3:3" ht="14.4" x14ac:dyDescent="0.3">
      <c r="C6146"/>
    </row>
    <row r="6147" spans="3:3" ht="14.4" x14ac:dyDescent="0.3">
      <c r="C6147"/>
    </row>
    <row r="6148" spans="3:3" ht="14.4" x14ac:dyDescent="0.3">
      <c r="C6148"/>
    </row>
    <row r="6149" spans="3:3" ht="14.4" x14ac:dyDescent="0.3">
      <c r="C6149"/>
    </row>
    <row r="6150" spans="3:3" ht="14.4" x14ac:dyDescent="0.3">
      <c r="C6150"/>
    </row>
    <row r="6151" spans="3:3" ht="14.4" x14ac:dyDescent="0.3">
      <c r="C6151"/>
    </row>
    <row r="6152" spans="3:3" ht="14.4" x14ac:dyDescent="0.3">
      <c r="C6152"/>
    </row>
    <row r="6153" spans="3:3" ht="14.4" x14ac:dyDescent="0.3">
      <c r="C6153"/>
    </row>
    <row r="6154" spans="3:3" ht="14.4" x14ac:dyDescent="0.3">
      <c r="C6154"/>
    </row>
    <row r="6155" spans="3:3" ht="14.4" x14ac:dyDescent="0.3">
      <c r="C6155"/>
    </row>
    <row r="6156" spans="3:3" ht="14.4" x14ac:dyDescent="0.3">
      <c r="C6156"/>
    </row>
    <row r="6157" spans="3:3" ht="14.4" x14ac:dyDescent="0.3">
      <c r="C6157"/>
    </row>
    <row r="6158" spans="3:3" ht="14.4" x14ac:dyDescent="0.3">
      <c r="C6158"/>
    </row>
    <row r="6159" spans="3:3" ht="14.4" x14ac:dyDescent="0.3">
      <c r="C6159"/>
    </row>
    <row r="6160" spans="3:3" ht="14.4" x14ac:dyDescent="0.3">
      <c r="C6160"/>
    </row>
    <row r="6161" spans="3:3" ht="14.4" x14ac:dyDescent="0.3">
      <c r="C6161"/>
    </row>
    <row r="6162" spans="3:3" ht="14.4" x14ac:dyDescent="0.3">
      <c r="C6162"/>
    </row>
    <row r="6163" spans="3:3" ht="14.4" x14ac:dyDescent="0.3">
      <c r="C6163"/>
    </row>
    <row r="6164" spans="3:3" ht="14.4" x14ac:dyDescent="0.3">
      <c r="C6164"/>
    </row>
    <row r="6165" spans="3:3" ht="14.4" x14ac:dyDescent="0.3">
      <c r="C6165"/>
    </row>
    <row r="6166" spans="3:3" ht="14.4" x14ac:dyDescent="0.3">
      <c r="C6166"/>
    </row>
    <row r="6167" spans="3:3" ht="14.4" x14ac:dyDescent="0.3">
      <c r="C6167"/>
    </row>
    <row r="6168" spans="3:3" ht="14.4" x14ac:dyDescent="0.3">
      <c r="C6168"/>
    </row>
    <row r="6169" spans="3:3" ht="14.4" x14ac:dyDescent="0.3">
      <c r="C6169"/>
    </row>
    <row r="6170" spans="3:3" ht="14.4" x14ac:dyDescent="0.3">
      <c r="C6170"/>
    </row>
    <row r="6171" spans="3:3" ht="14.4" x14ac:dyDescent="0.3">
      <c r="C6171"/>
    </row>
    <row r="6172" spans="3:3" ht="14.4" x14ac:dyDescent="0.3">
      <c r="C6172"/>
    </row>
    <row r="6173" spans="3:3" ht="14.4" x14ac:dyDescent="0.3">
      <c r="C6173"/>
    </row>
    <row r="6174" spans="3:3" ht="14.4" x14ac:dyDescent="0.3">
      <c r="C6174"/>
    </row>
    <row r="6175" spans="3:3" ht="14.4" x14ac:dyDescent="0.3">
      <c r="C6175"/>
    </row>
    <row r="6176" spans="3:3" ht="14.4" x14ac:dyDescent="0.3">
      <c r="C6176"/>
    </row>
    <row r="6177" spans="3:3" ht="14.4" x14ac:dyDescent="0.3">
      <c r="C6177"/>
    </row>
    <row r="6178" spans="3:3" ht="14.4" x14ac:dyDescent="0.3">
      <c r="C6178"/>
    </row>
    <row r="6179" spans="3:3" ht="14.4" x14ac:dyDescent="0.3">
      <c r="C6179"/>
    </row>
    <row r="6180" spans="3:3" ht="14.4" x14ac:dyDescent="0.3">
      <c r="C6180"/>
    </row>
    <row r="6181" spans="3:3" ht="14.4" x14ac:dyDescent="0.3">
      <c r="C6181"/>
    </row>
    <row r="6182" spans="3:3" ht="14.4" x14ac:dyDescent="0.3">
      <c r="C6182"/>
    </row>
    <row r="6183" spans="3:3" ht="14.4" x14ac:dyDescent="0.3">
      <c r="C6183"/>
    </row>
    <row r="6184" spans="3:3" ht="14.4" x14ac:dyDescent="0.3">
      <c r="C6184"/>
    </row>
    <row r="6185" spans="3:3" ht="14.4" x14ac:dyDescent="0.3">
      <c r="C6185"/>
    </row>
    <row r="6186" spans="3:3" ht="14.4" x14ac:dyDescent="0.3">
      <c r="C6186"/>
    </row>
    <row r="6187" spans="3:3" ht="14.4" x14ac:dyDescent="0.3">
      <c r="C6187"/>
    </row>
    <row r="6188" spans="3:3" ht="14.4" x14ac:dyDescent="0.3">
      <c r="C6188"/>
    </row>
    <row r="6189" spans="3:3" ht="14.4" x14ac:dyDescent="0.3">
      <c r="C6189"/>
    </row>
    <row r="6190" spans="3:3" ht="14.4" x14ac:dyDescent="0.3">
      <c r="C6190"/>
    </row>
    <row r="6191" spans="3:3" ht="14.4" x14ac:dyDescent="0.3">
      <c r="C6191"/>
    </row>
    <row r="6192" spans="3:3" ht="14.4" x14ac:dyDescent="0.3">
      <c r="C6192"/>
    </row>
    <row r="6193" spans="3:3" ht="14.4" x14ac:dyDescent="0.3">
      <c r="C6193"/>
    </row>
    <row r="6194" spans="3:3" ht="14.4" x14ac:dyDescent="0.3">
      <c r="C6194"/>
    </row>
    <row r="6195" spans="3:3" ht="14.4" x14ac:dyDescent="0.3">
      <c r="C6195"/>
    </row>
    <row r="6196" spans="3:3" ht="14.4" x14ac:dyDescent="0.3">
      <c r="C6196"/>
    </row>
    <row r="6197" spans="3:3" ht="14.4" x14ac:dyDescent="0.3">
      <c r="C6197"/>
    </row>
    <row r="6198" spans="3:3" ht="14.4" x14ac:dyDescent="0.3">
      <c r="C6198"/>
    </row>
    <row r="6199" spans="3:3" ht="14.4" x14ac:dyDescent="0.3">
      <c r="C6199"/>
    </row>
    <row r="6200" spans="3:3" ht="14.4" x14ac:dyDescent="0.3">
      <c r="C6200"/>
    </row>
    <row r="6201" spans="3:3" ht="14.4" x14ac:dyDescent="0.3">
      <c r="C6201"/>
    </row>
    <row r="6202" spans="3:3" ht="14.4" x14ac:dyDescent="0.3">
      <c r="C6202"/>
    </row>
    <row r="6203" spans="3:3" ht="14.4" x14ac:dyDescent="0.3">
      <c r="C6203"/>
    </row>
    <row r="6204" spans="3:3" ht="14.4" x14ac:dyDescent="0.3">
      <c r="C6204"/>
    </row>
    <row r="6205" spans="3:3" ht="14.4" x14ac:dyDescent="0.3">
      <c r="C6205"/>
    </row>
    <row r="6206" spans="3:3" ht="14.4" x14ac:dyDescent="0.3">
      <c r="C6206"/>
    </row>
    <row r="6207" spans="3:3" ht="14.4" x14ac:dyDescent="0.3">
      <c r="C6207"/>
    </row>
    <row r="6208" spans="3:3" ht="14.4" x14ac:dyDescent="0.3">
      <c r="C6208"/>
    </row>
    <row r="6209" spans="3:3" ht="14.4" x14ac:dyDescent="0.3">
      <c r="C6209"/>
    </row>
    <row r="6210" spans="3:3" ht="14.4" x14ac:dyDescent="0.3">
      <c r="C6210"/>
    </row>
    <row r="6211" spans="3:3" ht="14.4" x14ac:dyDescent="0.3">
      <c r="C6211"/>
    </row>
    <row r="6212" spans="3:3" ht="14.4" x14ac:dyDescent="0.3">
      <c r="C6212"/>
    </row>
    <row r="6213" spans="3:3" ht="14.4" x14ac:dyDescent="0.3">
      <c r="C6213"/>
    </row>
    <row r="6214" spans="3:3" ht="14.4" x14ac:dyDescent="0.3">
      <c r="C6214"/>
    </row>
    <row r="6215" spans="3:3" ht="14.4" x14ac:dyDescent="0.3">
      <c r="C6215"/>
    </row>
    <row r="6216" spans="3:3" ht="14.4" x14ac:dyDescent="0.3">
      <c r="C6216"/>
    </row>
    <row r="6217" spans="3:3" ht="14.4" x14ac:dyDescent="0.3">
      <c r="C6217"/>
    </row>
    <row r="6218" spans="3:3" ht="14.4" x14ac:dyDescent="0.3">
      <c r="C6218"/>
    </row>
    <row r="6219" spans="3:3" ht="14.4" x14ac:dyDescent="0.3">
      <c r="C6219"/>
    </row>
    <row r="6220" spans="3:3" ht="14.4" x14ac:dyDescent="0.3">
      <c r="C6220"/>
    </row>
    <row r="6221" spans="3:3" ht="14.4" x14ac:dyDescent="0.3">
      <c r="C6221"/>
    </row>
    <row r="6222" spans="3:3" ht="14.4" x14ac:dyDescent="0.3">
      <c r="C6222"/>
    </row>
    <row r="6223" spans="3:3" ht="14.4" x14ac:dyDescent="0.3">
      <c r="C6223"/>
    </row>
    <row r="6224" spans="3:3" ht="14.4" x14ac:dyDescent="0.3">
      <c r="C6224"/>
    </row>
    <row r="6225" spans="3:3" ht="14.4" x14ac:dyDescent="0.3">
      <c r="C6225"/>
    </row>
    <row r="6226" spans="3:3" ht="14.4" x14ac:dyDescent="0.3">
      <c r="C6226"/>
    </row>
    <row r="6227" spans="3:3" ht="14.4" x14ac:dyDescent="0.3">
      <c r="C6227"/>
    </row>
    <row r="6228" spans="3:3" ht="14.4" x14ac:dyDescent="0.3">
      <c r="C6228"/>
    </row>
    <row r="6229" spans="3:3" ht="14.4" x14ac:dyDescent="0.3">
      <c r="C6229"/>
    </row>
    <row r="6230" spans="3:3" ht="14.4" x14ac:dyDescent="0.3">
      <c r="C6230"/>
    </row>
    <row r="6231" spans="3:3" ht="14.4" x14ac:dyDescent="0.3">
      <c r="C6231"/>
    </row>
    <row r="6232" spans="3:3" ht="14.4" x14ac:dyDescent="0.3">
      <c r="C6232"/>
    </row>
    <row r="6233" spans="3:3" ht="14.4" x14ac:dyDescent="0.3">
      <c r="C6233"/>
    </row>
    <row r="6234" spans="3:3" ht="14.4" x14ac:dyDescent="0.3">
      <c r="C6234"/>
    </row>
    <row r="6235" spans="3:3" ht="14.4" x14ac:dyDescent="0.3">
      <c r="C6235"/>
    </row>
    <row r="6236" spans="3:3" ht="14.4" x14ac:dyDescent="0.3">
      <c r="C6236"/>
    </row>
    <row r="6237" spans="3:3" ht="14.4" x14ac:dyDescent="0.3">
      <c r="C6237"/>
    </row>
    <row r="6238" spans="3:3" ht="14.4" x14ac:dyDescent="0.3">
      <c r="C6238"/>
    </row>
    <row r="6239" spans="3:3" ht="14.4" x14ac:dyDescent="0.3">
      <c r="C6239"/>
    </row>
    <row r="6240" spans="3:3" ht="14.4" x14ac:dyDescent="0.3">
      <c r="C6240"/>
    </row>
    <row r="6241" spans="3:3" ht="14.4" x14ac:dyDescent="0.3">
      <c r="C6241"/>
    </row>
    <row r="6242" spans="3:3" ht="14.4" x14ac:dyDescent="0.3">
      <c r="C6242"/>
    </row>
    <row r="6243" spans="3:3" ht="14.4" x14ac:dyDescent="0.3">
      <c r="C6243"/>
    </row>
    <row r="6244" spans="3:3" ht="14.4" x14ac:dyDescent="0.3">
      <c r="C6244"/>
    </row>
    <row r="6245" spans="3:3" ht="14.4" x14ac:dyDescent="0.3">
      <c r="C6245"/>
    </row>
    <row r="6246" spans="3:3" ht="14.4" x14ac:dyDescent="0.3">
      <c r="C6246"/>
    </row>
    <row r="6247" spans="3:3" ht="14.4" x14ac:dyDescent="0.3">
      <c r="C6247"/>
    </row>
    <row r="6248" spans="3:3" ht="14.4" x14ac:dyDescent="0.3">
      <c r="C6248"/>
    </row>
    <row r="6249" spans="3:3" ht="14.4" x14ac:dyDescent="0.3">
      <c r="C6249"/>
    </row>
    <row r="6250" spans="3:3" ht="14.4" x14ac:dyDescent="0.3">
      <c r="C6250"/>
    </row>
    <row r="6251" spans="3:3" ht="14.4" x14ac:dyDescent="0.3">
      <c r="C6251"/>
    </row>
    <row r="6252" spans="3:3" ht="14.4" x14ac:dyDescent="0.3">
      <c r="C6252"/>
    </row>
    <row r="6253" spans="3:3" ht="14.4" x14ac:dyDescent="0.3">
      <c r="C6253"/>
    </row>
    <row r="6254" spans="3:3" ht="14.4" x14ac:dyDescent="0.3">
      <c r="C6254"/>
    </row>
    <row r="6255" spans="3:3" ht="14.4" x14ac:dyDescent="0.3">
      <c r="C6255"/>
    </row>
    <row r="6256" spans="3:3" ht="14.4" x14ac:dyDescent="0.3">
      <c r="C6256"/>
    </row>
    <row r="6257" spans="3:3" ht="14.4" x14ac:dyDescent="0.3">
      <c r="C6257"/>
    </row>
    <row r="6258" spans="3:3" ht="14.4" x14ac:dyDescent="0.3">
      <c r="C6258"/>
    </row>
    <row r="6259" spans="3:3" ht="14.4" x14ac:dyDescent="0.3">
      <c r="C6259"/>
    </row>
    <row r="6260" spans="3:3" ht="14.4" x14ac:dyDescent="0.3">
      <c r="C6260"/>
    </row>
    <row r="6261" spans="3:3" ht="14.4" x14ac:dyDescent="0.3">
      <c r="C6261"/>
    </row>
    <row r="6262" spans="3:3" ht="14.4" x14ac:dyDescent="0.3">
      <c r="C6262"/>
    </row>
    <row r="6263" spans="3:3" ht="14.4" x14ac:dyDescent="0.3">
      <c r="C6263"/>
    </row>
    <row r="6264" spans="3:3" ht="14.4" x14ac:dyDescent="0.3">
      <c r="C6264"/>
    </row>
    <row r="6265" spans="3:3" ht="14.4" x14ac:dyDescent="0.3">
      <c r="C6265"/>
    </row>
    <row r="6266" spans="3:3" ht="14.4" x14ac:dyDescent="0.3">
      <c r="C6266"/>
    </row>
    <row r="6267" spans="3:3" ht="14.4" x14ac:dyDescent="0.3">
      <c r="C6267"/>
    </row>
    <row r="6268" spans="3:3" ht="14.4" x14ac:dyDescent="0.3">
      <c r="C6268"/>
    </row>
    <row r="6269" spans="3:3" ht="14.4" x14ac:dyDescent="0.3">
      <c r="C6269"/>
    </row>
    <row r="6270" spans="3:3" ht="14.4" x14ac:dyDescent="0.3">
      <c r="C6270"/>
    </row>
    <row r="6271" spans="3:3" ht="14.4" x14ac:dyDescent="0.3">
      <c r="C6271"/>
    </row>
    <row r="6272" spans="3:3" ht="14.4" x14ac:dyDescent="0.3">
      <c r="C6272"/>
    </row>
    <row r="6273" spans="3:3" ht="14.4" x14ac:dyDescent="0.3">
      <c r="C6273"/>
    </row>
    <row r="6274" spans="3:3" ht="14.4" x14ac:dyDescent="0.3">
      <c r="C6274"/>
    </row>
    <row r="6275" spans="3:3" ht="14.4" x14ac:dyDescent="0.3">
      <c r="C6275"/>
    </row>
    <row r="6276" spans="3:3" ht="14.4" x14ac:dyDescent="0.3">
      <c r="C6276"/>
    </row>
    <row r="6277" spans="3:3" ht="14.4" x14ac:dyDescent="0.3">
      <c r="C6277"/>
    </row>
    <row r="6278" spans="3:3" ht="14.4" x14ac:dyDescent="0.3">
      <c r="C6278"/>
    </row>
    <row r="6279" spans="3:3" ht="14.4" x14ac:dyDescent="0.3">
      <c r="C6279"/>
    </row>
    <row r="6280" spans="3:3" ht="14.4" x14ac:dyDescent="0.3">
      <c r="C6280"/>
    </row>
    <row r="6281" spans="3:3" ht="14.4" x14ac:dyDescent="0.3">
      <c r="C6281"/>
    </row>
    <row r="6282" spans="3:3" ht="14.4" x14ac:dyDescent="0.3">
      <c r="C6282"/>
    </row>
    <row r="6283" spans="3:3" ht="14.4" x14ac:dyDescent="0.3">
      <c r="C6283"/>
    </row>
    <row r="6284" spans="3:3" ht="14.4" x14ac:dyDescent="0.3">
      <c r="C6284"/>
    </row>
    <row r="6285" spans="3:3" ht="14.4" x14ac:dyDescent="0.3">
      <c r="C6285"/>
    </row>
    <row r="6286" spans="3:3" ht="14.4" x14ac:dyDescent="0.3">
      <c r="C6286"/>
    </row>
    <row r="6287" spans="3:3" ht="14.4" x14ac:dyDescent="0.3">
      <c r="C6287"/>
    </row>
    <row r="6288" spans="3:3" ht="14.4" x14ac:dyDescent="0.3">
      <c r="C6288"/>
    </row>
    <row r="6289" spans="3:3" ht="14.4" x14ac:dyDescent="0.3">
      <c r="C6289"/>
    </row>
    <row r="6290" spans="3:3" ht="14.4" x14ac:dyDescent="0.3">
      <c r="C6290"/>
    </row>
    <row r="6291" spans="3:3" ht="14.4" x14ac:dyDescent="0.3">
      <c r="C6291"/>
    </row>
    <row r="6292" spans="3:3" ht="14.4" x14ac:dyDescent="0.3">
      <c r="C6292"/>
    </row>
    <row r="6293" spans="3:3" ht="14.4" x14ac:dyDescent="0.3">
      <c r="C6293"/>
    </row>
    <row r="6294" spans="3:3" ht="14.4" x14ac:dyDescent="0.3">
      <c r="C6294"/>
    </row>
    <row r="6295" spans="3:3" ht="14.4" x14ac:dyDescent="0.3">
      <c r="C6295"/>
    </row>
    <row r="6296" spans="3:3" ht="14.4" x14ac:dyDescent="0.3">
      <c r="C6296"/>
    </row>
    <row r="6297" spans="3:3" ht="14.4" x14ac:dyDescent="0.3">
      <c r="C6297"/>
    </row>
    <row r="6298" spans="3:3" ht="14.4" x14ac:dyDescent="0.3">
      <c r="C6298"/>
    </row>
    <row r="6299" spans="3:3" ht="14.4" x14ac:dyDescent="0.3">
      <c r="C6299"/>
    </row>
    <row r="6300" spans="3:3" ht="14.4" x14ac:dyDescent="0.3">
      <c r="C6300"/>
    </row>
    <row r="6301" spans="3:3" ht="14.4" x14ac:dyDescent="0.3">
      <c r="C6301"/>
    </row>
    <row r="6302" spans="3:3" ht="14.4" x14ac:dyDescent="0.3">
      <c r="C6302"/>
    </row>
    <row r="6303" spans="3:3" ht="14.4" x14ac:dyDescent="0.3">
      <c r="C6303"/>
    </row>
    <row r="6304" spans="3:3" ht="14.4" x14ac:dyDescent="0.3">
      <c r="C6304"/>
    </row>
    <row r="6305" spans="3:3" ht="14.4" x14ac:dyDescent="0.3">
      <c r="C6305"/>
    </row>
    <row r="6306" spans="3:3" ht="14.4" x14ac:dyDescent="0.3">
      <c r="C6306"/>
    </row>
    <row r="6307" spans="3:3" ht="14.4" x14ac:dyDescent="0.3">
      <c r="C6307"/>
    </row>
    <row r="6308" spans="3:3" ht="14.4" x14ac:dyDescent="0.3">
      <c r="C6308"/>
    </row>
    <row r="6309" spans="3:3" ht="14.4" x14ac:dyDescent="0.3">
      <c r="C6309"/>
    </row>
    <row r="6310" spans="3:3" ht="14.4" x14ac:dyDescent="0.3">
      <c r="C6310"/>
    </row>
    <row r="6311" spans="3:3" ht="14.4" x14ac:dyDescent="0.3">
      <c r="C6311"/>
    </row>
    <row r="6312" spans="3:3" ht="14.4" x14ac:dyDescent="0.3">
      <c r="C6312"/>
    </row>
    <row r="6313" spans="3:3" ht="14.4" x14ac:dyDescent="0.3">
      <c r="C6313"/>
    </row>
    <row r="6314" spans="3:3" ht="14.4" x14ac:dyDescent="0.3">
      <c r="C6314"/>
    </row>
    <row r="6315" spans="3:3" ht="14.4" x14ac:dyDescent="0.3">
      <c r="C6315"/>
    </row>
    <row r="6316" spans="3:3" ht="14.4" x14ac:dyDescent="0.3">
      <c r="C6316"/>
    </row>
    <row r="6317" spans="3:3" ht="14.4" x14ac:dyDescent="0.3">
      <c r="C6317"/>
    </row>
    <row r="6318" spans="3:3" ht="14.4" x14ac:dyDescent="0.3">
      <c r="C6318"/>
    </row>
    <row r="6319" spans="3:3" ht="14.4" x14ac:dyDescent="0.3">
      <c r="C6319"/>
    </row>
    <row r="6320" spans="3:3" ht="14.4" x14ac:dyDescent="0.3">
      <c r="C6320"/>
    </row>
    <row r="6321" spans="3:3" ht="14.4" x14ac:dyDescent="0.3">
      <c r="C6321"/>
    </row>
    <row r="6322" spans="3:3" ht="14.4" x14ac:dyDescent="0.3">
      <c r="C6322"/>
    </row>
    <row r="6323" spans="3:3" ht="14.4" x14ac:dyDescent="0.3">
      <c r="C6323"/>
    </row>
    <row r="6324" spans="3:3" ht="14.4" x14ac:dyDescent="0.3">
      <c r="C6324"/>
    </row>
    <row r="6325" spans="3:3" ht="14.4" x14ac:dyDescent="0.3">
      <c r="C6325"/>
    </row>
    <row r="6326" spans="3:3" ht="14.4" x14ac:dyDescent="0.3">
      <c r="C6326"/>
    </row>
    <row r="6327" spans="3:3" ht="14.4" x14ac:dyDescent="0.3">
      <c r="C6327"/>
    </row>
    <row r="6328" spans="3:3" ht="14.4" x14ac:dyDescent="0.3">
      <c r="C6328"/>
    </row>
    <row r="6329" spans="3:3" ht="14.4" x14ac:dyDescent="0.3">
      <c r="C6329"/>
    </row>
    <row r="6330" spans="3:3" ht="14.4" x14ac:dyDescent="0.3">
      <c r="C6330"/>
    </row>
    <row r="6331" spans="3:3" ht="14.4" x14ac:dyDescent="0.3">
      <c r="C6331"/>
    </row>
    <row r="6332" spans="3:3" ht="14.4" x14ac:dyDescent="0.3">
      <c r="C6332"/>
    </row>
    <row r="6333" spans="3:3" ht="14.4" x14ac:dyDescent="0.3">
      <c r="C6333"/>
    </row>
    <row r="6334" spans="3:3" ht="14.4" x14ac:dyDescent="0.3">
      <c r="C6334"/>
    </row>
    <row r="6335" spans="3:3" ht="14.4" x14ac:dyDescent="0.3">
      <c r="C6335"/>
    </row>
    <row r="6336" spans="3:3" ht="14.4" x14ac:dyDescent="0.3">
      <c r="C6336"/>
    </row>
    <row r="6337" spans="3:3" ht="14.4" x14ac:dyDescent="0.3">
      <c r="C6337"/>
    </row>
    <row r="6338" spans="3:3" ht="14.4" x14ac:dyDescent="0.3">
      <c r="C6338"/>
    </row>
    <row r="6339" spans="3:3" ht="14.4" x14ac:dyDescent="0.3">
      <c r="C6339"/>
    </row>
    <row r="6340" spans="3:3" ht="14.4" x14ac:dyDescent="0.3">
      <c r="C6340"/>
    </row>
    <row r="6341" spans="3:3" ht="14.4" x14ac:dyDescent="0.3">
      <c r="C6341"/>
    </row>
    <row r="6342" spans="3:3" ht="14.4" x14ac:dyDescent="0.3">
      <c r="C6342"/>
    </row>
    <row r="6343" spans="3:3" ht="14.4" x14ac:dyDescent="0.3">
      <c r="C6343"/>
    </row>
    <row r="6344" spans="3:3" ht="14.4" x14ac:dyDescent="0.3">
      <c r="C6344"/>
    </row>
    <row r="6345" spans="3:3" ht="14.4" x14ac:dyDescent="0.3">
      <c r="C6345"/>
    </row>
    <row r="6346" spans="3:3" ht="14.4" x14ac:dyDescent="0.3">
      <c r="C6346"/>
    </row>
    <row r="6347" spans="3:3" ht="14.4" x14ac:dyDescent="0.3">
      <c r="C6347"/>
    </row>
    <row r="6348" spans="3:3" ht="14.4" x14ac:dyDescent="0.3">
      <c r="C6348"/>
    </row>
    <row r="6349" spans="3:3" ht="14.4" x14ac:dyDescent="0.3">
      <c r="C6349"/>
    </row>
    <row r="6350" spans="3:3" ht="14.4" x14ac:dyDescent="0.3">
      <c r="C6350"/>
    </row>
    <row r="6351" spans="3:3" ht="14.4" x14ac:dyDescent="0.3">
      <c r="C6351"/>
    </row>
    <row r="6352" spans="3:3" ht="14.4" x14ac:dyDescent="0.3">
      <c r="C6352"/>
    </row>
    <row r="6353" spans="3:3" ht="14.4" x14ac:dyDescent="0.3">
      <c r="C6353"/>
    </row>
    <row r="6354" spans="3:3" ht="14.4" x14ac:dyDescent="0.3">
      <c r="C6354"/>
    </row>
    <row r="6355" spans="3:3" ht="14.4" x14ac:dyDescent="0.3">
      <c r="C6355"/>
    </row>
    <row r="6356" spans="3:3" ht="14.4" x14ac:dyDescent="0.3">
      <c r="C6356"/>
    </row>
    <row r="6357" spans="3:3" ht="14.4" x14ac:dyDescent="0.3">
      <c r="C6357"/>
    </row>
    <row r="6358" spans="3:3" ht="14.4" x14ac:dyDescent="0.3">
      <c r="C6358"/>
    </row>
    <row r="6359" spans="3:3" ht="14.4" x14ac:dyDescent="0.3">
      <c r="C6359"/>
    </row>
    <row r="6360" spans="3:3" ht="14.4" x14ac:dyDescent="0.3">
      <c r="C6360"/>
    </row>
    <row r="6361" spans="3:3" ht="14.4" x14ac:dyDescent="0.3">
      <c r="C6361"/>
    </row>
    <row r="6362" spans="3:3" ht="14.4" x14ac:dyDescent="0.3">
      <c r="C6362"/>
    </row>
    <row r="6363" spans="3:3" ht="14.4" x14ac:dyDescent="0.3">
      <c r="C6363"/>
    </row>
    <row r="6364" spans="3:3" ht="14.4" x14ac:dyDescent="0.3">
      <c r="C6364"/>
    </row>
    <row r="6365" spans="3:3" ht="14.4" x14ac:dyDescent="0.3">
      <c r="C6365"/>
    </row>
    <row r="6366" spans="3:3" ht="14.4" x14ac:dyDescent="0.3">
      <c r="C6366"/>
    </row>
    <row r="6367" spans="3:3" ht="14.4" x14ac:dyDescent="0.3">
      <c r="C6367"/>
    </row>
    <row r="6368" spans="3:3" ht="14.4" x14ac:dyDescent="0.3">
      <c r="C6368"/>
    </row>
    <row r="6369" spans="3:3" ht="14.4" x14ac:dyDescent="0.3">
      <c r="C6369"/>
    </row>
    <row r="6370" spans="3:3" ht="14.4" x14ac:dyDescent="0.3">
      <c r="C6370"/>
    </row>
    <row r="6371" spans="3:3" ht="14.4" x14ac:dyDescent="0.3">
      <c r="C6371"/>
    </row>
    <row r="6372" spans="3:3" ht="14.4" x14ac:dyDescent="0.3">
      <c r="C6372"/>
    </row>
    <row r="6373" spans="3:3" ht="14.4" x14ac:dyDescent="0.3">
      <c r="C6373"/>
    </row>
    <row r="6374" spans="3:3" ht="14.4" x14ac:dyDescent="0.3">
      <c r="C6374"/>
    </row>
    <row r="6375" spans="3:3" ht="14.4" x14ac:dyDescent="0.3">
      <c r="C6375"/>
    </row>
    <row r="6376" spans="3:3" ht="14.4" x14ac:dyDescent="0.3">
      <c r="C6376"/>
    </row>
    <row r="6377" spans="3:3" ht="14.4" x14ac:dyDescent="0.3">
      <c r="C6377"/>
    </row>
    <row r="6378" spans="3:3" ht="14.4" x14ac:dyDescent="0.3">
      <c r="C6378"/>
    </row>
    <row r="6379" spans="3:3" ht="14.4" x14ac:dyDescent="0.3">
      <c r="C6379"/>
    </row>
    <row r="6380" spans="3:3" ht="14.4" x14ac:dyDescent="0.3">
      <c r="C6380"/>
    </row>
    <row r="6381" spans="3:3" ht="14.4" x14ac:dyDescent="0.3">
      <c r="C6381"/>
    </row>
    <row r="6382" spans="3:3" ht="14.4" x14ac:dyDescent="0.3">
      <c r="C6382"/>
    </row>
    <row r="6383" spans="3:3" ht="14.4" x14ac:dyDescent="0.3">
      <c r="C6383"/>
    </row>
    <row r="6384" spans="3:3" ht="14.4" x14ac:dyDescent="0.3">
      <c r="C6384"/>
    </row>
    <row r="6385" spans="3:3" ht="14.4" x14ac:dyDescent="0.3">
      <c r="C6385"/>
    </row>
    <row r="6386" spans="3:3" ht="14.4" x14ac:dyDescent="0.3">
      <c r="C6386"/>
    </row>
    <row r="6387" spans="3:3" ht="14.4" x14ac:dyDescent="0.3">
      <c r="C6387"/>
    </row>
    <row r="6388" spans="3:3" ht="14.4" x14ac:dyDescent="0.3">
      <c r="C6388"/>
    </row>
    <row r="6389" spans="3:3" ht="14.4" x14ac:dyDescent="0.3">
      <c r="C6389"/>
    </row>
    <row r="6390" spans="3:3" ht="14.4" x14ac:dyDescent="0.3">
      <c r="C6390"/>
    </row>
    <row r="6391" spans="3:3" ht="14.4" x14ac:dyDescent="0.3">
      <c r="C6391"/>
    </row>
    <row r="6392" spans="3:3" ht="14.4" x14ac:dyDescent="0.3">
      <c r="C6392"/>
    </row>
    <row r="6393" spans="3:3" ht="14.4" x14ac:dyDescent="0.3">
      <c r="C6393"/>
    </row>
    <row r="6394" spans="3:3" ht="14.4" x14ac:dyDescent="0.3">
      <c r="C6394"/>
    </row>
    <row r="6395" spans="3:3" ht="14.4" x14ac:dyDescent="0.3">
      <c r="C6395"/>
    </row>
    <row r="6396" spans="3:3" ht="14.4" x14ac:dyDescent="0.3">
      <c r="C6396"/>
    </row>
    <row r="6397" spans="3:3" ht="14.4" x14ac:dyDescent="0.3">
      <c r="C6397"/>
    </row>
    <row r="6398" spans="3:3" ht="14.4" x14ac:dyDescent="0.3">
      <c r="C6398"/>
    </row>
    <row r="6399" spans="3:3" ht="14.4" x14ac:dyDescent="0.3">
      <c r="C6399"/>
    </row>
    <row r="6400" spans="3:3" ht="14.4" x14ac:dyDescent="0.3">
      <c r="C6400"/>
    </row>
    <row r="6401" spans="3:3" ht="14.4" x14ac:dyDescent="0.3">
      <c r="C6401"/>
    </row>
    <row r="6402" spans="3:3" ht="14.4" x14ac:dyDescent="0.3">
      <c r="C6402"/>
    </row>
    <row r="6403" spans="3:3" ht="14.4" x14ac:dyDescent="0.3">
      <c r="C6403"/>
    </row>
    <row r="6404" spans="3:3" ht="14.4" x14ac:dyDescent="0.3">
      <c r="C6404"/>
    </row>
    <row r="6405" spans="3:3" ht="14.4" x14ac:dyDescent="0.3">
      <c r="C6405"/>
    </row>
    <row r="6406" spans="3:3" ht="14.4" x14ac:dyDescent="0.3">
      <c r="C6406"/>
    </row>
    <row r="6407" spans="3:3" ht="14.4" x14ac:dyDescent="0.3">
      <c r="C6407"/>
    </row>
    <row r="6408" spans="3:3" ht="14.4" x14ac:dyDescent="0.3">
      <c r="C6408"/>
    </row>
    <row r="6409" spans="3:3" ht="14.4" x14ac:dyDescent="0.3">
      <c r="C6409"/>
    </row>
    <row r="6410" spans="3:3" ht="14.4" x14ac:dyDescent="0.3">
      <c r="C6410"/>
    </row>
    <row r="6411" spans="3:3" ht="14.4" x14ac:dyDescent="0.3">
      <c r="C6411"/>
    </row>
    <row r="6412" spans="3:3" ht="14.4" x14ac:dyDescent="0.3">
      <c r="C6412"/>
    </row>
    <row r="6413" spans="3:3" ht="14.4" x14ac:dyDescent="0.3">
      <c r="C6413"/>
    </row>
    <row r="6414" spans="3:3" ht="14.4" x14ac:dyDescent="0.3">
      <c r="C6414"/>
    </row>
    <row r="6415" spans="3:3" ht="14.4" x14ac:dyDescent="0.3">
      <c r="C6415"/>
    </row>
    <row r="6416" spans="3:3" ht="14.4" x14ac:dyDescent="0.3">
      <c r="C6416"/>
    </row>
    <row r="6417" spans="3:3" ht="14.4" x14ac:dyDescent="0.3">
      <c r="C6417"/>
    </row>
    <row r="6418" spans="3:3" ht="14.4" x14ac:dyDescent="0.3">
      <c r="C6418"/>
    </row>
    <row r="6419" spans="3:3" ht="14.4" x14ac:dyDescent="0.3">
      <c r="C6419"/>
    </row>
    <row r="6420" spans="3:3" ht="14.4" x14ac:dyDescent="0.3">
      <c r="C6420"/>
    </row>
    <row r="6421" spans="3:3" ht="14.4" x14ac:dyDescent="0.3">
      <c r="C6421"/>
    </row>
    <row r="6422" spans="3:3" ht="14.4" x14ac:dyDescent="0.3">
      <c r="C6422"/>
    </row>
    <row r="6423" spans="3:3" ht="14.4" x14ac:dyDescent="0.3">
      <c r="C6423"/>
    </row>
    <row r="6424" spans="3:3" ht="14.4" x14ac:dyDescent="0.3">
      <c r="C6424"/>
    </row>
    <row r="6425" spans="3:3" ht="14.4" x14ac:dyDescent="0.3">
      <c r="C6425"/>
    </row>
    <row r="6426" spans="3:3" ht="14.4" x14ac:dyDescent="0.3">
      <c r="C6426"/>
    </row>
    <row r="6427" spans="3:3" ht="14.4" x14ac:dyDescent="0.3">
      <c r="C6427"/>
    </row>
    <row r="6428" spans="3:3" ht="14.4" x14ac:dyDescent="0.3">
      <c r="C6428"/>
    </row>
    <row r="6429" spans="3:3" ht="14.4" x14ac:dyDescent="0.3">
      <c r="C6429"/>
    </row>
    <row r="6430" spans="3:3" ht="14.4" x14ac:dyDescent="0.3">
      <c r="C6430"/>
    </row>
    <row r="6431" spans="3:3" ht="14.4" x14ac:dyDescent="0.3">
      <c r="C6431"/>
    </row>
    <row r="6432" spans="3:3" ht="14.4" x14ac:dyDescent="0.3">
      <c r="C6432"/>
    </row>
    <row r="6433" spans="3:3" ht="14.4" x14ac:dyDescent="0.3">
      <c r="C6433"/>
    </row>
    <row r="6434" spans="3:3" ht="14.4" x14ac:dyDescent="0.3">
      <c r="C6434"/>
    </row>
    <row r="6435" spans="3:3" ht="14.4" x14ac:dyDescent="0.3">
      <c r="C6435"/>
    </row>
    <row r="6436" spans="3:3" ht="14.4" x14ac:dyDescent="0.3">
      <c r="C6436"/>
    </row>
    <row r="6437" spans="3:3" ht="14.4" x14ac:dyDescent="0.3">
      <c r="C6437"/>
    </row>
    <row r="6438" spans="3:3" ht="14.4" x14ac:dyDescent="0.3">
      <c r="C6438"/>
    </row>
    <row r="6439" spans="3:3" ht="14.4" x14ac:dyDescent="0.3">
      <c r="C6439"/>
    </row>
    <row r="6440" spans="3:3" ht="14.4" x14ac:dyDescent="0.3">
      <c r="C6440"/>
    </row>
    <row r="6441" spans="3:3" ht="14.4" x14ac:dyDescent="0.3">
      <c r="C6441"/>
    </row>
    <row r="6442" spans="3:3" ht="14.4" x14ac:dyDescent="0.3">
      <c r="C6442"/>
    </row>
    <row r="6443" spans="3:3" ht="14.4" x14ac:dyDescent="0.3">
      <c r="C6443"/>
    </row>
    <row r="6444" spans="3:3" ht="14.4" x14ac:dyDescent="0.3">
      <c r="C6444"/>
    </row>
    <row r="6445" spans="3:3" ht="14.4" x14ac:dyDescent="0.3">
      <c r="C6445"/>
    </row>
    <row r="6446" spans="3:3" ht="14.4" x14ac:dyDescent="0.3">
      <c r="C6446"/>
    </row>
    <row r="6447" spans="3:3" ht="14.4" x14ac:dyDescent="0.3">
      <c r="C6447"/>
    </row>
    <row r="6448" spans="3:3" ht="14.4" x14ac:dyDescent="0.3">
      <c r="C6448"/>
    </row>
    <row r="6449" spans="3:3" ht="14.4" x14ac:dyDescent="0.3">
      <c r="C6449"/>
    </row>
    <row r="6450" spans="3:3" ht="14.4" x14ac:dyDescent="0.3">
      <c r="C6450"/>
    </row>
    <row r="6451" spans="3:3" ht="14.4" x14ac:dyDescent="0.3">
      <c r="C6451"/>
    </row>
    <row r="6452" spans="3:3" ht="14.4" x14ac:dyDescent="0.3">
      <c r="C6452"/>
    </row>
    <row r="6453" spans="3:3" ht="14.4" x14ac:dyDescent="0.3">
      <c r="C6453"/>
    </row>
    <row r="6454" spans="3:3" ht="14.4" x14ac:dyDescent="0.3">
      <c r="C6454"/>
    </row>
    <row r="6455" spans="3:3" ht="14.4" x14ac:dyDescent="0.3">
      <c r="C6455"/>
    </row>
    <row r="6456" spans="3:3" ht="14.4" x14ac:dyDescent="0.3">
      <c r="C6456"/>
    </row>
    <row r="6457" spans="3:3" ht="14.4" x14ac:dyDescent="0.3">
      <c r="C6457"/>
    </row>
    <row r="6458" spans="3:3" ht="14.4" x14ac:dyDescent="0.3">
      <c r="C6458"/>
    </row>
    <row r="6459" spans="3:3" ht="14.4" x14ac:dyDescent="0.3">
      <c r="C6459"/>
    </row>
    <row r="6460" spans="3:3" ht="14.4" x14ac:dyDescent="0.3">
      <c r="C6460"/>
    </row>
    <row r="6461" spans="3:3" ht="14.4" x14ac:dyDescent="0.3">
      <c r="C6461"/>
    </row>
    <row r="6462" spans="3:3" ht="14.4" x14ac:dyDescent="0.3">
      <c r="C6462"/>
    </row>
    <row r="6463" spans="3:3" ht="14.4" x14ac:dyDescent="0.3">
      <c r="C6463"/>
    </row>
    <row r="6464" spans="3:3" ht="14.4" x14ac:dyDescent="0.3">
      <c r="C6464"/>
    </row>
    <row r="6465" spans="3:3" ht="14.4" x14ac:dyDescent="0.3">
      <c r="C6465"/>
    </row>
    <row r="6466" spans="3:3" ht="14.4" x14ac:dyDescent="0.3">
      <c r="C6466"/>
    </row>
    <row r="6467" spans="3:3" ht="14.4" x14ac:dyDescent="0.3">
      <c r="C6467"/>
    </row>
    <row r="6468" spans="3:3" ht="14.4" x14ac:dyDescent="0.3">
      <c r="C6468"/>
    </row>
    <row r="6469" spans="3:3" ht="14.4" x14ac:dyDescent="0.3">
      <c r="C6469"/>
    </row>
    <row r="6470" spans="3:3" ht="14.4" x14ac:dyDescent="0.3">
      <c r="C6470"/>
    </row>
    <row r="6471" spans="3:3" ht="14.4" x14ac:dyDescent="0.3">
      <c r="C6471"/>
    </row>
    <row r="6472" spans="3:3" ht="14.4" x14ac:dyDescent="0.3">
      <c r="C6472"/>
    </row>
    <row r="6473" spans="3:3" ht="14.4" x14ac:dyDescent="0.3">
      <c r="C6473"/>
    </row>
    <row r="6474" spans="3:3" ht="14.4" x14ac:dyDescent="0.3">
      <c r="C6474"/>
    </row>
    <row r="6475" spans="3:3" ht="14.4" x14ac:dyDescent="0.3">
      <c r="C6475"/>
    </row>
    <row r="6476" spans="3:3" ht="14.4" x14ac:dyDescent="0.3">
      <c r="C6476"/>
    </row>
    <row r="6477" spans="3:3" ht="14.4" x14ac:dyDescent="0.3">
      <c r="C6477"/>
    </row>
    <row r="6478" spans="3:3" ht="14.4" x14ac:dyDescent="0.3">
      <c r="C6478"/>
    </row>
    <row r="6479" spans="3:3" ht="14.4" x14ac:dyDescent="0.3">
      <c r="C6479"/>
    </row>
    <row r="6480" spans="3:3" ht="14.4" x14ac:dyDescent="0.3">
      <c r="C6480"/>
    </row>
    <row r="6481" spans="3:3" ht="14.4" x14ac:dyDescent="0.3">
      <c r="C6481"/>
    </row>
    <row r="6482" spans="3:3" ht="14.4" x14ac:dyDescent="0.3">
      <c r="C6482"/>
    </row>
    <row r="6483" spans="3:3" ht="14.4" x14ac:dyDescent="0.3">
      <c r="C6483"/>
    </row>
    <row r="6484" spans="3:3" ht="14.4" x14ac:dyDescent="0.3">
      <c r="C6484"/>
    </row>
    <row r="6485" spans="3:3" ht="14.4" x14ac:dyDescent="0.3">
      <c r="C6485"/>
    </row>
    <row r="6486" spans="3:3" ht="14.4" x14ac:dyDescent="0.3">
      <c r="C6486"/>
    </row>
    <row r="6487" spans="3:3" ht="14.4" x14ac:dyDescent="0.3">
      <c r="C6487"/>
    </row>
    <row r="6488" spans="3:3" ht="14.4" x14ac:dyDescent="0.3">
      <c r="C6488"/>
    </row>
    <row r="6489" spans="3:3" ht="14.4" x14ac:dyDescent="0.3">
      <c r="C6489"/>
    </row>
    <row r="6490" spans="3:3" ht="14.4" x14ac:dyDescent="0.3">
      <c r="C6490"/>
    </row>
    <row r="6491" spans="3:3" ht="14.4" x14ac:dyDescent="0.3">
      <c r="C6491"/>
    </row>
    <row r="6492" spans="3:3" ht="14.4" x14ac:dyDescent="0.3">
      <c r="C6492"/>
    </row>
    <row r="6493" spans="3:3" ht="14.4" x14ac:dyDescent="0.3">
      <c r="C6493"/>
    </row>
    <row r="6494" spans="3:3" ht="14.4" x14ac:dyDescent="0.3">
      <c r="C6494"/>
    </row>
    <row r="6495" spans="3:3" ht="14.4" x14ac:dyDescent="0.3">
      <c r="C6495"/>
    </row>
    <row r="6496" spans="3:3" ht="14.4" x14ac:dyDescent="0.3">
      <c r="C6496"/>
    </row>
    <row r="6497" spans="3:3" ht="14.4" x14ac:dyDescent="0.3">
      <c r="C6497"/>
    </row>
    <row r="6498" spans="3:3" ht="14.4" x14ac:dyDescent="0.3">
      <c r="C6498"/>
    </row>
    <row r="6499" spans="3:3" ht="14.4" x14ac:dyDescent="0.3">
      <c r="C6499"/>
    </row>
    <row r="6500" spans="3:3" ht="14.4" x14ac:dyDescent="0.3">
      <c r="C6500"/>
    </row>
    <row r="6501" spans="3:3" ht="14.4" x14ac:dyDescent="0.3">
      <c r="C6501"/>
    </row>
    <row r="6502" spans="3:3" ht="14.4" x14ac:dyDescent="0.3">
      <c r="C6502"/>
    </row>
    <row r="6503" spans="3:3" ht="14.4" x14ac:dyDescent="0.3">
      <c r="C6503"/>
    </row>
    <row r="6504" spans="3:3" ht="14.4" x14ac:dyDescent="0.3">
      <c r="C6504"/>
    </row>
    <row r="6505" spans="3:3" ht="14.4" x14ac:dyDescent="0.3">
      <c r="C6505"/>
    </row>
    <row r="6506" spans="3:3" ht="14.4" x14ac:dyDescent="0.3">
      <c r="C6506"/>
    </row>
    <row r="6507" spans="3:3" ht="14.4" x14ac:dyDescent="0.3">
      <c r="C6507"/>
    </row>
    <row r="6508" spans="3:3" ht="14.4" x14ac:dyDescent="0.3">
      <c r="C6508"/>
    </row>
    <row r="6509" spans="3:3" ht="14.4" x14ac:dyDescent="0.3">
      <c r="C6509"/>
    </row>
    <row r="6510" spans="3:3" ht="14.4" x14ac:dyDescent="0.3">
      <c r="C6510"/>
    </row>
    <row r="6511" spans="3:3" ht="14.4" x14ac:dyDescent="0.3">
      <c r="C6511"/>
    </row>
    <row r="6512" spans="3:3" ht="14.4" x14ac:dyDescent="0.3">
      <c r="C6512"/>
    </row>
    <row r="6513" spans="3:3" ht="14.4" x14ac:dyDescent="0.3">
      <c r="C6513"/>
    </row>
    <row r="6514" spans="3:3" ht="14.4" x14ac:dyDescent="0.3">
      <c r="C6514"/>
    </row>
    <row r="6515" spans="3:3" ht="14.4" x14ac:dyDescent="0.3">
      <c r="C6515"/>
    </row>
    <row r="6516" spans="3:3" ht="14.4" x14ac:dyDescent="0.3">
      <c r="C6516"/>
    </row>
    <row r="6517" spans="3:3" ht="14.4" x14ac:dyDescent="0.3">
      <c r="C6517"/>
    </row>
    <row r="6518" spans="3:3" ht="14.4" x14ac:dyDescent="0.3">
      <c r="C6518"/>
    </row>
    <row r="6519" spans="3:3" ht="14.4" x14ac:dyDescent="0.3">
      <c r="C6519"/>
    </row>
    <row r="6520" spans="3:3" ht="14.4" x14ac:dyDescent="0.3">
      <c r="C6520"/>
    </row>
    <row r="6521" spans="3:3" ht="14.4" x14ac:dyDescent="0.3">
      <c r="C6521"/>
    </row>
    <row r="6522" spans="3:3" ht="14.4" x14ac:dyDescent="0.3">
      <c r="C6522"/>
    </row>
    <row r="6523" spans="3:3" ht="14.4" x14ac:dyDescent="0.3">
      <c r="C6523"/>
    </row>
    <row r="6524" spans="3:3" ht="14.4" x14ac:dyDescent="0.3">
      <c r="C6524"/>
    </row>
    <row r="6525" spans="3:3" ht="14.4" x14ac:dyDescent="0.3">
      <c r="C6525"/>
    </row>
    <row r="6526" spans="3:3" ht="14.4" x14ac:dyDescent="0.3">
      <c r="C6526"/>
    </row>
    <row r="6527" spans="3:3" ht="14.4" x14ac:dyDescent="0.3">
      <c r="C6527"/>
    </row>
    <row r="6528" spans="3:3" ht="14.4" x14ac:dyDescent="0.3">
      <c r="C6528"/>
    </row>
    <row r="6529" spans="3:3" ht="14.4" x14ac:dyDescent="0.3">
      <c r="C6529"/>
    </row>
    <row r="6530" spans="3:3" ht="14.4" x14ac:dyDescent="0.3">
      <c r="C6530"/>
    </row>
    <row r="6531" spans="3:3" ht="14.4" x14ac:dyDescent="0.3">
      <c r="C6531"/>
    </row>
    <row r="6532" spans="3:3" ht="14.4" x14ac:dyDescent="0.3">
      <c r="C6532"/>
    </row>
    <row r="6533" spans="3:3" ht="14.4" x14ac:dyDescent="0.3">
      <c r="C6533"/>
    </row>
    <row r="6534" spans="3:3" ht="14.4" x14ac:dyDescent="0.3">
      <c r="C6534"/>
    </row>
    <row r="6535" spans="3:3" ht="14.4" x14ac:dyDescent="0.3">
      <c r="C6535"/>
    </row>
    <row r="6536" spans="3:3" ht="14.4" x14ac:dyDescent="0.3">
      <c r="C6536"/>
    </row>
    <row r="6537" spans="3:3" ht="14.4" x14ac:dyDescent="0.3">
      <c r="C6537"/>
    </row>
    <row r="6538" spans="3:3" ht="14.4" x14ac:dyDescent="0.3">
      <c r="C6538"/>
    </row>
    <row r="6539" spans="3:3" ht="14.4" x14ac:dyDescent="0.3">
      <c r="C6539"/>
    </row>
    <row r="6540" spans="3:3" ht="14.4" x14ac:dyDescent="0.3">
      <c r="C6540"/>
    </row>
    <row r="6541" spans="3:3" ht="14.4" x14ac:dyDescent="0.3">
      <c r="C6541"/>
    </row>
    <row r="6542" spans="3:3" ht="14.4" x14ac:dyDescent="0.3">
      <c r="C6542"/>
    </row>
    <row r="6543" spans="3:3" ht="14.4" x14ac:dyDescent="0.3">
      <c r="C6543"/>
    </row>
    <row r="6544" spans="3:3" ht="14.4" x14ac:dyDescent="0.3">
      <c r="C6544"/>
    </row>
    <row r="6545" spans="3:3" ht="14.4" x14ac:dyDescent="0.3">
      <c r="C6545"/>
    </row>
    <row r="6546" spans="3:3" ht="14.4" x14ac:dyDescent="0.3">
      <c r="C6546"/>
    </row>
    <row r="6547" spans="3:3" ht="14.4" x14ac:dyDescent="0.3">
      <c r="C6547"/>
    </row>
    <row r="6548" spans="3:3" ht="14.4" x14ac:dyDescent="0.3">
      <c r="C6548"/>
    </row>
    <row r="6549" spans="3:3" ht="14.4" x14ac:dyDescent="0.3">
      <c r="C6549"/>
    </row>
    <row r="6550" spans="3:3" ht="14.4" x14ac:dyDescent="0.3">
      <c r="C6550"/>
    </row>
    <row r="6551" spans="3:3" ht="14.4" x14ac:dyDescent="0.3">
      <c r="C6551"/>
    </row>
    <row r="6552" spans="3:3" ht="14.4" x14ac:dyDescent="0.3">
      <c r="C6552"/>
    </row>
    <row r="6553" spans="3:3" ht="14.4" x14ac:dyDescent="0.3">
      <c r="C6553"/>
    </row>
    <row r="6554" spans="3:3" ht="14.4" x14ac:dyDescent="0.3">
      <c r="C6554"/>
    </row>
    <row r="6555" spans="3:3" ht="14.4" x14ac:dyDescent="0.3">
      <c r="C6555"/>
    </row>
    <row r="6556" spans="3:3" ht="14.4" x14ac:dyDescent="0.3">
      <c r="C6556"/>
    </row>
    <row r="6557" spans="3:3" ht="14.4" x14ac:dyDescent="0.3">
      <c r="C6557"/>
    </row>
    <row r="6558" spans="3:3" ht="14.4" x14ac:dyDescent="0.3">
      <c r="C6558"/>
    </row>
    <row r="6559" spans="3:3" ht="14.4" x14ac:dyDescent="0.3">
      <c r="C6559"/>
    </row>
    <row r="6560" spans="3:3" ht="14.4" x14ac:dyDescent="0.3">
      <c r="C6560"/>
    </row>
    <row r="6561" spans="3:3" ht="14.4" x14ac:dyDescent="0.3">
      <c r="C6561"/>
    </row>
    <row r="6562" spans="3:3" ht="14.4" x14ac:dyDescent="0.3">
      <c r="C6562"/>
    </row>
    <row r="6563" spans="3:3" ht="14.4" x14ac:dyDescent="0.3">
      <c r="C6563"/>
    </row>
    <row r="6564" spans="3:3" ht="14.4" x14ac:dyDescent="0.3">
      <c r="C6564"/>
    </row>
    <row r="6565" spans="3:3" ht="14.4" x14ac:dyDescent="0.3">
      <c r="C6565"/>
    </row>
    <row r="6566" spans="3:3" ht="14.4" x14ac:dyDescent="0.3">
      <c r="C6566"/>
    </row>
    <row r="6567" spans="3:3" ht="14.4" x14ac:dyDescent="0.3">
      <c r="C6567"/>
    </row>
    <row r="6568" spans="3:3" ht="14.4" x14ac:dyDescent="0.3">
      <c r="C6568"/>
    </row>
    <row r="6569" spans="3:3" ht="14.4" x14ac:dyDescent="0.3">
      <c r="C6569"/>
    </row>
    <row r="6570" spans="3:3" ht="14.4" x14ac:dyDescent="0.3">
      <c r="C6570"/>
    </row>
    <row r="6571" spans="3:3" ht="14.4" x14ac:dyDescent="0.3">
      <c r="C6571"/>
    </row>
    <row r="6572" spans="3:3" ht="14.4" x14ac:dyDescent="0.3">
      <c r="C6572"/>
    </row>
    <row r="6573" spans="3:3" ht="14.4" x14ac:dyDescent="0.3">
      <c r="C6573"/>
    </row>
    <row r="6574" spans="3:3" ht="14.4" x14ac:dyDescent="0.3">
      <c r="C6574"/>
    </row>
    <row r="6575" spans="3:3" ht="14.4" x14ac:dyDescent="0.3">
      <c r="C6575"/>
    </row>
    <row r="6576" spans="3:3" ht="14.4" x14ac:dyDescent="0.3">
      <c r="C6576"/>
    </row>
    <row r="6577" spans="3:3" ht="14.4" x14ac:dyDescent="0.3">
      <c r="C6577"/>
    </row>
    <row r="6578" spans="3:3" ht="14.4" x14ac:dyDescent="0.3">
      <c r="C6578"/>
    </row>
    <row r="6579" spans="3:3" ht="14.4" x14ac:dyDescent="0.3">
      <c r="C6579"/>
    </row>
    <row r="6580" spans="3:3" ht="14.4" x14ac:dyDescent="0.3">
      <c r="C6580"/>
    </row>
    <row r="6581" spans="3:3" ht="14.4" x14ac:dyDescent="0.3">
      <c r="C6581"/>
    </row>
    <row r="6582" spans="3:3" ht="14.4" x14ac:dyDescent="0.3">
      <c r="C6582"/>
    </row>
    <row r="6583" spans="3:3" ht="14.4" x14ac:dyDescent="0.3">
      <c r="C6583"/>
    </row>
    <row r="6584" spans="3:3" ht="14.4" x14ac:dyDescent="0.3">
      <c r="C6584"/>
    </row>
    <row r="6585" spans="3:3" ht="14.4" x14ac:dyDescent="0.3">
      <c r="C6585"/>
    </row>
    <row r="6586" spans="3:3" ht="14.4" x14ac:dyDescent="0.3">
      <c r="C6586"/>
    </row>
    <row r="6587" spans="3:3" ht="14.4" x14ac:dyDescent="0.3">
      <c r="C6587"/>
    </row>
    <row r="6588" spans="3:3" ht="14.4" x14ac:dyDescent="0.3">
      <c r="C6588"/>
    </row>
    <row r="6589" spans="3:3" ht="14.4" x14ac:dyDescent="0.3">
      <c r="C6589"/>
    </row>
    <row r="6590" spans="3:3" ht="14.4" x14ac:dyDescent="0.3">
      <c r="C6590"/>
    </row>
    <row r="6591" spans="3:3" ht="14.4" x14ac:dyDescent="0.3">
      <c r="C6591"/>
    </row>
    <row r="6592" spans="3:3" ht="14.4" x14ac:dyDescent="0.3">
      <c r="C6592"/>
    </row>
    <row r="6593" spans="3:3" ht="14.4" x14ac:dyDescent="0.3">
      <c r="C6593"/>
    </row>
    <row r="6594" spans="3:3" ht="14.4" x14ac:dyDescent="0.3">
      <c r="C6594"/>
    </row>
    <row r="6595" spans="3:3" ht="14.4" x14ac:dyDescent="0.3">
      <c r="C6595"/>
    </row>
    <row r="6596" spans="3:3" ht="14.4" x14ac:dyDescent="0.3">
      <c r="C6596"/>
    </row>
    <row r="6597" spans="3:3" ht="14.4" x14ac:dyDescent="0.3">
      <c r="C6597"/>
    </row>
    <row r="6598" spans="3:3" ht="14.4" x14ac:dyDescent="0.3">
      <c r="C6598"/>
    </row>
    <row r="6599" spans="3:3" ht="14.4" x14ac:dyDescent="0.3">
      <c r="C6599"/>
    </row>
    <row r="6600" spans="3:3" ht="14.4" x14ac:dyDescent="0.3">
      <c r="C6600"/>
    </row>
    <row r="6601" spans="3:3" ht="14.4" x14ac:dyDescent="0.3">
      <c r="C6601"/>
    </row>
    <row r="6602" spans="3:3" ht="14.4" x14ac:dyDescent="0.3">
      <c r="C6602"/>
    </row>
    <row r="6603" spans="3:3" ht="14.4" x14ac:dyDescent="0.3">
      <c r="C6603"/>
    </row>
    <row r="6604" spans="3:3" ht="14.4" x14ac:dyDescent="0.3">
      <c r="C6604"/>
    </row>
    <row r="6605" spans="3:3" ht="14.4" x14ac:dyDescent="0.3">
      <c r="C6605"/>
    </row>
    <row r="6606" spans="3:3" ht="14.4" x14ac:dyDescent="0.3">
      <c r="C6606"/>
    </row>
    <row r="6607" spans="3:3" ht="14.4" x14ac:dyDescent="0.3">
      <c r="C6607"/>
    </row>
    <row r="6608" spans="3:3" ht="14.4" x14ac:dyDescent="0.3">
      <c r="C6608"/>
    </row>
    <row r="6609" spans="3:3" ht="14.4" x14ac:dyDescent="0.3">
      <c r="C6609"/>
    </row>
    <row r="6610" spans="3:3" ht="14.4" x14ac:dyDescent="0.3">
      <c r="C6610"/>
    </row>
    <row r="6611" spans="3:3" ht="14.4" x14ac:dyDescent="0.3">
      <c r="C6611"/>
    </row>
    <row r="6612" spans="3:3" ht="14.4" x14ac:dyDescent="0.3">
      <c r="C6612"/>
    </row>
    <row r="6613" spans="3:3" ht="14.4" x14ac:dyDescent="0.3">
      <c r="C6613"/>
    </row>
    <row r="6614" spans="3:3" ht="14.4" x14ac:dyDescent="0.3">
      <c r="C6614"/>
    </row>
    <row r="6615" spans="3:3" ht="14.4" x14ac:dyDescent="0.3">
      <c r="C6615"/>
    </row>
    <row r="6616" spans="3:3" ht="14.4" x14ac:dyDescent="0.3">
      <c r="C6616"/>
    </row>
    <row r="6617" spans="3:3" ht="14.4" x14ac:dyDescent="0.3">
      <c r="C6617"/>
    </row>
    <row r="6618" spans="3:3" ht="14.4" x14ac:dyDescent="0.3">
      <c r="C6618"/>
    </row>
    <row r="6619" spans="3:3" ht="14.4" x14ac:dyDescent="0.3">
      <c r="C6619"/>
    </row>
    <row r="6620" spans="3:3" ht="14.4" x14ac:dyDescent="0.3">
      <c r="C6620"/>
    </row>
    <row r="6621" spans="3:3" ht="14.4" x14ac:dyDescent="0.3">
      <c r="C6621"/>
    </row>
    <row r="6622" spans="3:3" ht="14.4" x14ac:dyDescent="0.3">
      <c r="C6622"/>
    </row>
    <row r="6623" spans="3:3" ht="14.4" x14ac:dyDescent="0.3">
      <c r="C6623"/>
    </row>
    <row r="6624" spans="3:3" ht="14.4" x14ac:dyDescent="0.3">
      <c r="C6624"/>
    </row>
    <row r="6625" spans="3:3" ht="14.4" x14ac:dyDescent="0.3">
      <c r="C6625"/>
    </row>
    <row r="6626" spans="3:3" ht="14.4" x14ac:dyDescent="0.3">
      <c r="C6626"/>
    </row>
    <row r="6627" spans="3:3" ht="14.4" x14ac:dyDescent="0.3">
      <c r="C6627"/>
    </row>
    <row r="6628" spans="3:3" ht="14.4" x14ac:dyDescent="0.3">
      <c r="C6628"/>
    </row>
    <row r="6629" spans="3:3" ht="14.4" x14ac:dyDescent="0.3">
      <c r="C6629"/>
    </row>
    <row r="6630" spans="3:3" ht="14.4" x14ac:dyDescent="0.3">
      <c r="C6630"/>
    </row>
    <row r="6631" spans="3:3" ht="14.4" x14ac:dyDescent="0.3">
      <c r="C6631"/>
    </row>
    <row r="6632" spans="3:3" ht="14.4" x14ac:dyDescent="0.3">
      <c r="C6632"/>
    </row>
    <row r="6633" spans="3:3" ht="14.4" x14ac:dyDescent="0.3">
      <c r="C6633"/>
    </row>
    <row r="6634" spans="3:3" ht="14.4" x14ac:dyDescent="0.3">
      <c r="C6634"/>
    </row>
    <row r="6635" spans="3:3" ht="14.4" x14ac:dyDescent="0.3">
      <c r="C6635"/>
    </row>
    <row r="6636" spans="3:3" ht="14.4" x14ac:dyDescent="0.3">
      <c r="C6636"/>
    </row>
    <row r="6637" spans="3:3" ht="14.4" x14ac:dyDescent="0.3">
      <c r="C6637"/>
    </row>
    <row r="6638" spans="3:3" ht="14.4" x14ac:dyDescent="0.3">
      <c r="C6638"/>
    </row>
    <row r="6639" spans="3:3" ht="14.4" x14ac:dyDescent="0.3">
      <c r="C6639"/>
    </row>
    <row r="6640" spans="3:3" ht="14.4" x14ac:dyDescent="0.3">
      <c r="C6640"/>
    </row>
    <row r="6641" spans="3:3" ht="14.4" x14ac:dyDescent="0.3">
      <c r="C6641"/>
    </row>
    <row r="6642" spans="3:3" ht="14.4" x14ac:dyDescent="0.3">
      <c r="C6642"/>
    </row>
    <row r="6643" spans="3:3" ht="14.4" x14ac:dyDescent="0.3">
      <c r="C6643"/>
    </row>
    <row r="6644" spans="3:3" ht="14.4" x14ac:dyDescent="0.3">
      <c r="C6644"/>
    </row>
    <row r="6645" spans="3:3" ht="14.4" x14ac:dyDescent="0.3">
      <c r="C6645"/>
    </row>
    <row r="6646" spans="3:3" ht="14.4" x14ac:dyDescent="0.3">
      <c r="C6646"/>
    </row>
    <row r="6647" spans="3:3" ht="14.4" x14ac:dyDescent="0.3">
      <c r="C6647"/>
    </row>
    <row r="6648" spans="3:3" ht="14.4" x14ac:dyDescent="0.3">
      <c r="C6648"/>
    </row>
    <row r="6649" spans="3:3" ht="14.4" x14ac:dyDescent="0.3">
      <c r="C6649"/>
    </row>
    <row r="6650" spans="3:3" ht="14.4" x14ac:dyDescent="0.3">
      <c r="C6650"/>
    </row>
    <row r="6651" spans="3:3" ht="14.4" x14ac:dyDescent="0.3">
      <c r="C6651"/>
    </row>
    <row r="6652" spans="3:3" ht="14.4" x14ac:dyDescent="0.3">
      <c r="C6652"/>
    </row>
    <row r="6653" spans="3:3" ht="14.4" x14ac:dyDescent="0.3">
      <c r="C6653"/>
    </row>
    <row r="6654" spans="3:3" ht="14.4" x14ac:dyDescent="0.3">
      <c r="C6654"/>
    </row>
    <row r="6655" spans="3:3" ht="14.4" x14ac:dyDescent="0.3">
      <c r="C6655"/>
    </row>
    <row r="6656" spans="3:3" ht="14.4" x14ac:dyDescent="0.3">
      <c r="C6656"/>
    </row>
    <row r="6657" spans="3:3" ht="14.4" x14ac:dyDescent="0.3">
      <c r="C6657"/>
    </row>
    <row r="6658" spans="3:3" ht="14.4" x14ac:dyDescent="0.3">
      <c r="C6658"/>
    </row>
    <row r="6659" spans="3:3" ht="14.4" x14ac:dyDescent="0.3">
      <c r="C6659"/>
    </row>
    <row r="6660" spans="3:3" ht="14.4" x14ac:dyDescent="0.3">
      <c r="C6660"/>
    </row>
    <row r="6661" spans="3:3" ht="14.4" x14ac:dyDescent="0.3">
      <c r="C6661"/>
    </row>
    <row r="6662" spans="3:3" ht="14.4" x14ac:dyDescent="0.3">
      <c r="C6662"/>
    </row>
    <row r="6663" spans="3:3" ht="14.4" x14ac:dyDescent="0.3">
      <c r="C6663"/>
    </row>
    <row r="6664" spans="3:3" ht="14.4" x14ac:dyDescent="0.3">
      <c r="C6664"/>
    </row>
    <row r="6665" spans="3:3" ht="14.4" x14ac:dyDescent="0.3">
      <c r="C6665"/>
    </row>
    <row r="6666" spans="3:3" ht="14.4" x14ac:dyDescent="0.3">
      <c r="C6666"/>
    </row>
    <row r="6667" spans="3:3" ht="14.4" x14ac:dyDescent="0.3">
      <c r="C6667"/>
    </row>
    <row r="6668" spans="3:3" ht="14.4" x14ac:dyDescent="0.3">
      <c r="C6668"/>
    </row>
    <row r="6669" spans="3:3" ht="14.4" x14ac:dyDescent="0.3">
      <c r="C6669"/>
    </row>
    <row r="6670" spans="3:3" ht="14.4" x14ac:dyDescent="0.3">
      <c r="C6670"/>
    </row>
    <row r="6671" spans="3:3" ht="14.4" x14ac:dyDescent="0.3">
      <c r="C6671"/>
    </row>
    <row r="6672" spans="3:3" ht="14.4" x14ac:dyDescent="0.3">
      <c r="C6672"/>
    </row>
    <row r="6673" spans="3:3" ht="14.4" x14ac:dyDescent="0.3">
      <c r="C6673"/>
    </row>
    <row r="6674" spans="3:3" ht="14.4" x14ac:dyDescent="0.3">
      <c r="C6674"/>
    </row>
    <row r="6675" spans="3:3" ht="14.4" x14ac:dyDescent="0.3">
      <c r="C6675"/>
    </row>
    <row r="6676" spans="3:3" ht="14.4" x14ac:dyDescent="0.3">
      <c r="C6676"/>
    </row>
    <row r="6677" spans="3:3" ht="14.4" x14ac:dyDescent="0.3">
      <c r="C6677"/>
    </row>
    <row r="6678" spans="3:3" ht="14.4" x14ac:dyDescent="0.3">
      <c r="C6678"/>
    </row>
    <row r="6679" spans="3:3" ht="14.4" x14ac:dyDescent="0.3">
      <c r="C6679"/>
    </row>
    <row r="6680" spans="3:3" ht="14.4" x14ac:dyDescent="0.3">
      <c r="C6680"/>
    </row>
    <row r="6681" spans="3:3" ht="14.4" x14ac:dyDescent="0.3">
      <c r="C6681"/>
    </row>
    <row r="6682" spans="3:3" ht="14.4" x14ac:dyDescent="0.3">
      <c r="C6682"/>
    </row>
    <row r="6683" spans="3:3" ht="14.4" x14ac:dyDescent="0.3">
      <c r="C6683"/>
    </row>
    <row r="6684" spans="3:3" ht="14.4" x14ac:dyDescent="0.3">
      <c r="C6684"/>
    </row>
    <row r="6685" spans="3:3" ht="14.4" x14ac:dyDescent="0.3">
      <c r="C6685"/>
    </row>
    <row r="6686" spans="3:3" ht="14.4" x14ac:dyDescent="0.3">
      <c r="C6686"/>
    </row>
    <row r="6687" spans="3:3" ht="14.4" x14ac:dyDescent="0.3">
      <c r="C6687"/>
    </row>
    <row r="6688" spans="3:3" ht="14.4" x14ac:dyDescent="0.3">
      <c r="C6688"/>
    </row>
    <row r="6689" spans="3:3" ht="14.4" x14ac:dyDescent="0.3">
      <c r="C6689"/>
    </row>
    <row r="6690" spans="3:3" ht="14.4" x14ac:dyDescent="0.3">
      <c r="C6690"/>
    </row>
    <row r="6691" spans="3:3" ht="14.4" x14ac:dyDescent="0.3">
      <c r="C6691"/>
    </row>
    <row r="6692" spans="3:3" ht="14.4" x14ac:dyDescent="0.3">
      <c r="C6692"/>
    </row>
    <row r="6693" spans="3:3" ht="14.4" x14ac:dyDescent="0.3">
      <c r="C6693"/>
    </row>
    <row r="6694" spans="3:3" ht="14.4" x14ac:dyDescent="0.3">
      <c r="C6694"/>
    </row>
    <row r="6695" spans="3:3" ht="14.4" x14ac:dyDescent="0.3">
      <c r="C6695"/>
    </row>
    <row r="6696" spans="3:3" ht="14.4" x14ac:dyDescent="0.3">
      <c r="C6696"/>
    </row>
    <row r="6697" spans="3:3" ht="14.4" x14ac:dyDescent="0.3">
      <c r="C6697"/>
    </row>
    <row r="6698" spans="3:3" ht="14.4" x14ac:dyDescent="0.3">
      <c r="C6698"/>
    </row>
    <row r="6699" spans="3:3" ht="14.4" x14ac:dyDescent="0.3">
      <c r="C6699"/>
    </row>
    <row r="6700" spans="3:3" ht="14.4" x14ac:dyDescent="0.3">
      <c r="C6700"/>
    </row>
    <row r="6701" spans="3:3" ht="14.4" x14ac:dyDescent="0.3">
      <c r="C6701"/>
    </row>
    <row r="6702" spans="3:3" ht="14.4" x14ac:dyDescent="0.3">
      <c r="C6702"/>
    </row>
    <row r="6703" spans="3:3" ht="14.4" x14ac:dyDescent="0.3">
      <c r="C6703"/>
    </row>
    <row r="6704" spans="3:3" ht="14.4" x14ac:dyDescent="0.3">
      <c r="C6704"/>
    </row>
    <row r="6705" spans="3:3" ht="14.4" x14ac:dyDescent="0.3">
      <c r="C6705"/>
    </row>
    <row r="6706" spans="3:3" ht="14.4" x14ac:dyDescent="0.3">
      <c r="C6706"/>
    </row>
    <row r="6707" spans="3:3" ht="14.4" x14ac:dyDescent="0.3">
      <c r="C6707"/>
    </row>
    <row r="6708" spans="3:3" ht="14.4" x14ac:dyDescent="0.3">
      <c r="C6708"/>
    </row>
    <row r="6709" spans="3:3" ht="14.4" x14ac:dyDescent="0.3">
      <c r="C6709"/>
    </row>
    <row r="6710" spans="3:3" ht="14.4" x14ac:dyDescent="0.3">
      <c r="C6710"/>
    </row>
    <row r="6711" spans="3:3" ht="14.4" x14ac:dyDescent="0.3">
      <c r="C6711"/>
    </row>
    <row r="6712" spans="3:3" ht="14.4" x14ac:dyDescent="0.3">
      <c r="C6712"/>
    </row>
    <row r="6713" spans="3:3" ht="14.4" x14ac:dyDescent="0.3">
      <c r="C6713"/>
    </row>
    <row r="6714" spans="3:3" ht="14.4" x14ac:dyDescent="0.3">
      <c r="C6714"/>
    </row>
    <row r="6715" spans="3:3" ht="14.4" x14ac:dyDescent="0.3">
      <c r="C6715"/>
    </row>
    <row r="6716" spans="3:3" ht="14.4" x14ac:dyDescent="0.3">
      <c r="C6716"/>
    </row>
    <row r="6717" spans="3:3" ht="14.4" x14ac:dyDescent="0.3">
      <c r="C6717"/>
    </row>
    <row r="6718" spans="3:3" ht="14.4" x14ac:dyDescent="0.3">
      <c r="C6718"/>
    </row>
    <row r="6719" spans="3:3" ht="14.4" x14ac:dyDescent="0.3">
      <c r="C6719"/>
    </row>
    <row r="6720" spans="3:3" ht="14.4" x14ac:dyDescent="0.3">
      <c r="C6720"/>
    </row>
    <row r="6721" spans="3:3" ht="14.4" x14ac:dyDescent="0.3">
      <c r="C6721"/>
    </row>
    <row r="6722" spans="3:3" ht="14.4" x14ac:dyDescent="0.3">
      <c r="C6722"/>
    </row>
    <row r="6723" spans="3:3" ht="14.4" x14ac:dyDescent="0.3">
      <c r="C6723"/>
    </row>
    <row r="6724" spans="3:3" ht="14.4" x14ac:dyDescent="0.3">
      <c r="C6724"/>
    </row>
    <row r="6725" spans="3:3" ht="14.4" x14ac:dyDescent="0.3">
      <c r="C6725"/>
    </row>
    <row r="6726" spans="3:3" ht="14.4" x14ac:dyDescent="0.3">
      <c r="C6726"/>
    </row>
    <row r="6727" spans="3:3" ht="14.4" x14ac:dyDescent="0.3">
      <c r="C6727"/>
    </row>
    <row r="6728" spans="3:3" ht="14.4" x14ac:dyDescent="0.3">
      <c r="C6728"/>
    </row>
    <row r="6729" spans="3:3" ht="14.4" x14ac:dyDescent="0.3">
      <c r="C6729"/>
    </row>
    <row r="6730" spans="3:3" ht="14.4" x14ac:dyDescent="0.3">
      <c r="C6730"/>
    </row>
    <row r="6731" spans="3:3" ht="14.4" x14ac:dyDescent="0.3">
      <c r="C6731"/>
    </row>
    <row r="6732" spans="3:3" ht="14.4" x14ac:dyDescent="0.3">
      <c r="C6732"/>
    </row>
    <row r="6733" spans="3:3" ht="14.4" x14ac:dyDescent="0.3">
      <c r="C6733"/>
    </row>
    <row r="6734" spans="3:3" ht="14.4" x14ac:dyDescent="0.3">
      <c r="C6734"/>
    </row>
    <row r="6735" spans="3:3" ht="14.4" x14ac:dyDescent="0.3">
      <c r="C6735"/>
    </row>
    <row r="6736" spans="3:3" ht="14.4" x14ac:dyDescent="0.3">
      <c r="C6736"/>
    </row>
    <row r="6737" spans="3:3" ht="14.4" x14ac:dyDescent="0.3">
      <c r="C6737"/>
    </row>
    <row r="6738" spans="3:3" ht="14.4" x14ac:dyDescent="0.3">
      <c r="C6738"/>
    </row>
    <row r="6739" spans="3:3" ht="14.4" x14ac:dyDescent="0.3">
      <c r="C6739"/>
    </row>
    <row r="6740" spans="3:3" ht="14.4" x14ac:dyDescent="0.3">
      <c r="C6740"/>
    </row>
    <row r="6741" spans="3:3" ht="14.4" x14ac:dyDescent="0.3">
      <c r="C6741"/>
    </row>
    <row r="6742" spans="3:3" ht="14.4" x14ac:dyDescent="0.3">
      <c r="C6742"/>
    </row>
    <row r="6743" spans="3:3" ht="14.4" x14ac:dyDescent="0.3">
      <c r="C6743"/>
    </row>
    <row r="6744" spans="3:3" ht="14.4" x14ac:dyDescent="0.3">
      <c r="C6744"/>
    </row>
    <row r="6745" spans="3:3" ht="14.4" x14ac:dyDescent="0.3">
      <c r="C6745"/>
    </row>
    <row r="6746" spans="3:3" ht="14.4" x14ac:dyDescent="0.3">
      <c r="C6746"/>
    </row>
    <row r="6747" spans="3:3" ht="14.4" x14ac:dyDescent="0.3">
      <c r="C6747"/>
    </row>
    <row r="6748" spans="3:3" ht="14.4" x14ac:dyDescent="0.3">
      <c r="C6748"/>
    </row>
    <row r="6749" spans="3:3" ht="14.4" x14ac:dyDescent="0.3">
      <c r="C6749"/>
    </row>
    <row r="6750" spans="3:3" ht="14.4" x14ac:dyDescent="0.3">
      <c r="C6750"/>
    </row>
    <row r="6751" spans="3:3" ht="14.4" x14ac:dyDescent="0.3">
      <c r="C6751"/>
    </row>
    <row r="6752" spans="3:3" ht="14.4" x14ac:dyDescent="0.3">
      <c r="C6752"/>
    </row>
    <row r="6753" spans="3:3" ht="14.4" x14ac:dyDescent="0.3">
      <c r="C6753"/>
    </row>
    <row r="6754" spans="3:3" ht="14.4" x14ac:dyDescent="0.3">
      <c r="C6754"/>
    </row>
    <row r="6755" spans="3:3" ht="14.4" x14ac:dyDescent="0.3">
      <c r="C6755"/>
    </row>
    <row r="6756" spans="3:3" ht="14.4" x14ac:dyDescent="0.3">
      <c r="C6756"/>
    </row>
    <row r="6757" spans="3:3" ht="14.4" x14ac:dyDescent="0.3">
      <c r="C6757"/>
    </row>
    <row r="6758" spans="3:3" ht="14.4" x14ac:dyDescent="0.3">
      <c r="C6758"/>
    </row>
    <row r="6759" spans="3:3" ht="14.4" x14ac:dyDescent="0.3">
      <c r="C6759"/>
    </row>
    <row r="6760" spans="3:3" ht="14.4" x14ac:dyDescent="0.3">
      <c r="C6760"/>
    </row>
    <row r="6761" spans="3:3" ht="14.4" x14ac:dyDescent="0.3">
      <c r="C6761"/>
    </row>
    <row r="6762" spans="3:3" ht="14.4" x14ac:dyDescent="0.3">
      <c r="C6762"/>
    </row>
    <row r="6763" spans="3:3" ht="14.4" x14ac:dyDescent="0.3">
      <c r="C6763"/>
    </row>
    <row r="6764" spans="3:3" ht="14.4" x14ac:dyDescent="0.3">
      <c r="C6764"/>
    </row>
    <row r="6765" spans="3:3" ht="14.4" x14ac:dyDescent="0.3">
      <c r="C6765"/>
    </row>
    <row r="6766" spans="3:3" ht="14.4" x14ac:dyDescent="0.3">
      <c r="C6766"/>
    </row>
    <row r="6767" spans="3:3" ht="14.4" x14ac:dyDescent="0.3">
      <c r="C6767"/>
    </row>
    <row r="6768" spans="3:3" ht="14.4" x14ac:dyDescent="0.3">
      <c r="C6768"/>
    </row>
    <row r="6769" spans="3:3" ht="14.4" x14ac:dyDescent="0.3">
      <c r="C6769"/>
    </row>
    <row r="6770" spans="3:3" ht="14.4" x14ac:dyDescent="0.3">
      <c r="C6770"/>
    </row>
    <row r="6771" spans="3:3" ht="14.4" x14ac:dyDescent="0.3">
      <c r="C6771"/>
    </row>
    <row r="6772" spans="3:3" ht="14.4" x14ac:dyDescent="0.3">
      <c r="C6772"/>
    </row>
    <row r="6773" spans="3:3" ht="14.4" x14ac:dyDescent="0.3">
      <c r="C6773"/>
    </row>
    <row r="6774" spans="3:3" ht="14.4" x14ac:dyDescent="0.3">
      <c r="C6774"/>
    </row>
    <row r="6775" spans="3:3" ht="14.4" x14ac:dyDescent="0.3">
      <c r="C6775"/>
    </row>
    <row r="6776" spans="3:3" ht="14.4" x14ac:dyDescent="0.3">
      <c r="C6776"/>
    </row>
    <row r="6777" spans="3:3" ht="14.4" x14ac:dyDescent="0.3">
      <c r="C6777"/>
    </row>
    <row r="6778" spans="3:3" ht="14.4" x14ac:dyDescent="0.3">
      <c r="C6778"/>
    </row>
    <row r="6779" spans="3:3" ht="14.4" x14ac:dyDescent="0.3">
      <c r="C6779"/>
    </row>
    <row r="6780" spans="3:3" ht="14.4" x14ac:dyDescent="0.3">
      <c r="C6780"/>
    </row>
    <row r="6781" spans="3:3" ht="14.4" x14ac:dyDescent="0.3">
      <c r="C6781"/>
    </row>
    <row r="6782" spans="3:3" ht="14.4" x14ac:dyDescent="0.3">
      <c r="C6782"/>
    </row>
    <row r="6783" spans="3:3" ht="14.4" x14ac:dyDescent="0.3">
      <c r="C6783"/>
    </row>
    <row r="6784" spans="3:3" ht="14.4" x14ac:dyDescent="0.3">
      <c r="C6784"/>
    </row>
    <row r="6785" spans="3:3" ht="14.4" x14ac:dyDescent="0.3">
      <c r="C6785"/>
    </row>
    <row r="6786" spans="3:3" ht="14.4" x14ac:dyDescent="0.3">
      <c r="C6786"/>
    </row>
    <row r="6787" spans="3:3" ht="14.4" x14ac:dyDescent="0.3">
      <c r="C6787"/>
    </row>
    <row r="6788" spans="3:3" ht="14.4" x14ac:dyDescent="0.3">
      <c r="C6788"/>
    </row>
    <row r="6789" spans="3:3" ht="14.4" x14ac:dyDescent="0.3">
      <c r="C6789"/>
    </row>
    <row r="6790" spans="3:3" ht="14.4" x14ac:dyDescent="0.3">
      <c r="C6790"/>
    </row>
    <row r="6791" spans="3:3" ht="14.4" x14ac:dyDescent="0.3">
      <c r="C6791"/>
    </row>
    <row r="6792" spans="3:3" ht="14.4" x14ac:dyDescent="0.3">
      <c r="C6792"/>
    </row>
    <row r="6793" spans="3:3" ht="14.4" x14ac:dyDescent="0.3">
      <c r="C6793"/>
    </row>
    <row r="6794" spans="3:3" ht="14.4" x14ac:dyDescent="0.3">
      <c r="C6794"/>
    </row>
    <row r="6795" spans="3:3" ht="14.4" x14ac:dyDescent="0.3">
      <c r="C6795"/>
    </row>
    <row r="6796" spans="3:3" ht="14.4" x14ac:dyDescent="0.3">
      <c r="C6796"/>
    </row>
    <row r="6797" spans="3:3" ht="14.4" x14ac:dyDescent="0.3">
      <c r="C6797"/>
    </row>
    <row r="6798" spans="3:3" ht="14.4" x14ac:dyDescent="0.3">
      <c r="C6798"/>
    </row>
    <row r="6799" spans="3:3" ht="14.4" x14ac:dyDescent="0.3">
      <c r="C6799"/>
    </row>
    <row r="6800" spans="3:3" ht="14.4" x14ac:dyDescent="0.3">
      <c r="C6800"/>
    </row>
    <row r="6801" spans="3:3" ht="14.4" x14ac:dyDescent="0.3">
      <c r="C6801"/>
    </row>
    <row r="6802" spans="3:3" ht="14.4" x14ac:dyDescent="0.3">
      <c r="C6802"/>
    </row>
    <row r="6803" spans="3:3" ht="14.4" x14ac:dyDescent="0.3">
      <c r="C6803"/>
    </row>
    <row r="6804" spans="3:3" ht="14.4" x14ac:dyDescent="0.3">
      <c r="C6804"/>
    </row>
    <row r="6805" spans="3:3" ht="14.4" x14ac:dyDescent="0.3">
      <c r="C6805"/>
    </row>
    <row r="6806" spans="3:3" ht="14.4" x14ac:dyDescent="0.3">
      <c r="C6806"/>
    </row>
    <row r="6807" spans="3:3" ht="14.4" x14ac:dyDescent="0.3">
      <c r="C6807"/>
    </row>
    <row r="6808" spans="3:3" ht="14.4" x14ac:dyDescent="0.3">
      <c r="C6808"/>
    </row>
    <row r="6809" spans="3:3" ht="14.4" x14ac:dyDescent="0.3">
      <c r="C6809"/>
    </row>
    <row r="6810" spans="3:3" ht="14.4" x14ac:dyDescent="0.3">
      <c r="C6810"/>
    </row>
    <row r="6811" spans="3:3" ht="14.4" x14ac:dyDescent="0.3">
      <c r="C6811"/>
    </row>
    <row r="6812" spans="3:3" ht="14.4" x14ac:dyDescent="0.3">
      <c r="C6812"/>
    </row>
    <row r="6813" spans="3:3" ht="14.4" x14ac:dyDescent="0.3">
      <c r="C6813"/>
    </row>
    <row r="6814" spans="3:3" ht="14.4" x14ac:dyDescent="0.3">
      <c r="C6814"/>
    </row>
    <row r="6815" spans="3:3" ht="14.4" x14ac:dyDescent="0.3">
      <c r="C6815"/>
    </row>
    <row r="6816" spans="3:3" ht="14.4" x14ac:dyDescent="0.3">
      <c r="C6816"/>
    </row>
    <row r="6817" spans="3:3" ht="14.4" x14ac:dyDescent="0.3">
      <c r="C6817"/>
    </row>
    <row r="6818" spans="3:3" ht="14.4" x14ac:dyDescent="0.3">
      <c r="C6818"/>
    </row>
    <row r="6819" spans="3:3" ht="14.4" x14ac:dyDescent="0.3">
      <c r="C6819"/>
    </row>
    <row r="6820" spans="3:3" ht="14.4" x14ac:dyDescent="0.3">
      <c r="C6820"/>
    </row>
    <row r="6821" spans="3:3" ht="14.4" x14ac:dyDescent="0.3">
      <c r="C6821"/>
    </row>
    <row r="6822" spans="3:3" ht="14.4" x14ac:dyDescent="0.3">
      <c r="C6822"/>
    </row>
    <row r="6823" spans="3:3" ht="14.4" x14ac:dyDescent="0.3">
      <c r="C6823"/>
    </row>
    <row r="6824" spans="3:3" ht="14.4" x14ac:dyDescent="0.3">
      <c r="C6824"/>
    </row>
    <row r="6825" spans="3:3" ht="14.4" x14ac:dyDescent="0.3">
      <c r="C6825"/>
    </row>
    <row r="6826" spans="3:3" ht="14.4" x14ac:dyDescent="0.3">
      <c r="C6826"/>
    </row>
    <row r="6827" spans="3:3" ht="14.4" x14ac:dyDescent="0.3">
      <c r="C6827"/>
    </row>
    <row r="6828" spans="3:3" ht="14.4" x14ac:dyDescent="0.3">
      <c r="C6828"/>
    </row>
    <row r="6829" spans="3:3" ht="14.4" x14ac:dyDescent="0.3">
      <c r="C6829"/>
    </row>
    <row r="6830" spans="3:3" ht="14.4" x14ac:dyDescent="0.3">
      <c r="C6830"/>
    </row>
    <row r="6831" spans="3:3" ht="14.4" x14ac:dyDescent="0.3">
      <c r="C6831"/>
    </row>
    <row r="6832" spans="3:3" ht="14.4" x14ac:dyDescent="0.3">
      <c r="C6832"/>
    </row>
    <row r="6833" spans="3:3" ht="14.4" x14ac:dyDescent="0.3">
      <c r="C6833"/>
    </row>
    <row r="6834" spans="3:3" ht="14.4" x14ac:dyDescent="0.3">
      <c r="C6834"/>
    </row>
    <row r="6835" spans="3:3" ht="14.4" x14ac:dyDescent="0.3">
      <c r="C6835"/>
    </row>
    <row r="6836" spans="3:3" ht="14.4" x14ac:dyDescent="0.3">
      <c r="C6836"/>
    </row>
    <row r="6837" spans="3:3" ht="14.4" x14ac:dyDescent="0.3">
      <c r="C6837"/>
    </row>
    <row r="6838" spans="3:3" ht="14.4" x14ac:dyDescent="0.3">
      <c r="C6838"/>
    </row>
    <row r="6839" spans="3:3" ht="14.4" x14ac:dyDescent="0.3">
      <c r="C6839"/>
    </row>
    <row r="6840" spans="3:3" ht="14.4" x14ac:dyDescent="0.3">
      <c r="C6840"/>
    </row>
    <row r="6841" spans="3:3" ht="14.4" x14ac:dyDescent="0.3">
      <c r="C6841"/>
    </row>
    <row r="6842" spans="3:3" ht="14.4" x14ac:dyDescent="0.3">
      <c r="C6842"/>
    </row>
    <row r="6843" spans="3:3" ht="14.4" x14ac:dyDescent="0.3">
      <c r="C6843"/>
    </row>
    <row r="6844" spans="3:3" ht="14.4" x14ac:dyDescent="0.3">
      <c r="C6844"/>
    </row>
    <row r="6845" spans="3:3" ht="14.4" x14ac:dyDescent="0.3">
      <c r="C6845"/>
    </row>
    <row r="6846" spans="3:3" ht="14.4" x14ac:dyDescent="0.3">
      <c r="C6846"/>
    </row>
    <row r="6847" spans="3:3" ht="14.4" x14ac:dyDescent="0.3">
      <c r="C6847"/>
    </row>
    <row r="6848" spans="3:3" ht="14.4" x14ac:dyDescent="0.3">
      <c r="C6848"/>
    </row>
    <row r="6849" spans="3:3" ht="14.4" x14ac:dyDescent="0.3">
      <c r="C6849"/>
    </row>
    <row r="6850" spans="3:3" ht="14.4" x14ac:dyDescent="0.3">
      <c r="C6850"/>
    </row>
    <row r="6851" spans="3:3" ht="14.4" x14ac:dyDescent="0.3">
      <c r="C6851"/>
    </row>
    <row r="6852" spans="3:3" ht="14.4" x14ac:dyDescent="0.3">
      <c r="C6852"/>
    </row>
    <row r="6853" spans="3:3" ht="14.4" x14ac:dyDescent="0.3">
      <c r="C6853"/>
    </row>
    <row r="6854" spans="3:3" ht="14.4" x14ac:dyDescent="0.3">
      <c r="C6854"/>
    </row>
    <row r="6855" spans="3:3" ht="14.4" x14ac:dyDescent="0.3">
      <c r="C6855"/>
    </row>
    <row r="6856" spans="3:3" ht="14.4" x14ac:dyDescent="0.3">
      <c r="C6856"/>
    </row>
    <row r="6857" spans="3:3" ht="14.4" x14ac:dyDescent="0.3">
      <c r="C6857"/>
    </row>
    <row r="6858" spans="3:3" ht="14.4" x14ac:dyDescent="0.3">
      <c r="C6858"/>
    </row>
    <row r="6859" spans="3:3" ht="14.4" x14ac:dyDescent="0.3">
      <c r="C6859"/>
    </row>
    <row r="6860" spans="3:3" ht="14.4" x14ac:dyDescent="0.3">
      <c r="C6860"/>
    </row>
    <row r="6861" spans="3:3" ht="14.4" x14ac:dyDescent="0.3">
      <c r="C6861"/>
    </row>
    <row r="6862" spans="3:3" ht="14.4" x14ac:dyDescent="0.3">
      <c r="C6862"/>
    </row>
    <row r="6863" spans="3:3" ht="14.4" x14ac:dyDescent="0.3">
      <c r="C6863"/>
    </row>
    <row r="6864" spans="3:3" ht="14.4" x14ac:dyDescent="0.3">
      <c r="C6864"/>
    </row>
    <row r="6865" spans="3:3" ht="14.4" x14ac:dyDescent="0.3">
      <c r="C6865"/>
    </row>
    <row r="6866" spans="3:3" ht="14.4" x14ac:dyDescent="0.3">
      <c r="C6866"/>
    </row>
    <row r="6867" spans="3:3" ht="14.4" x14ac:dyDescent="0.3">
      <c r="C6867"/>
    </row>
    <row r="6868" spans="3:3" ht="14.4" x14ac:dyDescent="0.3">
      <c r="C6868"/>
    </row>
    <row r="6869" spans="3:3" ht="14.4" x14ac:dyDescent="0.3">
      <c r="C6869"/>
    </row>
    <row r="6870" spans="3:3" ht="14.4" x14ac:dyDescent="0.3">
      <c r="C6870"/>
    </row>
    <row r="6871" spans="3:3" ht="14.4" x14ac:dyDescent="0.3">
      <c r="C6871"/>
    </row>
    <row r="6872" spans="3:3" ht="14.4" x14ac:dyDescent="0.3">
      <c r="C6872"/>
    </row>
    <row r="6873" spans="3:3" ht="14.4" x14ac:dyDescent="0.3">
      <c r="C6873"/>
    </row>
    <row r="6874" spans="3:3" ht="14.4" x14ac:dyDescent="0.3">
      <c r="C6874"/>
    </row>
    <row r="6875" spans="3:3" ht="14.4" x14ac:dyDescent="0.3">
      <c r="C6875"/>
    </row>
    <row r="6876" spans="3:3" ht="14.4" x14ac:dyDescent="0.3">
      <c r="C6876"/>
    </row>
    <row r="6877" spans="3:3" ht="14.4" x14ac:dyDescent="0.3">
      <c r="C6877"/>
    </row>
    <row r="6878" spans="3:3" ht="14.4" x14ac:dyDescent="0.3">
      <c r="C6878"/>
    </row>
    <row r="6879" spans="3:3" ht="14.4" x14ac:dyDescent="0.3">
      <c r="C6879"/>
    </row>
    <row r="6880" spans="3:3" ht="14.4" x14ac:dyDescent="0.3">
      <c r="C6880"/>
    </row>
    <row r="6881" spans="3:3" ht="14.4" x14ac:dyDescent="0.3">
      <c r="C6881"/>
    </row>
    <row r="6882" spans="3:3" ht="14.4" x14ac:dyDescent="0.3">
      <c r="C6882"/>
    </row>
    <row r="6883" spans="3:3" ht="14.4" x14ac:dyDescent="0.3">
      <c r="C6883"/>
    </row>
    <row r="6884" spans="3:3" ht="14.4" x14ac:dyDescent="0.3">
      <c r="C6884"/>
    </row>
    <row r="6885" spans="3:3" ht="14.4" x14ac:dyDescent="0.3">
      <c r="C6885"/>
    </row>
    <row r="6886" spans="3:3" ht="14.4" x14ac:dyDescent="0.3">
      <c r="C6886"/>
    </row>
    <row r="6887" spans="3:3" ht="14.4" x14ac:dyDescent="0.3">
      <c r="C6887"/>
    </row>
    <row r="6888" spans="3:3" ht="14.4" x14ac:dyDescent="0.3">
      <c r="C6888"/>
    </row>
    <row r="6889" spans="3:3" ht="14.4" x14ac:dyDescent="0.3">
      <c r="C6889"/>
    </row>
    <row r="6890" spans="3:3" ht="14.4" x14ac:dyDescent="0.3">
      <c r="C6890"/>
    </row>
    <row r="6891" spans="3:3" ht="14.4" x14ac:dyDescent="0.3">
      <c r="C6891"/>
    </row>
    <row r="6892" spans="3:3" ht="14.4" x14ac:dyDescent="0.3">
      <c r="C6892"/>
    </row>
    <row r="6893" spans="3:3" ht="14.4" x14ac:dyDescent="0.3">
      <c r="C6893"/>
    </row>
    <row r="6894" spans="3:3" ht="14.4" x14ac:dyDescent="0.3">
      <c r="C6894"/>
    </row>
    <row r="6895" spans="3:3" ht="14.4" x14ac:dyDescent="0.3">
      <c r="C6895"/>
    </row>
    <row r="6896" spans="3:3" ht="14.4" x14ac:dyDescent="0.3">
      <c r="C6896"/>
    </row>
    <row r="6897" spans="3:3" ht="14.4" x14ac:dyDescent="0.3">
      <c r="C6897"/>
    </row>
    <row r="6898" spans="3:3" ht="14.4" x14ac:dyDescent="0.3">
      <c r="C6898"/>
    </row>
    <row r="6899" spans="3:3" ht="14.4" x14ac:dyDescent="0.3">
      <c r="C6899"/>
    </row>
    <row r="6900" spans="3:3" ht="14.4" x14ac:dyDescent="0.3">
      <c r="C6900"/>
    </row>
    <row r="6901" spans="3:3" ht="14.4" x14ac:dyDescent="0.3">
      <c r="C6901"/>
    </row>
    <row r="6902" spans="3:3" ht="14.4" x14ac:dyDescent="0.3">
      <c r="C6902"/>
    </row>
    <row r="6903" spans="3:3" ht="14.4" x14ac:dyDescent="0.3">
      <c r="C6903"/>
    </row>
    <row r="6904" spans="3:3" ht="14.4" x14ac:dyDescent="0.3">
      <c r="C6904"/>
    </row>
    <row r="6905" spans="3:3" ht="14.4" x14ac:dyDescent="0.3">
      <c r="C6905"/>
    </row>
    <row r="6906" spans="3:3" ht="14.4" x14ac:dyDescent="0.3">
      <c r="C6906"/>
    </row>
    <row r="6907" spans="3:3" ht="14.4" x14ac:dyDescent="0.3">
      <c r="C6907"/>
    </row>
    <row r="6908" spans="3:3" ht="14.4" x14ac:dyDescent="0.3">
      <c r="C6908"/>
    </row>
    <row r="6909" spans="3:3" ht="14.4" x14ac:dyDescent="0.3">
      <c r="C6909"/>
    </row>
    <row r="6910" spans="3:3" ht="14.4" x14ac:dyDescent="0.3">
      <c r="C6910"/>
    </row>
    <row r="6911" spans="3:3" ht="14.4" x14ac:dyDescent="0.3">
      <c r="C6911"/>
    </row>
    <row r="6912" spans="3:3" ht="14.4" x14ac:dyDescent="0.3">
      <c r="C6912"/>
    </row>
    <row r="6913" spans="3:3" ht="14.4" x14ac:dyDescent="0.3">
      <c r="C6913"/>
    </row>
    <row r="6914" spans="3:3" ht="14.4" x14ac:dyDescent="0.3">
      <c r="C6914"/>
    </row>
    <row r="6915" spans="3:3" ht="14.4" x14ac:dyDescent="0.3">
      <c r="C6915"/>
    </row>
    <row r="6916" spans="3:3" ht="14.4" x14ac:dyDescent="0.3">
      <c r="C6916"/>
    </row>
    <row r="6917" spans="3:3" ht="14.4" x14ac:dyDescent="0.3">
      <c r="C6917"/>
    </row>
    <row r="6918" spans="3:3" ht="14.4" x14ac:dyDescent="0.3">
      <c r="C6918"/>
    </row>
    <row r="6919" spans="3:3" ht="14.4" x14ac:dyDescent="0.3">
      <c r="C6919"/>
    </row>
    <row r="6920" spans="3:3" ht="14.4" x14ac:dyDescent="0.3">
      <c r="C6920"/>
    </row>
    <row r="6921" spans="3:3" ht="14.4" x14ac:dyDescent="0.3">
      <c r="C6921"/>
    </row>
    <row r="6922" spans="3:3" ht="14.4" x14ac:dyDescent="0.3">
      <c r="C6922"/>
    </row>
    <row r="6923" spans="3:3" ht="14.4" x14ac:dyDescent="0.3">
      <c r="C6923"/>
    </row>
    <row r="6924" spans="3:3" ht="14.4" x14ac:dyDescent="0.3">
      <c r="C6924"/>
    </row>
    <row r="6925" spans="3:3" ht="14.4" x14ac:dyDescent="0.3">
      <c r="C6925"/>
    </row>
    <row r="6926" spans="3:3" ht="14.4" x14ac:dyDescent="0.3">
      <c r="C6926"/>
    </row>
    <row r="6927" spans="3:3" ht="14.4" x14ac:dyDescent="0.3">
      <c r="C6927"/>
    </row>
    <row r="6928" spans="3:3" ht="14.4" x14ac:dyDescent="0.3">
      <c r="C6928"/>
    </row>
    <row r="6929" spans="3:3" ht="14.4" x14ac:dyDescent="0.3">
      <c r="C6929"/>
    </row>
    <row r="6930" spans="3:3" ht="14.4" x14ac:dyDescent="0.3">
      <c r="C6930"/>
    </row>
    <row r="6931" spans="3:3" ht="14.4" x14ac:dyDescent="0.3">
      <c r="C6931"/>
    </row>
    <row r="6932" spans="3:3" ht="14.4" x14ac:dyDescent="0.3">
      <c r="C6932"/>
    </row>
    <row r="6933" spans="3:3" ht="14.4" x14ac:dyDescent="0.3">
      <c r="C6933"/>
    </row>
    <row r="6934" spans="3:3" ht="14.4" x14ac:dyDescent="0.3">
      <c r="C6934"/>
    </row>
    <row r="6935" spans="3:3" ht="14.4" x14ac:dyDescent="0.3">
      <c r="C6935"/>
    </row>
    <row r="6936" spans="3:3" ht="14.4" x14ac:dyDescent="0.3">
      <c r="C6936"/>
    </row>
    <row r="6937" spans="3:3" ht="14.4" x14ac:dyDescent="0.3">
      <c r="C6937"/>
    </row>
    <row r="6938" spans="3:3" ht="14.4" x14ac:dyDescent="0.3">
      <c r="C6938"/>
    </row>
    <row r="6939" spans="3:3" ht="14.4" x14ac:dyDescent="0.3">
      <c r="C6939"/>
    </row>
    <row r="6940" spans="3:3" ht="14.4" x14ac:dyDescent="0.3">
      <c r="C6940"/>
    </row>
    <row r="6941" spans="3:3" ht="14.4" x14ac:dyDescent="0.3">
      <c r="C6941"/>
    </row>
    <row r="6942" spans="3:3" ht="14.4" x14ac:dyDescent="0.3">
      <c r="C6942"/>
    </row>
    <row r="6943" spans="3:3" ht="14.4" x14ac:dyDescent="0.3">
      <c r="C6943"/>
    </row>
    <row r="6944" spans="3:3" ht="14.4" x14ac:dyDescent="0.3">
      <c r="C6944"/>
    </row>
    <row r="6945" spans="3:3" ht="14.4" x14ac:dyDescent="0.3">
      <c r="C6945"/>
    </row>
    <row r="6946" spans="3:3" ht="14.4" x14ac:dyDescent="0.3">
      <c r="C6946"/>
    </row>
    <row r="6947" spans="3:3" ht="14.4" x14ac:dyDescent="0.3">
      <c r="C6947"/>
    </row>
    <row r="6948" spans="3:3" ht="14.4" x14ac:dyDescent="0.3">
      <c r="C6948"/>
    </row>
    <row r="6949" spans="3:3" ht="14.4" x14ac:dyDescent="0.3">
      <c r="C6949"/>
    </row>
    <row r="6950" spans="3:3" ht="14.4" x14ac:dyDescent="0.3">
      <c r="C6950"/>
    </row>
    <row r="6951" spans="3:3" ht="14.4" x14ac:dyDescent="0.3">
      <c r="C6951"/>
    </row>
    <row r="6952" spans="3:3" ht="14.4" x14ac:dyDescent="0.3">
      <c r="C6952"/>
    </row>
    <row r="6953" spans="3:3" ht="14.4" x14ac:dyDescent="0.3">
      <c r="C6953"/>
    </row>
    <row r="6954" spans="3:3" ht="14.4" x14ac:dyDescent="0.3">
      <c r="C6954"/>
    </row>
    <row r="6955" spans="3:3" ht="14.4" x14ac:dyDescent="0.3">
      <c r="C6955"/>
    </row>
    <row r="6956" spans="3:3" ht="14.4" x14ac:dyDescent="0.3">
      <c r="C6956"/>
    </row>
    <row r="6957" spans="3:3" ht="14.4" x14ac:dyDescent="0.3">
      <c r="C6957"/>
    </row>
    <row r="6958" spans="3:3" ht="14.4" x14ac:dyDescent="0.3">
      <c r="C6958"/>
    </row>
    <row r="6959" spans="3:3" ht="14.4" x14ac:dyDescent="0.3">
      <c r="C6959"/>
    </row>
    <row r="6960" spans="3:3" ht="14.4" x14ac:dyDescent="0.3">
      <c r="C6960"/>
    </row>
    <row r="6961" spans="3:3" ht="14.4" x14ac:dyDescent="0.3">
      <c r="C6961"/>
    </row>
    <row r="6962" spans="3:3" ht="14.4" x14ac:dyDescent="0.3">
      <c r="C6962"/>
    </row>
    <row r="6963" spans="3:3" ht="14.4" x14ac:dyDescent="0.3">
      <c r="C6963"/>
    </row>
    <row r="6964" spans="3:3" ht="14.4" x14ac:dyDescent="0.3">
      <c r="C6964"/>
    </row>
    <row r="6965" spans="3:3" ht="14.4" x14ac:dyDescent="0.3">
      <c r="C6965"/>
    </row>
    <row r="6966" spans="3:3" ht="14.4" x14ac:dyDescent="0.3">
      <c r="C6966"/>
    </row>
    <row r="6967" spans="3:3" ht="14.4" x14ac:dyDescent="0.3">
      <c r="C6967"/>
    </row>
    <row r="6968" spans="3:3" ht="14.4" x14ac:dyDescent="0.3">
      <c r="C6968"/>
    </row>
    <row r="6969" spans="3:3" ht="14.4" x14ac:dyDescent="0.3">
      <c r="C6969"/>
    </row>
    <row r="6970" spans="3:3" ht="14.4" x14ac:dyDescent="0.3">
      <c r="C6970"/>
    </row>
    <row r="6971" spans="3:3" ht="14.4" x14ac:dyDescent="0.3">
      <c r="C6971"/>
    </row>
    <row r="6972" spans="3:3" ht="14.4" x14ac:dyDescent="0.3">
      <c r="C6972"/>
    </row>
    <row r="6973" spans="3:3" ht="14.4" x14ac:dyDescent="0.3">
      <c r="C6973"/>
    </row>
    <row r="6974" spans="3:3" ht="14.4" x14ac:dyDescent="0.3">
      <c r="C6974"/>
    </row>
    <row r="6975" spans="3:3" ht="14.4" x14ac:dyDescent="0.3">
      <c r="C6975"/>
    </row>
    <row r="6976" spans="3:3" ht="14.4" x14ac:dyDescent="0.3">
      <c r="C6976"/>
    </row>
    <row r="6977" spans="3:3" ht="14.4" x14ac:dyDescent="0.3">
      <c r="C6977"/>
    </row>
    <row r="6978" spans="3:3" ht="14.4" x14ac:dyDescent="0.3">
      <c r="C6978"/>
    </row>
    <row r="6979" spans="3:3" ht="14.4" x14ac:dyDescent="0.3">
      <c r="C6979"/>
    </row>
    <row r="6980" spans="3:3" ht="14.4" x14ac:dyDescent="0.3">
      <c r="C6980"/>
    </row>
    <row r="6981" spans="3:3" ht="14.4" x14ac:dyDescent="0.3">
      <c r="C6981"/>
    </row>
    <row r="6982" spans="3:3" ht="14.4" x14ac:dyDescent="0.3">
      <c r="C6982"/>
    </row>
    <row r="6983" spans="3:3" ht="14.4" x14ac:dyDescent="0.3">
      <c r="C6983"/>
    </row>
    <row r="6984" spans="3:3" ht="14.4" x14ac:dyDescent="0.3">
      <c r="C6984"/>
    </row>
    <row r="6985" spans="3:3" ht="14.4" x14ac:dyDescent="0.3">
      <c r="C6985"/>
    </row>
    <row r="6986" spans="3:3" ht="14.4" x14ac:dyDescent="0.3">
      <c r="C6986"/>
    </row>
    <row r="6987" spans="3:3" ht="14.4" x14ac:dyDescent="0.3">
      <c r="C6987"/>
    </row>
    <row r="6988" spans="3:3" ht="14.4" x14ac:dyDescent="0.3">
      <c r="C6988"/>
    </row>
    <row r="6989" spans="3:3" ht="14.4" x14ac:dyDescent="0.3">
      <c r="C6989"/>
    </row>
    <row r="6990" spans="3:3" ht="14.4" x14ac:dyDescent="0.3">
      <c r="C6990"/>
    </row>
    <row r="6991" spans="3:3" ht="14.4" x14ac:dyDescent="0.3">
      <c r="C6991"/>
    </row>
    <row r="6992" spans="3:3" ht="14.4" x14ac:dyDescent="0.3">
      <c r="C6992"/>
    </row>
    <row r="6993" spans="3:3" ht="14.4" x14ac:dyDescent="0.3">
      <c r="C6993"/>
    </row>
    <row r="6994" spans="3:3" ht="14.4" x14ac:dyDescent="0.3">
      <c r="C6994"/>
    </row>
    <row r="6995" spans="3:3" ht="14.4" x14ac:dyDescent="0.3">
      <c r="C6995"/>
    </row>
    <row r="6996" spans="3:3" ht="14.4" x14ac:dyDescent="0.3">
      <c r="C6996"/>
    </row>
    <row r="6997" spans="3:3" ht="14.4" x14ac:dyDescent="0.3">
      <c r="C6997"/>
    </row>
    <row r="6998" spans="3:3" ht="14.4" x14ac:dyDescent="0.3">
      <c r="C6998"/>
    </row>
    <row r="6999" spans="3:3" ht="14.4" x14ac:dyDescent="0.3">
      <c r="C6999"/>
    </row>
    <row r="7000" spans="3:3" ht="14.4" x14ac:dyDescent="0.3">
      <c r="C7000"/>
    </row>
    <row r="7001" spans="3:3" ht="14.4" x14ac:dyDescent="0.3">
      <c r="C7001"/>
    </row>
    <row r="7002" spans="3:3" ht="14.4" x14ac:dyDescent="0.3">
      <c r="C7002"/>
    </row>
    <row r="7003" spans="3:3" ht="14.4" x14ac:dyDescent="0.3">
      <c r="C7003"/>
    </row>
    <row r="7004" spans="3:3" ht="14.4" x14ac:dyDescent="0.3">
      <c r="C7004"/>
    </row>
    <row r="7005" spans="3:3" ht="14.4" x14ac:dyDescent="0.3">
      <c r="C7005"/>
    </row>
    <row r="7006" spans="3:3" ht="14.4" x14ac:dyDescent="0.3">
      <c r="C7006"/>
    </row>
    <row r="7007" spans="3:3" ht="14.4" x14ac:dyDescent="0.3">
      <c r="C7007"/>
    </row>
    <row r="7008" spans="3:3" ht="14.4" x14ac:dyDescent="0.3">
      <c r="C7008"/>
    </row>
    <row r="7009" spans="3:3" ht="14.4" x14ac:dyDescent="0.3">
      <c r="C7009"/>
    </row>
    <row r="7010" spans="3:3" ht="14.4" x14ac:dyDescent="0.3">
      <c r="C7010"/>
    </row>
    <row r="7011" spans="3:3" ht="14.4" x14ac:dyDescent="0.3">
      <c r="C7011"/>
    </row>
    <row r="7012" spans="3:3" ht="14.4" x14ac:dyDescent="0.3">
      <c r="C7012"/>
    </row>
    <row r="7013" spans="3:3" ht="14.4" x14ac:dyDescent="0.3">
      <c r="C7013"/>
    </row>
    <row r="7014" spans="3:3" ht="14.4" x14ac:dyDescent="0.3">
      <c r="C7014"/>
    </row>
    <row r="7015" spans="3:3" ht="14.4" x14ac:dyDescent="0.3">
      <c r="C7015"/>
    </row>
    <row r="7016" spans="3:3" ht="14.4" x14ac:dyDescent="0.3">
      <c r="C7016"/>
    </row>
    <row r="7017" spans="3:3" ht="14.4" x14ac:dyDescent="0.3">
      <c r="C7017"/>
    </row>
    <row r="7018" spans="3:3" ht="14.4" x14ac:dyDescent="0.3">
      <c r="C7018"/>
    </row>
    <row r="7019" spans="3:3" ht="14.4" x14ac:dyDescent="0.3">
      <c r="C7019"/>
    </row>
    <row r="7020" spans="3:3" ht="14.4" x14ac:dyDescent="0.3">
      <c r="C7020"/>
    </row>
    <row r="7021" spans="3:3" ht="14.4" x14ac:dyDescent="0.3">
      <c r="C7021"/>
    </row>
    <row r="7022" spans="3:3" ht="14.4" x14ac:dyDescent="0.3">
      <c r="C7022"/>
    </row>
    <row r="7023" spans="3:3" ht="14.4" x14ac:dyDescent="0.3">
      <c r="C7023"/>
    </row>
    <row r="7024" spans="3:3" ht="14.4" x14ac:dyDescent="0.3">
      <c r="C7024"/>
    </row>
    <row r="7025" spans="3:3" ht="14.4" x14ac:dyDescent="0.3">
      <c r="C7025"/>
    </row>
    <row r="7026" spans="3:3" ht="14.4" x14ac:dyDescent="0.3">
      <c r="C7026"/>
    </row>
    <row r="7027" spans="3:3" ht="14.4" x14ac:dyDescent="0.3">
      <c r="C7027"/>
    </row>
    <row r="7028" spans="3:3" ht="14.4" x14ac:dyDescent="0.3">
      <c r="C7028"/>
    </row>
    <row r="7029" spans="3:3" ht="14.4" x14ac:dyDescent="0.3">
      <c r="C7029"/>
    </row>
    <row r="7030" spans="3:3" ht="14.4" x14ac:dyDescent="0.3">
      <c r="C7030"/>
    </row>
    <row r="7031" spans="3:3" ht="14.4" x14ac:dyDescent="0.3">
      <c r="C7031"/>
    </row>
    <row r="7032" spans="3:3" ht="14.4" x14ac:dyDescent="0.3">
      <c r="C7032"/>
    </row>
    <row r="7033" spans="3:3" ht="14.4" x14ac:dyDescent="0.3">
      <c r="C7033"/>
    </row>
    <row r="7034" spans="3:3" ht="14.4" x14ac:dyDescent="0.3">
      <c r="C7034"/>
    </row>
    <row r="7035" spans="3:3" ht="14.4" x14ac:dyDescent="0.3">
      <c r="C7035"/>
    </row>
    <row r="7036" spans="3:3" ht="14.4" x14ac:dyDescent="0.3">
      <c r="C7036"/>
    </row>
    <row r="7037" spans="3:3" ht="14.4" x14ac:dyDescent="0.3">
      <c r="C7037"/>
    </row>
    <row r="7038" spans="3:3" ht="14.4" x14ac:dyDescent="0.3">
      <c r="C7038"/>
    </row>
    <row r="7039" spans="3:3" ht="14.4" x14ac:dyDescent="0.3">
      <c r="C7039"/>
    </row>
    <row r="7040" spans="3:3" ht="14.4" x14ac:dyDescent="0.3">
      <c r="C7040"/>
    </row>
    <row r="7041" spans="3:3" ht="14.4" x14ac:dyDescent="0.3">
      <c r="C7041"/>
    </row>
    <row r="7042" spans="3:3" ht="14.4" x14ac:dyDescent="0.3">
      <c r="C7042"/>
    </row>
    <row r="7043" spans="3:3" ht="14.4" x14ac:dyDescent="0.3">
      <c r="C7043"/>
    </row>
    <row r="7044" spans="3:3" ht="14.4" x14ac:dyDescent="0.3">
      <c r="C7044"/>
    </row>
    <row r="7045" spans="3:3" ht="14.4" x14ac:dyDescent="0.3">
      <c r="C7045"/>
    </row>
    <row r="7046" spans="3:3" ht="14.4" x14ac:dyDescent="0.3">
      <c r="C7046"/>
    </row>
    <row r="7047" spans="3:3" ht="14.4" x14ac:dyDescent="0.3">
      <c r="C7047"/>
    </row>
    <row r="7048" spans="3:3" ht="14.4" x14ac:dyDescent="0.3">
      <c r="C7048"/>
    </row>
    <row r="7049" spans="3:3" ht="14.4" x14ac:dyDescent="0.3">
      <c r="C7049"/>
    </row>
    <row r="7050" spans="3:3" ht="14.4" x14ac:dyDescent="0.3">
      <c r="C7050"/>
    </row>
    <row r="7051" spans="3:3" ht="14.4" x14ac:dyDescent="0.3">
      <c r="C7051"/>
    </row>
    <row r="7052" spans="3:3" ht="14.4" x14ac:dyDescent="0.3">
      <c r="C7052"/>
    </row>
    <row r="7053" spans="3:3" ht="14.4" x14ac:dyDescent="0.3">
      <c r="C7053"/>
    </row>
    <row r="7054" spans="3:3" ht="14.4" x14ac:dyDescent="0.3">
      <c r="C7054"/>
    </row>
    <row r="7055" spans="3:3" ht="14.4" x14ac:dyDescent="0.3">
      <c r="C7055"/>
    </row>
    <row r="7056" spans="3:3" ht="14.4" x14ac:dyDescent="0.3">
      <c r="C7056"/>
    </row>
    <row r="7057" spans="3:3" ht="14.4" x14ac:dyDescent="0.3">
      <c r="C7057"/>
    </row>
    <row r="7058" spans="3:3" ht="14.4" x14ac:dyDescent="0.3">
      <c r="C7058"/>
    </row>
    <row r="7059" spans="3:3" ht="14.4" x14ac:dyDescent="0.3">
      <c r="C7059"/>
    </row>
    <row r="7060" spans="3:3" ht="14.4" x14ac:dyDescent="0.3">
      <c r="C7060"/>
    </row>
    <row r="7061" spans="3:3" ht="14.4" x14ac:dyDescent="0.3">
      <c r="C7061"/>
    </row>
    <row r="7062" spans="3:3" ht="14.4" x14ac:dyDescent="0.3">
      <c r="C7062"/>
    </row>
    <row r="7063" spans="3:3" ht="14.4" x14ac:dyDescent="0.3">
      <c r="C7063"/>
    </row>
    <row r="7064" spans="3:3" ht="14.4" x14ac:dyDescent="0.3">
      <c r="C7064"/>
    </row>
    <row r="7065" spans="3:3" ht="14.4" x14ac:dyDescent="0.3">
      <c r="C7065"/>
    </row>
    <row r="7066" spans="3:3" ht="14.4" x14ac:dyDescent="0.3">
      <c r="C7066"/>
    </row>
    <row r="7067" spans="3:3" ht="14.4" x14ac:dyDescent="0.3">
      <c r="C7067"/>
    </row>
    <row r="7068" spans="3:3" ht="14.4" x14ac:dyDescent="0.3">
      <c r="C7068"/>
    </row>
    <row r="7069" spans="3:3" ht="14.4" x14ac:dyDescent="0.3">
      <c r="C7069"/>
    </row>
    <row r="7070" spans="3:3" ht="14.4" x14ac:dyDescent="0.3">
      <c r="C7070"/>
    </row>
    <row r="7071" spans="3:3" ht="14.4" x14ac:dyDescent="0.3">
      <c r="C7071"/>
    </row>
    <row r="7072" spans="3:3" ht="14.4" x14ac:dyDescent="0.3">
      <c r="C7072"/>
    </row>
    <row r="7073" spans="3:3" ht="14.4" x14ac:dyDescent="0.3">
      <c r="C7073"/>
    </row>
    <row r="7074" spans="3:3" ht="14.4" x14ac:dyDescent="0.3">
      <c r="C7074"/>
    </row>
    <row r="7075" spans="3:3" ht="14.4" x14ac:dyDescent="0.3">
      <c r="C7075"/>
    </row>
    <row r="7076" spans="3:3" ht="14.4" x14ac:dyDescent="0.3">
      <c r="C7076"/>
    </row>
    <row r="7077" spans="3:3" ht="14.4" x14ac:dyDescent="0.3">
      <c r="C7077"/>
    </row>
    <row r="7078" spans="3:3" ht="14.4" x14ac:dyDescent="0.3">
      <c r="C7078"/>
    </row>
    <row r="7079" spans="3:3" ht="14.4" x14ac:dyDescent="0.3">
      <c r="C7079"/>
    </row>
    <row r="7080" spans="3:3" ht="14.4" x14ac:dyDescent="0.3">
      <c r="C7080"/>
    </row>
    <row r="7081" spans="3:3" ht="14.4" x14ac:dyDescent="0.3">
      <c r="C7081"/>
    </row>
    <row r="7082" spans="3:3" ht="14.4" x14ac:dyDescent="0.3">
      <c r="C7082"/>
    </row>
    <row r="7083" spans="3:3" ht="14.4" x14ac:dyDescent="0.3">
      <c r="C7083"/>
    </row>
    <row r="7084" spans="3:3" ht="14.4" x14ac:dyDescent="0.3">
      <c r="C7084"/>
    </row>
    <row r="7085" spans="3:3" ht="14.4" x14ac:dyDescent="0.3">
      <c r="C7085"/>
    </row>
    <row r="7086" spans="3:3" ht="14.4" x14ac:dyDescent="0.3">
      <c r="C7086"/>
    </row>
    <row r="7087" spans="3:3" ht="14.4" x14ac:dyDescent="0.3">
      <c r="C7087"/>
    </row>
    <row r="7088" spans="3:3" ht="14.4" x14ac:dyDescent="0.3">
      <c r="C7088"/>
    </row>
    <row r="7089" spans="3:3" ht="14.4" x14ac:dyDescent="0.3">
      <c r="C7089"/>
    </row>
    <row r="7090" spans="3:3" ht="14.4" x14ac:dyDescent="0.3">
      <c r="C7090"/>
    </row>
    <row r="7091" spans="3:3" ht="14.4" x14ac:dyDescent="0.3">
      <c r="C7091"/>
    </row>
    <row r="7092" spans="3:3" ht="14.4" x14ac:dyDescent="0.3">
      <c r="C7092"/>
    </row>
    <row r="7093" spans="3:3" ht="14.4" x14ac:dyDescent="0.3">
      <c r="C7093"/>
    </row>
    <row r="7094" spans="3:3" ht="14.4" x14ac:dyDescent="0.3">
      <c r="C7094"/>
    </row>
    <row r="7095" spans="3:3" ht="14.4" x14ac:dyDescent="0.3">
      <c r="C7095"/>
    </row>
    <row r="7096" spans="3:3" ht="14.4" x14ac:dyDescent="0.3">
      <c r="C7096"/>
    </row>
    <row r="7097" spans="3:3" ht="14.4" x14ac:dyDescent="0.3">
      <c r="C7097"/>
    </row>
    <row r="7098" spans="3:3" ht="14.4" x14ac:dyDescent="0.3">
      <c r="C7098"/>
    </row>
    <row r="7099" spans="3:3" ht="14.4" x14ac:dyDescent="0.3">
      <c r="C7099"/>
    </row>
    <row r="7100" spans="3:3" ht="14.4" x14ac:dyDescent="0.3">
      <c r="C7100"/>
    </row>
    <row r="7101" spans="3:3" ht="14.4" x14ac:dyDescent="0.3">
      <c r="C7101"/>
    </row>
    <row r="7102" spans="3:3" ht="14.4" x14ac:dyDescent="0.3">
      <c r="C7102"/>
    </row>
    <row r="7103" spans="3:3" ht="14.4" x14ac:dyDescent="0.3">
      <c r="C7103"/>
    </row>
    <row r="7104" spans="3:3" ht="14.4" x14ac:dyDescent="0.3">
      <c r="C7104"/>
    </row>
    <row r="7105" spans="3:3" ht="14.4" x14ac:dyDescent="0.3">
      <c r="C7105"/>
    </row>
    <row r="7106" spans="3:3" ht="14.4" x14ac:dyDescent="0.3">
      <c r="C7106"/>
    </row>
    <row r="7107" spans="3:3" ht="14.4" x14ac:dyDescent="0.3">
      <c r="C7107"/>
    </row>
    <row r="7108" spans="3:3" ht="14.4" x14ac:dyDescent="0.3">
      <c r="C7108"/>
    </row>
    <row r="7109" spans="3:3" ht="14.4" x14ac:dyDescent="0.3">
      <c r="C7109"/>
    </row>
    <row r="7110" spans="3:3" ht="14.4" x14ac:dyDescent="0.3">
      <c r="C7110"/>
    </row>
    <row r="7111" spans="3:3" ht="14.4" x14ac:dyDescent="0.3">
      <c r="C7111"/>
    </row>
    <row r="7112" spans="3:3" ht="14.4" x14ac:dyDescent="0.3">
      <c r="C7112"/>
    </row>
    <row r="7113" spans="3:3" ht="14.4" x14ac:dyDescent="0.3">
      <c r="C7113"/>
    </row>
    <row r="7114" spans="3:3" ht="14.4" x14ac:dyDescent="0.3">
      <c r="C7114"/>
    </row>
    <row r="7115" spans="3:3" ht="14.4" x14ac:dyDescent="0.3">
      <c r="C7115"/>
    </row>
    <row r="7116" spans="3:3" ht="14.4" x14ac:dyDescent="0.3">
      <c r="C7116"/>
    </row>
    <row r="7117" spans="3:3" ht="14.4" x14ac:dyDescent="0.3">
      <c r="C7117"/>
    </row>
    <row r="7118" spans="3:3" ht="14.4" x14ac:dyDescent="0.3">
      <c r="C7118"/>
    </row>
    <row r="7119" spans="3:3" ht="14.4" x14ac:dyDescent="0.3">
      <c r="C7119"/>
    </row>
    <row r="7120" spans="3:3" ht="14.4" x14ac:dyDescent="0.3">
      <c r="C7120"/>
    </row>
    <row r="7121" spans="3:3" ht="14.4" x14ac:dyDescent="0.3">
      <c r="C7121"/>
    </row>
    <row r="7122" spans="3:3" ht="14.4" x14ac:dyDescent="0.3">
      <c r="C7122"/>
    </row>
    <row r="7123" spans="3:3" ht="14.4" x14ac:dyDescent="0.3">
      <c r="C7123"/>
    </row>
    <row r="7124" spans="3:3" ht="14.4" x14ac:dyDescent="0.3">
      <c r="C7124"/>
    </row>
    <row r="7125" spans="3:3" ht="14.4" x14ac:dyDescent="0.3">
      <c r="C7125"/>
    </row>
    <row r="7126" spans="3:3" ht="14.4" x14ac:dyDescent="0.3">
      <c r="C7126"/>
    </row>
    <row r="7127" spans="3:3" ht="14.4" x14ac:dyDescent="0.3">
      <c r="C7127"/>
    </row>
    <row r="7128" spans="3:3" ht="14.4" x14ac:dyDescent="0.3">
      <c r="C7128"/>
    </row>
    <row r="7129" spans="3:3" ht="14.4" x14ac:dyDescent="0.3">
      <c r="C7129"/>
    </row>
    <row r="7130" spans="3:3" ht="14.4" x14ac:dyDescent="0.3">
      <c r="C7130"/>
    </row>
    <row r="7131" spans="3:3" ht="14.4" x14ac:dyDescent="0.3">
      <c r="C7131"/>
    </row>
    <row r="7132" spans="3:3" ht="14.4" x14ac:dyDescent="0.3">
      <c r="C7132"/>
    </row>
    <row r="7133" spans="3:3" ht="14.4" x14ac:dyDescent="0.3">
      <c r="C7133"/>
    </row>
    <row r="7134" spans="3:3" ht="14.4" x14ac:dyDescent="0.3">
      <c r="C7134"/>
    </row>
    <row r="7135" spans="3:3" ht="14.4" x14ac:dyDescent="0.3">
      <c r="C7135"/>
    </row>
    <row r="7136" spans="3:3" ht="14.4" x14ac:dyDescent="0.3">
      <c r="C7136"/>
    </row>
    <row r="7137" spans="3:3" ht="14.4" x14ac:dyDescent="0.3">
      <c r="C7137"/>
    </row>
    <row r="7138" spans="3:3" ht="14.4" x14ac:dyDescent="0.3">
      <c r="C7138"/>
    </row>
    <row r="7139" spans="3:3" ht="14.4" x14ac:dyDescent="0.3">
      <c r="C7139"/>
    </row>
    <row r="7140" spans="3:3" ht="14.4" x14ac:dyDescent="0.3">
      <c r="C7140"/>
    </row>
    <row r="7141" spans="3:3" ht="14.4" x14ac:dyDescent="0.3">
      <c r="C7141"/>
    </row>
    <row r="7142" spans="3:3" ht="14.4" x14ac:dyDescent="0.3">
      <c r="C7142"/>
    </row>
    <row r="7143" spans="3:3" ht="14.4" x14ac:dyDescent="0.3">
      <c r="C7143"/>
    </row>
    <row r="7144" spans="3:3" ht="14.4" x14ac:dyDescent="0.3">
      <c r="C7144"/>
    </row>
    <row r="7145" spans="3:3" ht="14.4" x14ac:dyDescent="0.3">
      <c r="C7145"/>
    </row>
    <row r="7146" spans="3:3" ht="14.4" x14ac:dyDescent="0.3">
      <c r="C7146"/>
    </row>
    <row r="7147" spans="3:3" ht="14.4" x14ac:dyDescent="0.3">
      <c r="C7147"/>
    </row>
    <row r="7148" spans="3:3" ht="14.4" x14ac:dyDescent="0.3">
      <c r="C7148"/>
    </row>
    <row r="7149" spans="3:3" ht="14.4" x14ac:dyDescent="0.3">
      <c r="C7149"/>
    </row>
    <row r="7150" spans="3:3" ht="14.4" x14ac:dyDescent="0.3">
      <c r="C7150"/>
    </row>
    <row r="7151" spans="3:3" ht="14.4" x14ac:dyDescent="0.3">
      <c r="C7151"/>
    </row>
    <row r="7152" spans="3:3" ht="14.4" x14ac:dyDescent="0.3">
      <c r="C7152"/>
    </row>
    <row r="7153" spans="3:3" ht="14.4" x14ac:dyDescent="0.3">
      <c r="C7153"/>
    </row>
    <row r="7154" spans="3:3" ht="14.4" x14ac:dyDescent="0.3">
      <c r="C7154"/>
    </row>
    <row r="7155" spans="3:3" ht="14.4" x14ac:dyDescent="0.3">
      <c r="C7155"/>
    </row>
    <row r="7156" spans="3:3" ht="14.4" x14ac:dyDescent="0.3">
      <c r="C7156"/>
    </row>
    <row r="7157" spans="3:3" ht="14.4" x14ac:dyDescent="0.3">
      <c r="C7157"/>
    </row>
    <row r="7158" spans="3:3" ht="14.4" x14ac:dyDescent="0.3">
      <c r="C7158"/>
    </row>
    <row r="7159" spans="3:3" ht="14.4" x14ac:dyDescent="0.3">
      <c r="C7159"/>
    </row>
    <row r="7160" spans="3:3" ht="14.4" x14ac:dyDescent="0.3">
      <c r="C7160"/>
    </row>
    <row r="7161" spans="3:3" ht="14.4" x14ac:dyDescent="0.3">
      <c r="C7161"/>
    </row>
    <row r="7162" spans="3:3" ht="14.4" x14ac:dyDescent="0.3">
      <c r="C7162"/>
    </row>
    <row r="7163" spans="3:3" ht="14.4" x14ac:dyDescent="0.3">
      <c r="C7163"/>
    </row>
    <row r="7164" spans="3:3" ht="14.4" x14ac:dyDescent="0.3">
      <c r="C7164"/>
    </row>
    <row r="7165" spans="3:3" ht="14.4" x14ac:dyDescent="0.3">
      <c r="C7165"/>
    </row>
    <row r="7166" spans="3:3" ht="14.4" x14ac:dyDescent="0.3">
      <c r="C7166"/>
    </row>
    <row r="7167" spans="3:3" ht="14.4" x14ac:dyDescent="0.3">
      <c r="C7167"/>
    </row>
    <row r="7168" spans="3:3" ht="14.4" x14ac:dyDescent="0.3">
      <c r="C7168"/>
    </row>
    <row r="7169" spans="3:3" ht="14.4" x14ac:dyDescent="0.3">
      <c r="C7169"/>
    </row>
    <row r="7170" spans="3:3" ht="14.4" x14ac:dyDescent="0.3">
      <c r="C7170"/>
    </row>
    <row r="7171" spans="3:3" ht="14.4" x14ac:dyDescent="0.3">
      <c r="C7171"/>
    </row>
    <row r="7172" spans="3:3" ht="14.4" x14ac:dyDescent="0.3">
      <c r="C7172"/>
    </row>
    <row r="7173" spans="3:3" ht="14.4" x14ac:dyDescent="0.3">
      <c r="C7173"/>
    </row>
    <row r="7174" spans="3:3" ht="14.4" x14ac:dyDescent="0.3">
      <c r="C7174"/>
    </row>
    <row r="7175" spans="3:3" ht="14.4" x14ac:dyDescent="0.3">
      <c r="C7175"/>
    </row>
    <row r="7176" spans="3:3" ht="14.4" x14ac:dyDescent="0.3">
      <c r="C7176"/>
    </row>
    <row r="7177" spans="3:3" ht="14.4" x14ac:dyDescent="0.3">
      <c r="C7177"/>
    </row>
    <row r="7178" spans="3:3" ht="14.4" x14ac:dyDescent="0.3">
      <c r="C7178"/>
    </row>
    <row r="7179" spans="3:3" ht="14.4" x14ac:dyDescent="0.3">
      <c r="C7179"/>
    </row>
    <row r="7180" spans="3:3" ht="14.4" x14ac:dyDescent="0.3">
      <c r="C7180"/>
    </row>
    <row r="7181" spans="3:3" ht="14.4" x14ac:dyDescent="0.3">
      <c r="C7181"/>
    </row>
    <row r="7182" spans="3:3" ht="14.4" x14ac:dyDescent="0.3">
      <c r="C7182"/>
    </row>
    <row r="7183" spans="3:3" ht="14.4" x14ac:dyDescent="0.3">
      <c r="C7183"/>
    </row>
    <row r="7184" spans="3:3" ht="14.4" x14ac:dyDescent="0.3">
      <c r="C7184"/>
    </row>
    <row r="7185" spans="3:3" ht="14.4" x14ac:dyDescent="0.3">
      <c r="C7185"/>
    </row>
    <row r="7186" spans="3:3" ht="14.4" x14ac:dyDescent="0.3">
      <c r="C7186"/>
    </row>
    <row r="7187" spans="3:3" ht="14.4" x14ac:dyDescent="0.3">
      <c r="C7187"/>
    </row>
    <row r="7188" spans="3:3" ht="14.4" x14ac:dyDescent="0.3">
      <c r="C7188"/>
    </row>
    <row r="7189" spans="3:3" ht="14.4" x14ac:dyDescent="0.3">
      <c r="C7189"/>
    </row>
    <row r="7190" spans="3:3" ht="14.4" x14ac:dyDescent="0.3">
      <c r="C7190"/>
    </row>
    <row r="7191" spans="3:3" ht="14.4" x14ac:dyDescent="0.3">
      <c r="C7191"/>
    </row>
    <row r="7192" spans="3:3" ht="14.4" x14ac:dyDescent="0.3">
      <c r="C7192"/>
    </row>
    <row r="7193" spans="3:3" ht="14.4" x14ac:dyDescent="0.3">
      <c r="C7193"/>
    </row>
    <row r="7194" spans="3:3" ht="14.4" x14ac:dyDescent="0.3">
      <c r="C7194"/>
    </row>
    <row r="7195" spans="3:3" ht="14.4" x14ac:dyDescent="0.3">
      <c r="C7195"/>
    </row>
    <row r="7196" spans="3:3" ht="14.4" x14ac:dyDescent="0.3">
      <c r="C7196"/>
    </row>
    <row r="7197" spans="3:3" ht="14.4" x14ac:dyDescent="0.3">
      <c r="C7197"/>
    </row>
    <row r="7198" spans="3:3" ht="14.4" x14ac:dyDescent="0.3">
      <c r="C7198"/>
    </row>
    <row r="7199" spans="3:3" ht="14.4" x14ac:dyDescent="0.3">
      <c r="C7199"/>
    </row>
    <row r="7200" spans="3:3" ht="14.4" x14ac:dyDescent="0.3">
      <c r="C7200"/>
    </row>
    <row r="7201" spans="3:3" ht="14.4" x14ac:dyDescent="0.3">
      <c r="C7201"/>
    </row>
    <row r="7202" spans="3:3" ht="14.4" x14ac:dyDescent="0.3">
      <c r="C7202"/>
    </row>
    <row r="7203" spans="3:3" ht="14.4" x14ac:dyDescent="0.3">
      <c r="C7203"/>
    </row>
    <row r="7204" spans="3:3" ht="14.4" x14ac:dyDescent="0.3">
      <c r="C7204"/>
    </row>
    <row r="7205" spans="3:3" ht="14.4" x14ac:dyDescent="0.3">
      <c r="C7205"/>
    </row>
    <row r="7206" spans="3:3" ht="14.4" x14ac:dyDescent="0.3">
      <c r="C7206"/>
    </row>
    <row r="7207" spans="3:3" ht="14.4" x14ac:dyDescent="0.3">
      <c r="C7207"/>
    </row>
    <row r="7208" spans="3:3" ht="14.4" x14ac:dyDescent="0.3">
      <c r="C7208"/>
    </row>
    <row r="7209" spans="3:3" ht="14.4" x14ac:dyDescent="0.3">
      <c r="C7209"/>
    </row>
    <row r="7210" spans="3:3" ht="14.4" x14ac:dyDescent="0.3">
      <c r="C7210"/>
    </row>
    <row r="7211" spans="3:3" ht="14.4" x14ac:dyDescent="0.3">
      <c r="C7211"/>
    </row>
    <row r="7212" spans="3:3" ht="14.4" x14ac:dyDescent="0.3">
      <c r="C7212"/>
    </row>
    <row r="7213" spans="3:3" ht="14.4" x14ac:dyDescent="0.3">
      <c r="C7213"/>
    </row>
    <row r="7214" spans="3:3" ht="14.4" x14ac:dyDescent="0.3">
      <c r="C7214"/>
    </row>
    <row r="7215" spans="3:3" ht="14.4" x14ac:dyDescent="0.3">
      <c r="C7215"/>
    </row>
    <row r="7216" spans="3:3" ht="14.4" x14ac:dyDescent="0.3">
      <c r="C7216"/>
    </row>
    <row r="7217" spans="3:3" ht="14.4" x14ac:dyDescent="0.3">
      <c r="C7217"/>
    </row>
    <row r="7218" spans="3:3" ht="14.4" x14ac:dyDescent="0.3">
      <c r="C7218"/>
    </row>
    <row r="7219" spans="3:3" ht="14.4" x14ac:dyDescent="0.3">
      <c r="C7219"/>
    </row>
    <row r="7220" spans="3:3" ht="14.4" x14ac:dyDescent="0.3">
      <c r="C7220"/>
    </row>
    <row r="7221" spans="3:3" ht="14.4" x14ac:dyDescent="0.3">
      <c r="C7221"/>
    </row>
    <row r="7222" spans="3:3" ht="14.4" x14ac:dyDescent="0.3">
      <c r="C7222"/>
    </row>
    <row r="7223" spans="3:3" ht="14.4" x14ac:dyDescent="0.3">
      <c r="C7223"/>
    </row>
    <row r="7224" spans="3:3" ht="14.4" x14ac:dyDescent="0.3">
      <c r="C7224"/>
    </row>
    <row r="7225" spans="3:3" ht="14.4" x14ac:dyDescent="0.3">
      <c r="C7225"/>
    </row>
    <row r="7226" spans="3:3" ht="14.4" x14ac:dyDescent="0.3">
      <c r="C7226"/>
    </row>
    <row r="7227" spans="3:3" ht="14.4" x14ac:dyDescent="0.3">
      <c r="C7227"/>
    </row>
    <row r="7228" spans="3:3" ht="14.4" x14ac:dyDescent="0.3">
      <c r="C7228"/>
    </row>
    <row r="7229" spans="3:3" ht="14.4" x14ac:dyDescent="0.3">
      <c r="C7229"/>
    </row>
    <row r="7230" spans="3:3" ht="14.4" x14ac:dyDescent="0.3">
      <c r="C7230"/>
    </row>
    <row r="7231" spans="3:3" ht="14.4" x14ac:dyDescent="0.3">
      <c r="C7231"/>
    </row>
    <row r="7232" spans="3:3" ht="14.4" x14ac:dyDescent="0.3">
      <c r="C7232"/>
    </row>
    <row r="7233" spans="3:3" ht="14.4" x14ac:dyDescent="0.3">
      <c r="C7233"/>
    </row>
    <row r="7234" spans="3:3" ht="14.4" x14ac:dyDescent="0.3">
      <c r="C7234"/>
    </row>
    <row r="7235" spans="3:3" ht="14.4" x14ac:dyDescent="0.3">
      <c r="C7235"/>
    </row>
    <row r="7236" spans="3:3" ht="14.4" x14ac:dyDescent="0.3">
      <c r="C7236"/>
    </row>
    <row r="7237" spans="3:3" ht="14.4" x14ac:dyDescent="0.3">
      <c r="C7237"/>
    </row>
    <row r="7238" spans="3:3" ht="14.4" x14ac:dyDescent="0.3">
      <c r="C7238"/>
    </row>
    <row r="7239" spans="3:3" ht="14.4" x14ac:dyDescent="0.3">
      <c r="C7239"/>
    </row>
    <row r="7240" spans="3:3" ht="14.4" x14ac:dyDescent="0.3">
      <c r="C7240"/>
    </row>
    <row r="7241" spans="3:3" ht="14.4" x14ac:dyDescent="0.3">
      <c r="C7241"/>
    </row>
    <row r="7242" spans="3:3" ht="14.4" x14ac:dyDescent="0.3">
      <c r="C7242"/>
    </row>
    <row r="7243" spans="3:3" ht="14.4" x14ac:dyDescent="0.3">
      <c r="C7243"/>
    </row>
    <row r="7244" spans="3:3" ht="14.4" x14ac:dyDescent="0.3">
      <c r="C7244"/>
    </row>
    <row r="7245" spans="3:3" ht="14.4" x14ac:dyDescent="0.3">
      <c r="C7245"/>
    </row>
    <row r="7246" spans="3:3" ht="14.4" x14ac:dyDescent="0.3">
      <c r="C7246"/>
    </row>
    <row r="7247" spans="3:3" ht="14.4" x14ac:dyDescent="0.3">
      <c r="C7247"/>
    </row>
    <row r="7248" spans="3:3" ht="14.4" x14ac:dyDescent="0.3">
      <c r="C7248"/>
    </row>
    <row r="7249" spans="3:3" ht="14.4" x14ac:dyDescent="0.3">
      <c r="C7249"/>
    </row>
    <row r="7250" spans="3:3" ht="14.4" x14ac:dyDescent="0.3">
      <c r="C7250"/>
    </row>
    <row r="7251" spans="3:3" ht="14.4" x14ac:dyDescent="0.3">
      <c r="C7251"/>
    </row>
    <row r="7252" spans="3:3" ht="14.4" x14ac:dyDescent="0.3">
      <c r="C7252"/>
    </row>
    <row r="7253" spans="3:3" ht="14.4" x14ac:dyDescent="0.3">
      <c r="C7253"/>
    </row>
    <row r="7254" spans="3:3" ht="14.4" x14ac:dyDescent="0.3">
      <c r="C7254"/>
    </row>
    <row r="7255" spans="3:3" ht="14.4" x14ac:dyDescent="0.3">
      <c r="C7255"/>
    </row>
    <row r="7256" spans="3:3" ht="14.4" x14ac:dyDescent="0.3">
      <c r="C7256"/>
    </row>
    <row r="7257" spans="3:3" ht="14.4" x14ac:dyDescent="0.3">
      <c r="C7257"/>
    </row>
    <row r="7258" spans="3:3" ht="14.4" x14ac:dyDescent="0.3">
      <c r="C7258"/>
    </row>
    <row r="7259" spans="3:3" ht="14.4" x14ac:dyDescent="0.3">
      <c r="C7259"/>
    </row>
    <row r="7260" spans="3:3" ht="14.4" x14ac:dyDescent="0.3">
      <c r="C7260"/>
    </row>
    <row r="7261" spans="3:3" ht="14.4" x14ac:dyDescent="0.3">
      <c r="C7261"/>
    </row>
    <row r="7262" spans="3:3" ht="14.4" x14ac:dyDescent="0.3">
      <c r="C7262"/>
    </row>
    <row r="7263" spans="3:3" ht="14.4" x14ac:dyDescent="0.3">
      <c r="C7263"/>
    </row>
    <row r="7264" spans="3:3" ht="14.4" x14ac:dyDescent="0.3">
      <c r="C7264"/>
    </row>
    <row r="7265" spans="3:3" ht="14.4" x14ac:dyDescent="0.3">
      <c r="C7265"/>
    </row>
    <row r="7266" spans="3:3" ht="14.4" x14ac:dyDescent="0.3">
      <c r="C7266"/>
    </row>
    <row r="7267" spans="3:3" ht="14.4" x14ac:dyDescent="0.3">
      <c r="C7267"/>
    </row>
    <row r="7268" spans="3:3" ht="14.4" x14ac:dyDescent="0.3">
      <c r="C7268"/>
    </row>
    <row r="7269" spans="3:3" ht="14.4" x14ac:dyDescent="0.3">
      <c r="C7269"/>
    </row>
    <row r="7270" spans="3:3" ht="14.4" x14ac:dyDescent="0.3">
      <c r="C7270"/>
    </row>
    <row r="7271" spans="3:3" ht="14.4" x14ac:dyDescent="0.3">
      <c r="C7271"/>
    </row>
    <row r="7272" spans="3:3" ht="14.4" x14ac:dyDescent="0.3">
      <c r="C7272"/>
    </row>
    <row r="7273" spans="3:3" ht="14.4" x14ac:dyDescent="0.3">
      <c r="C7273"/>
    </row>
    <row r="7274" spans="3:3" ht="14.4" x14ac:dyDescent="0.3">
      <c r="C7274"/>
    </row>
    <row r="7275" spans="3:3" ht="14.4" x14ac:dyDescent="0.3">
      <c r="C7275"/>
    </row>
    <row r="7276" spans="3:3" ht="14.4" x14ac:dyDescent="0.3">
      <c r="C7276"/>
    </row>
    <row r="7277" spans="3:3" ht="14.4" x14ac:dyDescent="0.3">
      <c r="C7277"/>
    </row>
    <row r="7278" spans="3:3" ht="14.4" x14ac:dyDescent="0.3">
      <c r="C7278"/>
    </row>
    <row r="7279" spans="3:3" ht="14.4" x14ac:dyDescent="0.3">
      <c r="C7279"/>
    </row>
    <row r="7280" spans="3:3" ht="14.4" x14ac:dyDescent="0.3">
      <c r="C7280"/>
    </row>
    <row r="7281" spans="3:3" ht="14.4" x14ac:dyDescent="0.3">
      <c r="C7281"/>
    </row>
    <row r="7282" spans="3:3" ht="14.4" x14ac:dyDescent="0.3">
      <c r="C7282"/>
    </row>
    <row r="7283" spans="3:3" ht="14.4" x14ac:dyDescent="0.3">
      <c r="C7283"/>
    </row>
    <row r="7284" spans="3:3" ht="14.4" x14ac:dyDescent="0.3">
      <c r="C7284"/>
    </row>
    <row r="7285" spans="3:3" ht="14.4" x14ac:dyDescent="0.3">
      <c r="C7285"/>
    </row>
    <row r="7286" spans="3:3" ht="14.4" x14ac:dyDescent="0.3">
      <c r="C7286"/>
    </row>
    <row r="7287" spans="3:3" ht="14.4" x14ac:dyDescent="0.3">
      <c r="C7287"/>
    </row>
    <row r="7288" spans="3:3" ht="14.4" x14ac:dyDescent="0.3">
      <c r="C7288"/>
    </row>
    <row r="7289" spans="3:3" ht="14.4" x14ac:dyDescent="0.3">
      <c r="C7289"/>
    </row>
    <row r="7290" spans="3:3" ht="14.4" x14ac:dyDescent="0.3">
      <c r="C7290"/>
    </row>
    <row r="7291" spans="3:3" ht="14.4" x14ac:dyDescent="0.3">
      <c r="C7291"/>
    </row>
    <row r="7292" spans="3:3" ht="14.4" x14ac:dyDescent="0.3">
      <c r="C7292"/>
    </row>
    <row r="7293" spans="3:3" ht="14.4" x14ac:dyDescent="0.3">
      <c r="C7293"/>
    </row>
    <row r="7294" spans="3:3" ht="14.4" x14ac:dyDescent="0.3">
      <c r="C7294"/>
    </row>
    <row r="7295" spans="3:3" ht="14.4" x14ac:dyDescent="0.3">
      <c r="C7295"/>
    </row>
    <row r="7296" spans="3:3" ht="14.4" x14ac:dyDescent="0.3">
      <c r="C7296"/>
    </row>
    <row r="7297" spans="3:3" ht="14.4" x14ac:dyDescent="0.3">
      <c r="C7297"/>
    </row>
    <row r="7298" spans="3:3" ht="14.4" x14ac:dyDescent="0.3">
      <c r="C7298"/>
    </row>
    <row r="7299" spans="3:3" ht="14.4" x14ac:dyDescent="0.3">
      <c r="C7299"/>
    </row>
    <row r="7300" spans="3:3" ht="14.4" x14ac:dyDescent="0.3">
      <c r="C7300"/>
    </row>
    <row r="7301" spans="3:3" ht="14.4" x14ac:dyDescent="0.3">
      <c r="C7301"/>
    </row>
    <row r="7302" spans="3:3" ht="14.4" x14ac:dyDescent="0.3">
      <c r="C7302"/>
    </row>
    <row r="7303" spans="3:3" ht="14.4" x14ac:dyDescent="0.3">
      <c r="C7303"/>
    </row>
    <row r="7304" spans="3:3" ht="14.4" x14ac:dyDescent="0.3">
      <c r="C7304"/>
    </row>
    <row r="7305" spans="3:3" ht="14.4" x14ac:dyDescent="0.3">
      <c r="C7305"/>
    </row>
    <row r="7306" spans="3:3" ht="14.4" x14ac:dyDescent="0.3">
      <c r="C7306"/>
    </row>
    <row r="7307" spans="3:3" ht="14.4" x14ac:dyDescent="0.3">
      <c r="C7307"/>
    </row>
    <row r="7308" spans="3:3" ht="14.4" x14ac:dyDescent="0.3">
      <c r="C7308"/>
    </row>
    <row r="7309" spans="3:3" ht="14.4" x14ac:dyDescent="0.3">
      <c r="C7309"/>
    </row>
    <row r="7310" spans="3:3" ht="14.4" x14ac:dyDescent="0.3">
      <c r="C7310"/>
    </row>
    <row r="7311" spans="3:3" ht="14.4" x14ac:dyDescent="0.3">
      <c r="C7311"/>
    </row>
    <row r="7312" spans="3:3" ht="14.4" x14ac:dyDescent="0.3">
      <c r="C7312"/>
    </row>
    <row r="7313" spans="3:3" ht="14.4" x14ac:dyDescent="0.3">
      <c r="C7313"/>
    </row>
    <row r="7314" spans="3:3" ht="14.4" x14ac:dyDescent="0.3">
      <c r="C7314"/>
    </row>
    <row r="7315" spans="3:3" ht="14.4" x14ac:dyDescent="0.3">
      <c r="C7315"/>
    </row>
    <row r="7316" spans="3:3" ht="14.4" x14ac:dyDescent="0.3">
      <c r="C7316"/>
    </row>
    <row r="7317" spans="3:3" ht="14.4" x14ac:dyDescent="0.3">
      <c r="C7317"/>
    </row>
    <row r="7318" spans="3:3" ht="14.4" x14ac:dyDescent="0.3">
      <c r="C7318"/>
    </row>
    <row r="7319" spans="3:3" ht="14.4" x14ac:dyDescent="0.3">
      <c r="C7319"/>
    </row>
    <row r="7320" spans="3:3" ht="14.4" x14ac:dyDescent="0.3">
      <c r="C7320"/>
    </row>
    <row r="7321" spans="3:3" ht="14.4" x14ac:dyDescent="0.3">
      <c r="C7321"/>
    </row>
    <row r="7322" spans="3:3" ht="14.4" x14ac:dyDescent="0.3">
      <c r="C7322"/>
    </row>
    <row r="7323" spans="3:3" ht="14.4" x14ac:dyDescent="0.3">
      <c r="C7323"/>
    </row>
    <row r="7324" spans="3:3" ht="14.4" x14ac:dyDescent="0.3">
      <c r="C7324"/>
    </row>
    <row r="7325" spans="3:3" ht="14.4" x14ac:dyDescent="0.3">
      <c r="C7325"/>
    </row>
    <row r="7326" spans="3:3" ht="14.4" x14ac:dyDescent="0.3">
      <c r="C7326"/>
    </row>
    <row r="7327" spans="3:3" ht="14.4" x14ac:dyDescent="0.3">
      <c r="C7327"/>
    </row>
    <row r="7328" spans="3:3" ht="14.4" x14ac:dyDescent="0.3">
      <c r="C7328"/>
    </row>
    <row r="7329" spans="3:3" ht="14.4" x14ac:dyDescent="0.3">
      <c r="C7329"/>
    </row>
    <row r="7330" spans="3:3" ht="14.4" x14ac:dyDescent="0.3">
      <c r="C7330"/>
    </row>
    <row r="7331" spans="3:3" ht="14.4" x14ac:dyDescent="0.3">
      <c r="C7331"/>
    </row>
    <row r="7332" spans="3:3" ht="14.4" x14ac:dyDescent="0.3">
      <c r="C7332"/>
    </row>
    <row r="7333" spans="3:3" ht="14.4" x14ac:dyDescent="0.3">
      <c r="C7333"/>
    </row>
    <row r="7334" spans="3:3" ht="14.4" x14ac:dyDescent="0.3">
      <c r="C7334"/>
    </row>
    <row r="7335" spans="3:3" ht="14.4" x14ac:dyDescent="0.3">
      <c r="C7335"/>
    </row>
    <row r="7336" spans="3:3" ht="14.4" x14ac:dyDescent="0.3">
      <c r="C7336"/>
    </row>
    <row r="7337" spans="3:3" ht="14.4" x14ac:dyDescent="0.3">
      <c r="C7337"/>
    </row>
    <row r="7338" spans="3:3" ht="14.4" x14ac:dyDescent="0.3">
      <c r="C7338"/>
    </row>
    <row r="7339" spans="3:3" ht="14.4" x14ac:dyDescent="0.3">
      <c r="C7339"/>
    </row>
    <row r="7340" spans="3:3" ht="14.4" x14ac:dyDescent="0.3">
      <c r="C7340"/>
    </row>
    <row r="7341" spans="3:3" ht="14.4" x14ac:dyDescent="0.3">
      <c r="C7341"/>
    </row>
    <row r="7342" spans="3:3" ht="14.4" x14ac:dyDescent="0.3">
      <c r="C7342"/>
    </row>
    <row r="7343" spans="3:3" ht="14.4" x14ac:dyDescent="0.3">
      <c r="C7343"/>
    </row>
    <row r="7344" spans="3:3" ht="14.4" x14ac:dyDescent="0.3">
      <c r="C7344"/>
    </row>
    <row r="7345" spans="3:3" ht="14.4" x14ac:dyDescent="0.3">
      <c r="C7345"/>
    </row>
    <row r="7346" spans="3:3" ht="14.4" x14ac:dyDescent="0.3">
      <c r="C7346"/>
    </row>
    <row r="7347" spans="3:3" ht="14.4" x14ac:dyDescent="0.3">
      <c r="C7347"/>
    </row>
    <row r="7348" spans="3:3" ht="14.4" x14ac:dyDescent="0.3">
      <c r="C7348"/>
    </row>
    <row r="7349" spans="3:3" ht="14.4" x14ac:dyDescent="0.3">
      <c r="C7349"/>
    </row>
    <row r="7350" spans="3:3" ht="14.4" x14ac:dyDescent="0.3">
      <c r="C7350"/>
    </row>
    <row r="7351" spans="3:3" ht="14.4" x14ac:dyDescent="0.3">
      <c r="C7351"/>
    </row>
    <row r="7352" spans="3:3" ht="14.4" x14ac:dyDescent="0.3">
      <c r="C7352"/>
    </row>
    <row r="7353" spans="3:3" ht="14.4" x14ac:dyDescent="0.3">
      <c r="C7353"/>
    </row>
    <row r="7354" spans="3:3" ht="14.4" x14ac:dyDescent="0.3">
      <c r="C7354"/>
    </row>
    <row r="7355" spans="3:3" ht="14.4" x14ac:dyDescent="0.3">
      <c r="C7355"/>
    </row>
    <row r="7356" spans="3:3" ht="14.4" x14ac:dyDescent="0.3">
      <c r="C7356"/>
    </row>
    <row r="7357" spans="3:3" ht="14.4" x14ac:dyDescent="0.3">
      <c r="C7357"/>
    </row>
    <row r="7358" spans="3:3" ht="14.4" x14ac:dyDescent="0.3">
      <c r="C7358"/>
    </row>
    <row r="7359" spans="3:3" ht="14.4" x14ac:dyDescent="0.3">
      <c r="C7359"/>
    </row>
    <row r="7360" spans="3:3" ht="14.4" x14ac:dyDescent="0.3">
      <c r="C7360"/>
    </row>
    <row r="7361" spans="3:3" ht="14.4" x14ac:dyDescent="0.3">
      <c r="C7361"/>
    </row>
    <row r="7362" spans="3:3" ht="14.4" x14ac:dyDescent="0.3">
      <c r="C7362"/>
    </row>
    <row r="7363" spans="3:3" ht="14.4" x14ac:dyDescent="0.3">
      <c r="C7363"/>
    </row>
    <row r="7364" spans="3:3" ht="14.4" x14ac:dyDescent="0.3">
      <c r="C7364"/>
    </row>
    <row r="7365" spans="3:3" ht="14.4" x14ac:dyDescent="0.3">
      <c r="C7365"/>
    </row>
    <row r="7366" spans="3:3" ht="14.4" x14ac:dyDescent="0.3">
      <c r="C7366"/>
    </row>
    <row r="7367" spans="3:3" ht="14.4" x14ac:dyDescent="0.3">
      <c r="C7367"/>
    </row>
    <row r="7368" spans="3:3" ht="14.4" x14ac:dyDescent="0.3">
      <c r="C7368"/>
    </row>
    <row r="7369" spans="3:3" ht="14.4" x14ac:dyDescent="0.3">
      <c r="C7369"/>
    </row>
    <row r="7370" spans="3:3" ht="14.4" x14ac:dyDescent="0.3">
      <c r="C7370"/>
    </row>
    <row r="7371" spans="3:3" ht="14.4" x14ac:dyDescent="0.3">
      <c r="C7371"/>
    </row>
    <row r="7372" spans="3:3" ht="14.4" x14ac:dyDescent="0.3">
      <c r="C7372"/>
    </row>
    <row r="7373" spans="3:3" ht="14.4" x14ac:dyDescent="0.3">
      <c r="C7373"/>
    </row>
    <row r="7374" spans="3:3" ht="14.4" x14ac:dyDescent="0.3">
      <c r="C7374"/>
    </row>
    <row r="7375" spans="3:3" ht="14.4" x14ac:dyDescent="0.3">
      <c r="C7375"/>
    </row>
    <row r="7376" spans="3:3" ht="14.4" x14ac:dyDescent="0.3">
      <c r="C7376"/>
    </row>
    <row r="7377" spans="3:3" ht="14.4" x14ac:dyDescent="0.3">
      <c r="C7377"/>
    </row>
    <row r="7378" spans="3:3" ht="14.4" x14ac:dyDescent="0.3">
      <c r="C7378"/>
    </row>
    <row r="7379" spans="3:3" ht="14.4" x14ac:dyDescent="0.3">
      <c r="C7379"/>
    </row>
    <row r="7380" spans="3:3" ht="14.4" x14ac:dyDescent="0.3">
      <c r="C7380"/>
    </row>
    <row r="7381" spans="3:3" ht="14.4" x14ac:dyDescent="0.3">
      <c r="C7381"/>
    </row>
    <row r="7382" spans="3:3" ht="14.4" x14ac:dyDescent="0.3">
      <c r="C7382"/>
    </row>
    <row r="7383" spans="3:3" ht="14.4" x14ac:dyDescent="0.3">
      <c r="C7383"/>
    </row>
    <row r="7384" spans="3:3" ht="14.4" x14ac:dyDescent="0.3">
      <c r="C7384"/>
    </row>
    <row r="7385" spans="3:3" ht="14.4" x14ac:dyDescent="0.3">
      <c r="C7385"/>
    </row>
    <row r="7386" spans="3:3" ht="14.4" x14ac:dyDescent="0.3">
      <c r="C7386"/>
    </row>
    <row r="7387" spans="3:3" ht="14.4" x14ac:dyDescent="0.3">
      <c r="C7387"/>
    </row>
    <row r="7388" spans="3:3" ht="14.4" x14ac:dyDescent="0.3">
      <c r="C7388"/>
    </row>
    <row r="7389" spans="3:3" ht="14.4" x14ac:dyDescent="0.3">
      <c r="C7389"/>
    </row>
    <row r="7390" spans="3:3" ht="14.4" x14ac:dyDescent="0.3">
      <c r="C7390"/>
    </row>
    <row r="7391" spans="3:3" ht="14.4" x14ac:dyDescent="0.3">
      <c r="C7391"/>
    </row>
    <row r="7392" spans="3:3" ht="14.4" x14ac:dyDescent="0.3">
      <c r="C7392"/>
    </row>
    <row r="7393" spans="3:3" ht="14.4" x14ac:dyDescent="0.3">
      <c r="C7393"/>
    </row>
    <row r="7394" spans="3:3" ht="14.4" x14ac:dyDescent="0.3">
      <c r="C7394"/>
    </row>
    <row r="7395" spans="3:3" ht="14.4" x14ac:dyDescent="0.3">
      <c r="C7395"/>
    </row>
    <row r="7396" spans="3:3" ht="14.4" x14ac:dyDescent="0.3">
      <c r="C7396"/>
    </row>
    <row r="7397" spans="3:3" ht="14.4" x14ac:dyDescent="0.3">
      <c r="C7397"/>
    </row>
    <row r="7398" spans="3:3" ht="14.4" x14ac:dyDescent="0.3">
      <c r="C7398"/>
    </row>
    <row r="7399" spans="3:3" ht="14.4" x14ac:dyDescent="0.3">
      <c r="C7399"/>
    </row>
    <row r="7400" spans="3:3" ht="14.4" x14ac:dyDescent="0.3">
      <c r="C7400"/>
    </row>
    <row r="7401" spans="3:3" ht="14.4" x14ac:dyDescent="0.3">
      <c r="C7401"/>
    </row>
    <row r="7402" spans="3:3" ht="14.4" x14ac:dyDescent="0.3">
      <c r="C7402"/>
    </row>
    <row r="7403" spans="3:3" ht="14.4" x14ac:dyDescent="0.3">
      <c r="C7403"/>
    </row>
    <row r="7404" spans="3:3" ht="14.4" x14ac:dyDescent="0.3">
      <c r="C7404"/>
    </row>
    <row r="7405" spans="3:3" ht="14.4" x14ac:dyDescent="0.3">
      <c r="C7405"/>
    </row>
    <row r="7406" spans="3:3" ht="14.4" x14ac:dyDescent="0.3">
      <c r="C7406"/>
    </row>
    <row r="7407" spans="3:3" ht="14.4" x14ac:dyDescent="0.3">
      <c r="C7407"/>
    </row>
    <row r="7408" spans="3:3" ht="14.4" x14ac:dyDescent="0.3">
      <c r="C7408"/>
    </row>
    <row r="7409" spans="3:3" ht="14.4" x14ac:dyDescent="0.3">
      <c r="C7409"/>
    </row>
    <row r="7410" spans="3:3" ht="14.4" x14ac:dyDescent="0.3">
      <c r="C7410"/>
    </row>
    <row r="7411" spans="3:3" ht="14.4" x14ac:dyDescent="0.3">
      <c r="C7411"/>
    </row>
    <row r="7412" spans="3:3" ht="14.4" x14ac:dyDescent="0.3">
      <c r="C7412"/>
    </row>
    <row r="7413" spans="3:3" ht="14.4" x14ac:dyDescent="0.3">
      <c r="C7413"/>
    </row>
    <row r="7414" spans="3:3" ht="14.4" x14ac:dyDescent="0.3">
      <c r="C7414"/>
    </row>
    <row r="7415" spans="3:3" ht="14.4" x14ac:dyDescent="0.3">
      <c r="C7415"/>
    </row>
    <row r="7416" spans="3:3" ht="14.4" x14ac:dyDescent="0.3">
      <c r="C7416"/>
    </row>
    <row r="7417" spans="3:3" ht="14.4" x14ac:dyDescent="0.3">
      <c r="C7417"/>
    </row>
    <row r="7418" spans="3:3" ht="14.4" x14ac:dyDescent="0.3">
      <c r="C7418"/>
    </row>
    <row r="7419" spans="3:3" ht="14.4" x14ac:dyDescent="0.3">
      <c r="C7419"/>
    </row>
    <row r="7420" spans="3:3" ht="14.4" x14ac:dyDescent="0.3">
      <c r="C7420"/>
    </row>
    <row r="7421" spans="3:3" ht="14.4" x14ac:dyDescent="0.3">
      <c r="C7421"/>
    </row>
    <row r="7422" spans="3:3" ht="14.4" x14ac:dyDescent="0.3">
      <c r="C7422"/>
    </row>
    <row r="7423" spans="3:3" ht="14.4" x14ac:dyDescent="0.3">
      <c r="C7423"/>
    </row>
    <row r="7424" spans="3:3" ht="14.4" x14ac:dyDescent="0.3">
      <c r="C7424"/>
    </row>
    <row r="7425" spans="3:3" ht="14.4" x14ac:dyDescent="0.3">
      <c r="C7425"/>
    </row>
    <row r="7426" spans="3:3" ht="14.4" x14ac:dyDescent="0.3">
      <c r="C7426"/>
    </row>
    <row r="7427" spans="3:3" ht="14.4" x14ac:dyDescent="0.3">
      <c r="C7427"/>
    </row>
    <row r="7428" spans="3:3" ht="14.4" x14ac:dyDescent="0.3">
      <c r="C7428"/>
    </row>
    <row r="7429" spans="3:3" ht="14.4" x14ac:dyDescent="0.3">
      <c r="C7429"/>
    </row>
    <row r="7430" spans="3:3" ht="14.4" x14ac:dyDescent="0.3">
      <c r="C7430"/>
    </row>
    <row r="7431" spans="3:3" ht="14.4" x14ac:dyDescent="0.3">
      <c r="C7431"/>
    </row>
    <row r="7432" spans="3:3" ht="14.4" x14ac:dyDescent="0.3">
      <c r="C7432"/>
    </row>
    <row r="7433" spans="3:3" ht="14.4" x14ac:dyDescent="0.3">
      <c r="C7433"/>
    </row>
    <row r="7434" spans="3:3" ht="14.4" x14ac:dyDescent="0.3">
      <c r="C7434"/>
    </row>
    <row r="7435" spans="3:3" ht="14.4" x14ac:dyDescent="0.3">
      <c r="C7435"/>
    </row>
    <row r="7436" spans="3:3" ht="14.4" x14ac:dyDescent="0.3">
      <c r="C7436"/>
    </row>
    <row r="7437" spans="3:3" ht="14.4" x14ac:dyDescent="0.3">
      <c r="C7437"/>
    </row>
    <row r="7438" spans="3:3" ht="14.4" x14ac:dyDescent="0.3">
      <c r="C7438"/>
    </row>
    <row r="7439" spans="3:3" ht="14.4" x14ac:dyDescent="0.3">
      <c r="C7439"/>
    </row>
    <row r="7440" spans="3:3" ht="14.4" x14ac:dyDescent="0.3">
      <c r="C7440"/>
    </row>
    <row r="7441" spans="3:3" ht="14.4" x14ac:dyDescent="0.3">
      <c r="C7441"/>
    </row>
    <row r="7442" spans="3:3" ht="14.4" x14ac:dyDescent="0.3">
      <c r="C7442"/>
    </row>
    <row r="7443" spans="3:3" ht="14.4" x14ac:dyDescent="0.3">
      <c r="C7443"/>
    </row>
    <row r="7444" spans="3:3" ht="14.4" x14ac:dyDescent="0.3">
      <c r="C7444"/>
    </row>
    <row r="7445" spans="3:3" ht="14.4" x14ac:dyDescent="0.3">
      <c r="C7445"/>
    </row>
    <row r="7446" spans="3:3" ht="14.4" x14ac:dyDescent="0.3">
      <c r="C7446"/>
    </row>
    <row r="7447" spans="3:3" ht="14.4" x14ac:dyDescent="0.3">
      <c r="C7447"/>
    </row>
    <row r="7448" spans="3:3" ht="14.4" x14ac:dyDescent="0.3">
      <c r="C7448"/>
    </row>
    <row r="7449" spans="3:3" ht="14.4" x14ac:dyDescent="0.3">
      <c r="C7449"/>
    </row>
    <row r="7450" spans="3:3" ht="14.4" x14ac:dyDescent="0.3">
      <c r="C7450"/>
    </row>
    <row r="7451" spans="3:3" ht="14.4" x14ac:dyDescent="0.3">
      <c r="C7451"/>
    </row>
    <row r="7452" spans="3:3" ht="14.4" x14ac:dyDescent="0.3">
      <c r="C7452"/>
    </row>
    <row r="7453" spans="3:3" ht="14.4" x14ac:dyDescent="0.3">
      <c r="C7453"/>
    </row>
    <row r="7454" spans="3:3" ht="14.4" x14ac:dyDescent="0.3">
      <c r="C7454"/>
    </row>
    <row r="7455" spans="3:3" ht="14.4" x14ac:dyDescent="0.3">
      <c r="C7455"/>
    </row>
    <row r="7456" spans="3:3" ht="14.4" x14ac:dyDescent="0.3">
      <c r="C7456"/>
    </row>
    <row r="7457" spans="3:3" ht="14.4" x14ac:dyDescent="0.3">
      <c r="C7457"/>
    </row>
    <row r="7458" spans="3:3" ht="14.4" x14ac:dyDescent="0.3">
      <c r="C7458"/>
    </row>
    <row r="7459" spans="3:3" ht="14.4" x14ac:dyDescent="0.3">
      <c r="C7459"/>
    </row>
    <row r="7460" spans="3:3" ht="14.4" x14ac:dyDescent="0.3">
      <c r="C7460"/>
    </row>
    <row r="7461" spans="3:3" ht="14.4" x14ac:dyDescent="0.3">
      <c r="C7461"/>
    </row>
    <row r="7462" spans="3:3" ht="14.4" x14ac:dyDescent="0.3">
      <c r="C7462"/>
    </row>
    <row r="7463" spans="3:3" ht="14.4" x14ac:dyDescent="0.3">
      <c r="C7463"/>
    </row>
    <row r="7464" spans="3:3" ht="14.4" x14ac:dyDescent="0.3">
      <c r="C7464"/>
    </row>
    <row r="7465" spans="3:3" ht="14.4" x14ac:dyDescent="0.3">
      <c r="C7465"/>
    </row>
    <row r="7466" spans="3:3" ht="14.4" x14ac:dyDescent="0.3">
      <c r="C7466"/>
    </row>
    <row r="7467" spans="3:3" ht="14.4" x14ac:dyDescent="0.3">
      <c r="C7467"/>
    </row>
    <row r="7468" spans="3:3" ht="14.4" x14ac:dyDescent="0.3">
      <c r="C7468"/>
    </row>
    <row r="7469" spans="3:3" ht="14.4" x14ac:dyDescent="0.3">
      <c r="C7469"/>
    </row>
    <row r="7470" spans="3:3" ht="14.4" x14ac:dyDescent="0.3">
      <c r="C7470"/>
    </row>
    <row r="7471" spans="3:3" ht="14.4" x14ac:dyDescent="0.3">
      <c r="C7471"/>
    </row>
    <row r="7472" spans="3:3" ht="14.4" x14ac:dyDescent="0.3">
      <c r="C7472"/>
    </row>
    <row r="7473" spans="3:3" ht="14.4" x14ac:dyDescent="0.3">
      <c r="C7473"/>
    </row>
    <row r="7474" spans="3:3" ht="14.4" x14ac:dyDescent="0.3">
      <c r="C7474"/>
    </row>
    <row r="7475" spans="3:3" ht="14.4" x14ac:dyDescent="0.3">
      <c r="C7475"/>
    </row>
    <row r="7476" spans="3:3" ht="14.4" x14ac:dyDescent="0.3">
      <c r="C7476"/>
    </row>
    <row r="7477" spans="3:3" ht="14.4" x14ac:dyDescent="0.3">
      <c r="C7477"/>
    </row>
    <row r="7478" spans="3:3" ht="14.4" x14ac:dyDescent="0.3">
      <c r="C7478"/>
    </row>
    <row r="7479" spans="3:3" ht="14.4" x14ac:dyDescent="0.3">
      <c r="C7479"/>
    </row>
    <row r="7480" spans="3:3" ht="14.4" x14ac:dyDescent="0.3">
      <c r="C7480"/>
    </row>
    <row r="7481" spans="3:3" ht="14.4" x14ac:dyDescent="0.3">
      <c r="C7481"/>
    </row>
    <row r="7482" spans="3:3" ht="14.4" x14ac:dyDescent="0.3">
      <c r="C7482"/>
    </row>
    <row r="7483" spans="3:3" ht="14.4" x14ac:dyDescent="0.3">
      <c r="C7483"/>
    </row>
    <row r="7484" spans="3:3" ht="14.4" x14ac:dyDescent="0.3">
      <c r="C7484"/>
    </row>
    <row r="7485" spans="3:3" ht="14.4" x14ac:dyDescent="0.3">
      <c r="C7485"/>
    </row>
    <row r="7486" spans="3:3" ht="14.4" x14ac:dyDescent="0.3">
      <c r="C7486"/>
    </row>
    <row r="7487" spans="3:3" ht="14.4" x14ac:dyDescent="0.3">
      <c r="C7487"/>
    </row>
    <row r="7488" spans="3:3" ht="14.4" x14ac:dyDescent="0.3">
      <c r="C7488"/>
    </row>
    <row r="7489" spans="3:3" ht="14.4" x14ac:dyDescent="0.3">
      <c r="C7489"/>
    </row>
    <row r="7490" spans="3:3" ht="14.4" x14ac:dyDescent="0.3">
      <c r="C7490"/>
    </row>
    <row r="7491" spans="3:3" ht="14.4" x14ac:dyDescent="0.3">
      <c r="C7491"/>
    </row>
    <row r="7492" spans="3:3" ht="14.4" x14ac:dyDescent="0.3">
      <c r="C7492"/>
    </row>
    <row r="7493" spans="3:3" ht="14.4" x14ac:dyDescent="0.3">
      <c r="C7493"/>
    </row>
    <row r="7494" spans="3:3" ht="14.4" x14ac:dyDescent="0.3">
      <c r="C7494"/>
    </row>
    <row r="7495" spans="3:3" ht="14.4" x14ac:dyDescent="0.3">
      <c r="C7495"/>
    </row>
    <row r="7496" spans="3:3" ht="14.4" x14ac:dyDescent="0.3">
      <c r="C7496"/>
    </row>
    <row r="7497" spans="3:3" ht="14.4" x14ac:dyDescent="0.3">
      <c r="C7497"/>
    </row>
    <row r="7498" spans="3:3" ht="14.4" x14ac:dyDescent="0.3">
      <c r="C7498"/>
    </row>
    <row r="7499" spans="3:3" ht="14.4" x14ac:dyDescent="0.3">
      <c r="C7499"/>
    </row>
    <row r="7500" spans="3:3" ht="14.4" x14ac:dyDescent="0.3">
      <c r="C7500"/>
    </row>
    <row r="7501" spans="3:3" ht="14.4" x14ac:dyDescent="0.3">
      <c r="C7501"/>
    </row>
    <row r="7502" spans="3:3" ht="14.4" x14ac:dyDescent="0.3">
      <c r="C7502"/>
    </row>
    <row r="7503" spans="3:3" ht="14.4" x14ac:dyDescent="0.3">
      <c r="C7503"/>
    </row>
    <row r="7504" spans="3:3" ht="14.4" x14ac:dyDescent="0.3">
      <c r="C7504"/>
    </row>
    <row r="7505" spans="3:3" ht="14.4" x14ac:dyDescent="0.3">
      <c r="C7505"/>
    </row>
    <row r="7506" spans="3:3" ht="14.4" x14ac:dyDescent="0.3">
      <c r="C7506"/>
    </row>
    <row r="7507" spans="3:3" ht="14.4" x14ac:dyDescent="0.3">
      <c r="C7507"/>
    </row>
    <row r="7508" spans="3:3" ht="14.4" x14ac:dyDescent="0.3">
      <c r="C7508"/>
    </row>
    <row r="7509" spans="3:3" ht="14.4" x14ac:dyDescent="0.3">
      <c r="C7509"/>
    </row>
    <row r="7510" spans="3:3" ht="14.4" x14ac:dyDescent="0.3">
      <c r="C7510"/>
    </row>
    <row r="7511" spans="3:3" ht="14.4" x14ac:dyDescent="0.3">
      <c r="C7511"/>
    </row>
    <row r="7512" spans="3:3" ht="14.4" x14ac:dyDescent="0.3">
      <c r="C7512"/>
    </row>
    <row r="7513" spans="3:3" ht="14.4" x14ac:dyDescent="0.3">
      <c r="C7513"/>
    </row>
    <row r="7514" spans="3:3" ht="14.4" x14ac:dyDescent="0.3">
      <c r="C7514"/>
    </row>
    <row r="7515" spans="3:3" ht="14.4" x14ac:dyDescent="0.3">
      <c r="C7515"/>
    </row>
    <row r="7516" spans="3:3" ht="14.4" x14ac:dyDescent="0.3">
      <c r="C7516"/>
    </row>
    <row r="7517" spans="3:3" ht="14.4" x14ac:dyDescent="0.3">
      <c r="C7517"/>
    </row>
    <row r="7518" spans="3:3" ht="14.4" x14ac:dyDescent="0.3">
      <c r="C7518"/>
    </row>
    <row r="7519" spans="3:3" ht="14.4" x14ac:dyDescent="0.3">
      <c r="C7519"/>
    </row>
    <row r="7520" spans="3:3" ht="14.4" x14ac:dyDescent="0.3">
      <c r="C7520"/>
    </row>
    <row r="7521" spans="3:3" ht="14.4" x14ac:dyDescent="0.3">
      <c r="C7521"/>
    </row>
    <row r="7522" spans="3:3" ht="14.4" x14ac:dyDescent="0.3">
      <c r="C7522"/>
    </row>
    <row r="7523" spans="3:3" ht="14.4" x14ac:dyDescent="0.3">
      <c r="C7523"/>
    </row>
    <row r="7524" spans="3:3" ht="14.4" x14ac:dyDescent="0.3">
      <c r="C7524"/>
    </row>
    <row r="7525" spans="3:3" ht="14.4" x14ac:dyDescent="0.3">
      <c r="C7525"/>
    </row>
    <row r="7526" spans="3:3" ht="14.4" x14ac:dyDescent="0.3">
      <c r="C7526"/>
    </row>
    <row r="7527" spans="3:3" ht="14.4" x14ac:dyDescent="0.3">
      <c r="C7527"/>
    </row>
    <row r="7528" spans="3:3" ht="14.4" x14ac:dyDescent="0.3">
      <c r="C7528"/>
    </row>
    <row r="7529" spans="3:3" ht="14.4" x14ac:dyDescent="0.3">
      <c r="C7529"/>
    </row>
    <row r="7530" spans="3:3" ht="14.4" x14ac:dyDescent="0.3">
      <c r="C7530"/>
    </row>
    <row r="7531" spans="3:3" ht="14.4" x14ac:dyDescent="0.3">
      <c r="C7531"/>
    </row>
    <row r="7532" spans="3:3" ht="14.4" x14ac:dyDescent="0.3">
      <c r="C7532"/>
    </row>
    <row r="7533" spans="3:3" ht="14.4" x14ac:dyDescent="0.3">
      <c r="C7533"/>
    </row>
    <row r="7534" spans="3:3" ht="14.4" x14ac:dyDescent="0.3">
      <c r="C7534"/>
    </row>
    <row r="7535" spans="3:3" ht="14.4" x14ac:dyDescent="0.3">
      <c r="C7535"/>
    </row>
    <row r="7536" spans="3:3" ht="14.4" x14ac:dyDescent="0.3">
      <c r="C7536"/>
    </row>
    <row r="7537" spans="3:3" ht="14.4" x14ac:dyDescent="0.3">
      <c r="C7537"/>
    </row>
    <row r="7538" spans="3:3" ht="14.4" x14ac:dyDescent="0.3">
      <c r="C7538"/>
    </row>
    <row r="7539" spans="3:3" ht="14.4" x14ac:dyDescent="0.3">
      <c r="C7539"/>
    </row>
    <row r="7540" spans="3:3" ht="14.4" x14ac:dyDescent="0.3">
      <c r="C7540"/>
    </row>
    <row r="7541" spans="3:3" ht="14.4" x14ac:dyDescent="0.3">
      <c r="C7541"/>
    </row>
    <row r="7542" spans="3:3" ht="14.4" x14ac:dyDescent="0.3">
      <c r="C7542"/>
    </row>
    <row r="7543" spans="3:3" ht="14.4" x14ac:dyDescent="0.3">
      <c r="C7543"/>
    </row>
    <row r="7544" spans="3:3" ht="14.4" x14ac:dyDescent="0.3">
      <c r="C7544"/>
    </row>
    <row r="7545" spans="3:3" ht="14.4" x14ac:dyDescent="0.3">
      <c r="C7545"/>
    </row>
    <row r="7546" spans="3:3" ht="14.4" x14ac:dyDescent="0.3">
      <c r="C7546"/>
    </row>
    <row r="7547" spans="3:3" ht="14.4" x14ac:dyDescent="0.3">
      <c r="C7547"/>
    </row>
    <row r="7548" spans="3:3" ht="14.4" x14ac:dyDescent="0.3">
      <c r="C7548"/>
    </row>
    <row r="7549" spans="3:3" ht="14.4" x14ac:dyDescent="0.3">
      <c r="C7549"/>
    </row>
    <row r="7550" spans="3:3" ht="14.4" x14ac:dyDescent="0.3">
      <c r="C7550"/>
    </row>
    <row r="7551" spans="3:3" ht="14.4" x14ac:dyDescent="0.3">
      <c r="C7551"/>
    </row>
    <row r="7552" spans="3:3" ht="14.4" x14ac:dyDescent="0.3">
      <c r="C7552"/>
    </row>
    <row r="7553" spans="3:3" ht="14.4" x14ac:dyDescent="0.3">
      <c r="C7553"/>
    </row>
    <row r="7554" spans="3:3" ht="14.4" x14ac:dyDescent="0.3">
      <c r="C7554"/>
    </row>
    <row r="7555" spans="3:3" ht="14.4" x14ac:dyDescent="0.3">
      <c r="C7555"/>
    </row>
    <row r="7556" spans="3:3" ht="14.4" x14ac:dyDescent="0.3">
      <c r="C7556"/>
    </row>
    <row r="7557" spans="3:3" ht="14.4" x14ac:dyDescent="0.3">
      <c r="C7557"/>
    </row>
    <row r="7558" spans="3:3" ht="14.4" x14ac:dyDescent="0.3">
      <c r="C7558"/>
    </row>
    <row r="7559" spans="3:3" ht="14.4" x14ac:dyDescent="0.3">
      <c r="C7559"/>
    </row>
    <row r="7560" spans="3:3" ht="14.4" x14ac:dyDescent="0.3">
      <c r="C7560"/>
    </row>
    <row r="7561" spans="3:3" ht="14.4" x14ac:dyDescent="0.3">
      <c r="C7561"/>
    </row>
    <row r="7562" spans="3:3" ht="14.4" x14ac:dyDescent="0.3">
      <c r="C7562"/>
    </row>
    <row r="7563" spans="3:3" ht="14.4" x14ac:dyDescent="0.3">
      <c r="C7563"/>
    </row>
    <row r="7564" spans="3:3" ht="14.4" x14ac:dyDescent="0.3">
      <c r="C7564"/>
    </row>
    <row r="7565" spans="3:3" ht="14.4" x14ac:dyDescent="0.3">
      <c r="C7565"/>
    </row>
    <row r="7566" spans="3:3" ht="14.4" x14ac:dyDescent="0.3">
      <c r="C7566"/>
    </row>
    <row r="7567" spans="3:3" ht="14.4" x14ac:dyDescent="0.3">
      <c r="C7567"/>
    </row>
    <row r="7568" spans="3:3" ht="14.4" x14ac:dyDescent="0.3">
      <c r="C7568"/>
    </row>
    <row r="7569" spans="3:3" ht="14.4" x14ac:dyDescent="0.3">
      <c r="C7569"/>
    </row>
    <row r="7570" spans="3:3" ht="14.4" x14ac:dyDescent="0.3">
      <c r="C7570"/>
    </row>
    <row r="7571" spans="3:3" ht="14.4" x14ac:dyDescent="0.3">
      <c r="C7571"/>
    </row>
    <row r="7572" spans="3:3" ht="14.4" x14ac:dyDescent="0.3">
      <c r="C7572"/>
    </row>
    <row r="7573" spans="3:3" ht="14.4" x14ac:dyDescent="0.3">
      <c r="C7573"/>
    </row>
    <row r="7574" spans="3:3" ht="14.4" x14ac:dyDescent="0.3">
      <c r="C7574"/>
    </row>
    <row r="7575" spans="3:3" ht="14.4" x14ac:dyDescent="0.3">
      <c r="C7575"/>
    </row>
    <row r="7576" spans="3:3" ht="14.4" x14ac:dyDescent="0.3">
      <c r="C7576"/>
    </row>
    <row r="7577" spans="3:3" ht="14.4" x14ac:dyDescent="0.3">
      <c r="C7577"/>
    </row>
    <row r="7578" spans="3:3" ht="14.4" x14ac:dyDescent="0.3">
      <c r="C7578"/>
    </row>
    <row r="7579" spans="3:3" ht="14.4" x14ac:dyDescent="0.3">
      <c r="C7579"/>
    </row>
    <row r="7580" spans="3:3" ht="14.4" x14ac:dyDescent="0.3">
      <c r="C7580"/>
    </row>
    <row r="7581" spans="3:3" ht="14.4" x14ac:dyDescent="0.3">
      <c r="C7581"/>
    </row>
    <row r="7582" spans="3:3" ht="14.4" x14ac:dyDescent="0.3">
      <c r="C7582"/>
    </row>
    <row r="7583" spans="3:3" ht="14.4" x14ac:dyDescent="0.3">
      <c r="C7583"/>
    </row>
    <row r="7584" spans="3:3" ht="14.4" x14ac:dyDescent="0.3">
      <c r="C7584"/>
    </row>
    <row r="7585" spans="3:3" ht="14.4" x14ac:dyDescent="0.3">
      <c r="C7585"/>
    </row>
    <row r="7586" spans="3:3" ht="14.4" x14ac:dyDescent="0.3">
      <c r="C7586"/>
    </row>
    <row r="7587" spans="3:3" ht="14.4" x14ac:dyDescent="0.3">
      <c r="C7587"/>
    </row>
    <row r="7588" spans="3:3" ht="14.4" x14ac:dyDescent="0.3">
      <c r="C7588"/>
    </row>
    <row r="7589" spans="3:3" ht="14.4" x14ac:dyDescent="0.3">
      <c r="C7589"/>
    </row>
    <row r="7590" spans="3:3" ht="14.4" x14ac:dyDescent="0.3">
      <c r="C7590"/>
    </row>
    <row r="7591" spans="3:3" ht="14.4" x14ac:dyDescent="0.3">
      <c r="C7591"/>
    </row>
    <row r="7592" spans="3:3" ht="14.4" x14ac:dyDescent="0.3">
      <c r="C7592"/>
    </row>
    <row r="7593" spans="3:3" ht="14.4" x14ac:dyDescent="0.3">
      <c r="C7593"/>
    </row>
    <row r="7594" spans="3:3" ht="14.4" x14ac:dyDescent="0.3">
      <c r="C7594"/>
    </row>
    <row r="7595" spans="3:3" ht="14.4" x14ac:dyDescent="0.3">
      <c r="C7595"/>
    </row>
    <row r="7596" spans="3:3" ht="14.4" x14ac:dyDescent="0.3">
      <c r="C7596"/>
    </row>
    <row r="7597" spans="3:3" ht="14.4" x14ac:dyDescent="0.3">
      <c r="C7597"/>
    </row>
    <row r="7598" spans="3:3" ht="14.4" x14ac:dyDescent="0.3">
      <c r="C7598"/>
    </row>
    <row r="7599" spans="3:3" ht="14.4" x14ac:dyDescent="0.3">
      <c r="C7599"/>
    </row>
    <row r="7600" spans="3:3" ht="14.4" x14ac:dyDescent="0.3">
      <c r="C7600"/>
    </row>
    <row r="7601" spans="3:3" ht="14.4" x14ac:dyDescent="0.3">
      <c r="C7601"/>
    </row>
    <row r="7602" spans="3:3" ht="14.4" x14ac:dyDescent="0.3">
      <c r="C7602"/>
    </row>
    <row r="7603" spans="3:3" ht="14.4" x14ac:dyDescent="0.3">
      <c r="C7603"/>
    </row>
    <row r="7604" spans="3:3" ht="14.4" x14ac:dyDescent="0.3">
      <c r="C7604"/>
    </row>
    <row r="7605" spans="3:3" ht="14.4" x14ac:dyDescent="0.3">
      <c r="C7605"/>
    </row>
    <row r="7606" spans="3:3" ht="14.4" x14ac:dyDescent="0.3">
      <c r="C7606"/>
    </row>
    <row r="7607" spans="3:3" ht="14.4" x14ac:dyDescent="0.3">
      <c r="C7607"/>
    </row>
    <row r="7608" spans="3:3" ht="14.4" x14ac:dyDescent="0.3">
      <c r="C7608"/>
    </row>
    <row r="7609" spans="3:3" ht="14.4" x14ac:dyDescent="0.3">
      <c r="C7609"/>
    </row>
    <row r="7610" spans="3:3" ht="14.4" x14ac:dyDescent="0.3">
      <c r="C7610"/>
    </row>
    <row r="7611" spans="3:3" ht="14.4" x14ac:dyDescent="0.3">
      <c r="C7611"/>
    </row>
    <row r="7612" spans="3:3" ht="14.4" x14ac:dyDescent="0.3">
      <c r="C7612"/>
    </row>
    <row r="7613" spans="3:3" ht="14.4" x14ac:dyDescent="0.3">
      <c r="C7613"/>
    </row>
    <row r="7614" spans="3:3" ht="14.4" x14ac:dyDescent="0.3">
      <c r="C7614"/>
    </row>
    <row r="7615" spans="3:3" ht="14.4" x14ac:dyDescent="0.3">
      <c r="C7615"/>
    </row>
    <row r="7616" spans="3:3" ht="14.4" x14ac:dyDescent="0.3">
      <c r="C7616"/>
    </row>
    <row r="7617" spans="3:3" ht="14.4" x14ac:dyDescent="0.3">
      <c r="C7617"/>
    </row>
    <row r="7618" spans="3:3" ht="14.4" x14ac:dyDescent="0.3">
      <c r="C7618"/>
    </row>
    <row r="7619" spans="3:3" ht="14.4" x14ac:dyDescent="0.3">
      <c r="C7619"/>
    </row>
    <row r="7620" spans="3:3" ht="14.4" x14ac:dyDescent="0.3">
      <c r="C7620"/>
    </row>
    <row r="7621" spans="3:3" ht="14.4" x14ac:dyDescent="0.3">
      <c r="C7621"/>
    </row>
    <row r="7622" spans="3:3" ht="14.4" x14ac:dyDescent="0.3">
      <c r="C7622"/>
    </row>
    <row r="7623" spans="3:3" ht="14.4" x14ac:dyDescent="0.3">
      <c r="C7623"/>
    </row>
    <row r="7624" spans="3:3" ht="14.4" x14ac:dyDescent="0.3">
      <c r="C7624"/>
    </row>
    <row r="7625" spans="3:3" ht="14.4" x14ac:dyDescent="0.3">
      <c r="C7625"/>
    </row>
    <row r="7626" spans="3:3" ht="14.4" x14ac:dyDescent="0.3">
      <c r="C7626"/>
    </row>
    <row r="7627" spans="3:3" ht="14.4" x14ac:dyDescent="0.3">
      <c r="C7627"/>
    </row>
    <row r="7628" spans="3:3" ht="14.4" x14ac:dyDescent="0.3">
      <c r="C7628"/>
    </row>
    <row r="7629" spans="3:3" ht="14.4" x14ac:dyDescent="0.3">
      <c r="C7629"/>
    </row>
    <row r="7630" spans="3:3" ht="14.4" x14ac:dyDescent="0.3">
      <c r="C7630"/>
    </row>
    <row r="7631" spans="3:3" ht="14.4" x14ac:dyDescent="0.3">
      <c r="C7631"/>
    </row>
    <row r="7632" spans="3:3" ht="14.4" x14ac:dyDescent="0.3">
      <c r="C7632"/>
    </row>
    <row r="7633" spans="3:3" ht="14.4" x14ac:dyDescent="0.3">
      <c r="C7633"/>
    </row>
    <row r="7634" spans="3:3" ht="14.4" x14ac:dyDescent="0.3">
      <c r="C7634"/>
    </row>
    <row r="7635" spans="3:3" ht="14.4" x14ac:dyDescent="0.3">
      <c r="C7635"/>
    </row>
    <row r="7636" spans="3:3" ht="14.4" x14ac:dyDescent="0.3">
      <c r="C7636"/>
    </row>
    <row r="7637" spans="3:3" ht="14.4" x14ac:dyDescent="0.3">
      <c r="C7637"/>
    </row>
    <row r="7638" spans="3:3" ht="14.4" x14ac:dyDescent="0.3">
      <c r="C7638"/>
    </row>
    <row r="7639" spans="3:3" ht="14.4" x14ac:dyDescent="0.3">
      <c r="C7639"/>
    </row>
    <row r="7640" spans="3:3" ht="14.4" x14ac:dyDescent="0.3">
      <c r="C7640"/>
    </row>
    <row r="7641" spans="3:3" ht="14.4" x14ac:dyDescent="0.3">
      <c r="C7641"/>
    </row>
    <row r="7642" spans="3:3" ht="14.4" x14ac:dyDescent="0.3">
      <c r="C7642"/>
    </row>
    <row r="7643" spans="3:3" ht="14.4" x14ac:dyDescent="0.3">
      <c r="C7643"/>
    </row>
    <row r="7644" spans="3:3" ht="14.4" x14ac:dyDescent="0.3">
      <c r="C7644"/>
    </row>
    <row r="7645" spans="3:3" ht="14.4" x14ac:dyDescent="0.3">
      <c r="C7645"/>
    </row>
    <row r="7646" spans="3:3" ht="14.4" x14ac:dyDescent="0.3">
      <c r="C7646"/>
    </row>
    <row r="7647" spans="3:3" ht="14.4" x14ac:dyDescent="0.3">
      <c r="C7647"/>
    </row>
    <row r="7648" spans="3:3" ht="14.4" x14ac:dyDescent="0.3">
      <c r="C7648"/>
    </row>
    <row r="7649" spans="3:3" ht="14.4" x14ac:dyDescent="0.3">
      <c r="C7649"/>
    </row>
    <row r="7650" spans="3:3" ht="14.4" x14ac:dyDescent="0.3">
      <c r="C7650"/>
    </row>
    <row r="7651" spans="3:3" ht="14.4" x14ac:dyDescent="0.3">
      <c r="C7651"/>
    </row>
    <row r="7652" spans="3:3" ht="14.4" x14ac:dyDescent="0.3">
      <c r="C7652"/>
    </row>
    <row r="7653" spans="3:3" ht="14.4" x14ac:dyDescent="0.3">
      <c r="C7653"/>
    </row>
    <row r="7654" spans="3:3" ht="14.4" x14ac:dyDescent="0.3">
      <c r="C7654"/>
    </row>
    <row r="7655" spans="3:3" ht="14.4" x14ac:dyDescent="0.3">
      <c r="C7655"/>
    </row>
    <row r="7656" spans="3:3" ht="14.4" x14ac:dyDescent="0.3">
      <c r="C7656"/>
    </row>
    <row r="7657" spans="3:3" ht="14.4" x14ac:dyDescent="0.3">
      <c r="C7657"/>
    </row>
    <row r="7658" spans="3:3" ht="14.4" x14ac:dyDescent="0.3">
      <c r="C7658"/>
    </row>
    <row r="7659" spans="3:3" ht="14.4" x14ac:dyDescent="0.3">
      <c r="C7659"/>
    </row>
    <row r="7660" spans="3:3" ht="14.4" x14ac:dyDescent="0.3">
      <c r="C7660"/>
    </row>
    <row r="7661" spans="3:3" ht="14.4" x14ac:dyDescent="0.3">
      <c r="C7661"/>
    </row>
    <row r="7662" spans="3:3" ht="14.4" x14ac:dyDescent="0.3">
      <c r="C7662"/>
    </row>
    <row r="7663" spans="3:3" ht="14.4" x14ac:dyDescent="0.3">
      <c r="C7663"/>
    </row>
    <row r="7664" spans="3:3" ht="14.4" x14ac:dyDescent="0.3">
      <c r="C7664"/>
    </row>
    <row r="7665" spans="3:3" ht="14.4" x14ac:dyDescent="0.3">
      <c r="C7665"/>
    </row>
    <row r="7666" spans="3:3" ht="14.4" x14ac:dyDescent="0.3">
      <c r="C7666"/>
    </row>
    <row r="7667" spans="3:3" ht="14.4" x14ac:dyDescent="0.3">
      <c r="C7667"/>
    </row>
    <row r="7668" spans="3:3" ht="14.4" x14ac:dyDescent="0.3">
      <c r="C7668"/>
    </row>
    <row r="7669" spans="3:3" ht="14.4" x14ac:dyDescent="0.3">
      <c r="C7669"/>
    </row>
    <row r="7670" spans="3:3" ht="14.4" x14ac:dyDescent="0.3">
      <c r="C7670"/>
    </row>
    <row r="7671" spans="3:3" ht="14.4" x14ac:dyDescent="0.3">
      <c r="C7671"/>
    </row>
    <row r="7672" spans="3:3" ht="14.4" x14ac:dyDescent="0.3">
      <c r="C7672"/>
    </row>
    <row r="7673" spans="3:3" ht="14.4" x14ac:dyDescent="0.3">
      <c r="C7673"/>
    </row>
    <row r="7674" spans="3:3" ht="14.4" x14ac:dyDescent="0.3">
      <c r="C7674"/>
    </row>
    <row r="7675" spans="3:3" ht="14.4" x14ac:dyDescent="0.3">
      <c r="C7675"/>
    </row>
    <row r="7676" spans="3:3" ht="14.4" x14ac:dyDescent="0.3">
      <c r="C7676"/>
    </row>
    <row r="7677" spans="3:3" ht="14.4" x14ac:dyDescent="0.3">
      <c r="C7677"/>
    </row>
    <row r="7678" spans="3:3" ht="14.4" x14ac:dyDescent="0.3">
      <c r="C7678"/>
    </row>
    <row r="7679" spans="3:3" ht="14.4" x14ac:dyDescent="0.3">
      <c r="C7679"/>
    </row>
    <row r="7680" spans="3:3" ht="14.4" x14ac:dyDescent="0.3">
      <c r="C7680"/>
    </row>
    <row r="7681" spans="3:3" ht="14.4" x14ac:dyDescent="0.3">
      <c r="C7681"/>
    </row>
    <row r="7682" spans="3:3" ht="14.4" x14ac:dyDescent="0.3">
      <c r="C7682"/>
    </row>
    <row r="7683" spans="3:3" ht="14.4" x14ac:dyDescent="0.3">
      <c r="C7683"/>
    </row>
    <row r="7684" spans="3:3" ht="14.4" x14ac:dyDescent="0.3">
      <c r="C7684"/>
    </row>
    <row r="7685" spans="3:3" ht="14.4" x14ac:dyDescent="0.3">
      <c r="C7685"/>
    </row>
    <row r="7686" spans="3:3" ht="14.4" x14ac:dyDescent="0.3">
      <c r="C7686"/>
    </row>
    <row r="7687" spans="3:3" ht="14.4" x14ac:dyDescent="0.3">
      <c r="C7687"/>
    </row>
    <row r="7688" spans="3:3" ht="14.4" x14ac:dyDescent="0.3">
      <c r="C7688"/>
    </row>
    <row r="7689" spans="3:3" ht="14.4" x14ac:dyDescent="0.3">
      <c r="C7689"/>
    </row>
    <row r="7690" spans="3:3" ht="14.4" x14ac:dyDescent="0.3">
      <c r="C7690"/>
    </row>
    <row r="7691" spans="3:3" ht="14.4" x14ac:dyDescent="0.3">
      <c r="C7691"/>
    </row>
    <row r="7692" spans="3:3" ht="14.4" x14ac:dyDescent="0.3">
      <c r="C7692"/>
    </row>
    <row r="7693" spans="3:3" ht="14.4" x14ac:dyDescent="0.3">
      <c r="C7693"/>
    </row>
    <row r="7694" spans="3:3" ht="14.4" x14ac:dyDescent="0.3">
      <c r="C7694"/>
    </row>
    <row r="7695" spans="3:3" ht="14.4" x14ac:dyDescent="0.3">
      <c r="C7695"/>
    </row>
    <row r="7696" spans="3:3" ht="14.4" x14ac:dyDescent="0.3">
      <c r="C7696"/>
    </row>
    <row r="7697" spans="3:3" ht="14.4" x14ac:dyDescent="0.3">
      <c r="C7697"/>
    </row>
    <row r="7698" spans="3:3" ht="14.4" x14ac:dyDescent="0.3">
      <c r="C7698"/>
    </row>
    <row r="7699" spans="3:3" ht="14.4" x14ac:dyDescent="0.3">
      <c r="C7699"/>
    </row>
    <row r="7700" spans="3:3" ht="14.4" x14ac:dyDescent="0.3">
      <c r="C7700"/>
    </row>
    <row r="7701" spans="3:3" ht="14.4" x14ac:dyDescent="0.3">
      <c r="C7701"/>
    </row>
    <row r="7702" spans="3:3" ht="14.4" x14ac:dyDescent="0.3">
      <c r="C7702"/>
    </row>
    <row r="7703" spans="3:3" ht="14.4" x14ac:dyDescent="0.3">
      <c r="C7703"/>
    </row>
    <row r="7704" spans="3:3" ht="14.4" x14ac:dyDescent="0.3">
      <c r="C7704"/>
    </row>
    <row r="7705" spans="3:3" ht="14.4" x14ac:dyDescent="0.3">
      <c r="C7705"/>
    </row>
    <row r="7706" spans="3:3" ht="14.4" x14ac:dyDescent="0.3">
      <c r="C7706"/>
    </row>
    <row r="7707" spans="3:3" ht="14.4" x14ac:dyDescent="0.3">
      <c r="C7707"/>
    </row>
    <row r="7708" spans="3:3" ht="14.4" x14ac:dyDescent="0.3">
      <c r="C7708"/>
    </row>
    <row r="7709" spans="3:3" ht="14.4" x14ac:dyDescent="0.3">
      <c r="C7709"/>
    </row>
    <row r="7710" spans="3:3" ht="14.4" x14ac:dyDescent="0.3">
      <c r="C7710"/>
    </row>
    <row r="7711" spans="3:3" ht="14.4" x14ac:dyDescent="0.3">
      <c r="C7711"/>
    </row>
    <row r="7712" spans="3:3" ht="14.4" x14ac:dyDescent="0.3">
      <c r="C7712"/>
    </row>
    <row r="7713" spans="3:3" ht="14.4" x14ac:dyDescent="0.3">
      <c r="C7713"/>
    </row>
    <row r="7714" spans="3:3" ht="14.4" x14ac:dyDescent="0.3">
      <c r="C7714"/>
    </row>
    <row r="7715" spans="3:3" ht="14.4" x14ac:dyDescent="0.3">
      <c r="C7715"/>
    </row>
    <row r="7716" spans="3:3" ht="14.4" x14ac:dyDescent="0.3">
      <c r="C7716"/>
    </row>
    <row r="7717" spans="3:3" ht="14.4" x14ac:dyDescent="0.3">
      <c r="C7717"/>
    </row>
    <row r="7718" spans="3:3" ht="14.4" x14ac:dyDescent="0.3">
      <c r="C7718"/>
    </row>
    <row r="7719" spans="3:3" ht="14.4" x14ac:dyDescent="0.3">
      <c r="C7719"/>
    </row>
    <row r="7720" spans="3:3" ht="14.4" x14ac:dyDescent="0.3">
      <c r="C7720"/>
    </row>
    <row r="7721" spans="3:3" ht="14.4" x14ac:dyDescent="0.3">
      <c r="C7721"/>
    </row>
    <row r="7722" spans="3:3" ht="14.4" x14ac:dyDescent="0.3">
      <c r="C7722"/>
    </row>
    <row r="7723" spans="3:3" ht="14.4" x14ac:dyDescent="0.3">
      <c r="C7723"/>
    </row>
    <row r="7724" spans="3:3" ht="14.4" x14ac:dyDescent="0.3">
      <c r="C7724"/>
    </row>
    <row r="7725" spans="3:3" ht="14.4" x14ac:dyDescent="0.3">
      <c r="C7725"/>
    </row>
    <row r="7726" spans="3:3" ht="14.4" x14ac:dyDescent="0.3">
      <c r="C7726"/>
    </row>
    <row r="7727" spans="3:3" ht="14.4" x14ac:dyDescent="0.3">
      <c r="C7727"/>
    </row>
    <row r="7728" spans="3:3" ht="14.4" x14ac:dyDescent="0.3">
      <c r="C7728"/>
    </row>
    <row r="7729" spans="3:3" ht="14.4" x14ac:dyDescent="0.3">
      <c r="C7729"/>
    </row>
    <row r="7730" spans="3:3" ht="14.4" x14ac:dyDescent="0.3">
      <c r="C7730"/>
    </row>
    <row r="7731" spans="3:3" ht="14.4" x14ac:dyDescent="0.3">
      <c r="C7731"/>
    </row>
    <row r="7732" spans="3:3" ht="14.4" x14ac:dyDescent="0.3">
      <c r="C7732"/>
    </row>
    <row r="7733" spans="3:3" ht="14.4" x14ac:dyDescent="0.3">
      <c r="C7733"/>
    </row>
    <row r="7734" spans="3:3" ht="14.4" x14ac:dyDescent="0.3">
      <c r="C7734"/>
    </row>
    <row r="7735" spans="3:3" ht="14.4" x14ac:dyDescent="0.3">
      <c r="C7735"/>
    </row>
    <row r="7736" spans="3:3" ht="14.4" x14ac:dyDescent="0.3">
      <c r="C7736"/>
    </row>
    <row r="7737" spans="3:3" ht="14.4" x14ac:dyDescent="0.3">
      <c r="C7737"/>
    </row>
    <row r="7738" spans="3:3" ht="14.4" x14ac:dyDescent="0.3">
      <c r="C7738"/>
    </row>
    <row r="7739" spans="3:3" ht="14.4" x14ac:dyDescent="0.3">
      <c r="C7739"/>
    </row>
    <row r="7740" spans="3:3" ht="14.4" x14ac:dyDescent="0.3">
      <c r="C7740"/>
    </row>
    <row r="7741" spans="3:3" ht="14.4" x14ac:dyDescent="0.3">
      <c r="C7741"/>
    </row>
    <row r="7742" spans="3:3" ht="14.4" x14ac:dyDescent="0.3">
      <c r="C7742"/>
    </row>
    <row r="7743" spans="3:3" ht="14.4" x14ac:dyDescent="0.3">
      <c r="C7743"/>
    </row>
    <row r="7744" spans="3:3" ht="14.4" x14ac:dyDescent="0.3">
      <c r="C7744"/>
    </row>
    <row r="7745" spans="3:3" ht="14.4" x14ac:dyDescent="0.3">
      <c r="C7745"/>
    </row>
    <row r="7746" spans="3:3" ht="14.4" x14ac:dyDescent="0.3">
      <c r="C7746"/>
    </row>
    <row r="7747" spans="3:3" ht="14.4" x14ac:dyDescent="0.3">
      <c r="C7747"/>
    </row>
    <row r="7748" spans="3:3" ht="14.4" x14ac:dyDescent="0.3">
      <c r="C7748"/>
    </row>
    <row r="7749" spans="3:3" ht="14.4" x14ac:dyDescent="0.3">
      <c r="C7749"/>
    </row>
    <row r="7750" spans="3:3" ht="14.4" x14ac:dyDescent="0.3">
      <c r="C7750"/>
    </row>
    <row r="7751" spans="3:3" ht="14.4" x14ac:dyDescent="0.3">
      <c r="C7751"/>
    </row>
    <row r="7752" spans="3:3" ht="14.4" x14ac:dyDescent="0.3">
      <c r="C7752"/>
    </row>
    <row r="7753" spans="3:3" ht="14.4" x14ac:dyDescent="0.3">
      <c r="C7753"/>
    </row>
    <row r="7754" spans="3:3" ht="14.4" x14ac:dyDescent="0.3">
      <c r="C7754"/>
    </row>
    <row r="7755" spans="3:3" ht="14.4" x14ac:dyDescent="0.3">
      <c r="C7755"/>
    </row>
    <row r="7756" spans="3:3" ht="14.4" x14ac:dyDescent="0.3">
      <c r="C7756"/>
    </row>
    <row r="7757" spans="3:3" ht="14.4" x14ac:dyDescent="0.3">
      <c r="C7757"/>
    </row>
    <row r="7758" spans="3:3" ht="14.4" x14ac:dyDescent="0.3">
      <c r="C7758"/>
    </row>
    <row r="7759" spans="3:3" ht="14.4" x14ac:dyDescent="0.3">
      <c r="C7759"/>
    </row>
    <row r="7760" spans="3:3" ht="14.4" x14ac:dyDescent="0.3">
      <c r="C7760"/>
    </row>
    <row r="7761" spans="3:3" ht="14.4" x14ac:dyDescent="0.3">
      <c r="C7761"/>
    </row>
    <row r="7762" spans="3:3" ht="14.4" x14ac:dyDescent="0.3">
      <c r="C7762"/>
    </row>
    <row r="7763" spans="3:3" ht="14.4" x14ac:dyDescent="0.3">
      <c r="C7763"/>
    </row>
    <row r="7764" spans="3:3" ht="14.4" x14ac:dyDescent="0.3">
      <c r="C7764"/>
    </row>
    <row r="7765" spans="3:3" ht="14.4" x14ac:dyDescent="0.3">
      <c r="C7765"/>
    </row>
    <row r="7766" spans="3:3" ht="14.4" x14ac:dyDescent="0.3">
      <c r="C7766"/>
    </row>
    <row r="7767" spans="3:3" ht="14.4" x14ac:dyDescent="0.3">
      <c r="C7767"/>
    </row>
    <row r="7768" spans="3:3" ht="14.4" x14ac:dyDescent="0.3">
      <c r="C7768"/>
    </row>
    <row r="7769" spans="3:3" ht="14.4" x14ac:dyDescent="0.3">
      <c r="C7769"/>
    </row>
    <row r="7770" spans="3:3" ht="14.4" x14ac:dyDescent="0.3">
      <c r="C7770"/>
    </row>
    <row r="7771" spans="3:3" ht="14.4" x14ac:dyDescent="0.3">
      <c r="C7771"/>
    </row>
    <row r="7772" spans="3:3" ht="14.4" x14ac:dyDescent="0.3">
      <c r="C7772"/>
    </row>
    <row r="7773" spans="3:3" ht="14.4" x14ac:dyDescent="0.3">
      <c r="C7773"/>
    </row>
    <row r="7774" spans="3:3" ht="14.4" x14ac:dyDescent="0.3">
      <c r="C7774"/>
    </row>
    <row r="7775" spans="3:3" ht="14.4" x14ac:dyDescent="0.3">
      <c r="C7775"/>
    </row>
    <row r="7776" spans="3:3" ht="14.4" x14ac:dyDescent="0.3">
      <c r="C7776"/>
    </row>
    <row r="7777" spans="3:3" ht="14.4" x14ac:dyDescent="0.3">
      <c r="C7777"/>
    </row>
    <row r="7778" spans="3:3" ht="14.4" x14ac:dyDescent="0.3">
      <c r="C7778"/>
    </row>
    <row r="7779" spans="3:3" ht="14.4" x14ac:dyDescent="0.3">
      <c r="C7779"/>
    </row>
    <row r="7780" spans="3:3" ht="14.4" x14ac:dyDescent="0.3">
      <c r="C7780"/>
    </row>
    <row r="7781" spans="3:3" ht="14.4" x14ac:dyDescent="0.3">
      <c r="C7781"/>
    </row>
    <row r="7782" spans="3:3" ht="14.4" x14ac:dyDescent="0.3">
      <c r="C7782"/>
    </row>
    <row r="7783" spans="3:3" ht="14.4" x14ac:dyDescent="0.3">
      <c r="C7783"/>
    </row>
    <row r="7784" spans="3:3" ht="14.4" x14ac:dyDescent="0.3">
      <c r="C7784"/>
    </row>
    <row r="7785" spans="3:3" ht="14.4" x14ac:dyDescent="0.3">
      <c r="C7785"/>
    </row>
    <row r="7786" spans="3:3" ht="14.4" x14ac:dyDescent="0.3">
      <c r="C7786"/>
    </row>
    <row r="7787" spans="3:3" ht="14.4" x14ac:dyDescent="0.3">
      <c r="C7787"/>
    </row>
    <row r="7788" spans="3:3" ht="14.4" x14ac:dyDescent="0.3">
      <c r="C7788"/>
    </row>
    <row r="7789" spans="3:3" ht="14.4" x14ac:dyDescent="0.3">
      <c r="C7789"/>
    </row>
    <row r="7790" spans="3:3" ht="14.4" x14ac:dyDescent="0.3">
      <c r="C7790"/>
    </row>
    <row r="7791" spans="3:3" ht="14.4" x14ac:dyDescent="0.3">
      <c r="C7791"/>
    </row>
    <row r="7792" spans="3:3" ht="14.4" x14ac:dyDescent="0.3">
      <c r="C7792"/>
    </row>
    <row r="7793" spans="3:3" ht="14.4" x14ac:dyDescent="0.3">
      <c r="C7793"/>
    </row>
    <row r="7794" spans="3:3" ht="14.4" x14ac:dyDescent="0.3">
      <c r="C7794"/>
    </row>
    <row r="7795" spans="3:3" ht="14.4" x14ac:dyDescent="0.3">
      <c r="C7795"/>
    </row>
    <row r="7796" spans="3:3" ht="14.4" x14ac:dyDescent="0.3">
      <c r="C7796"/>
    </row>
    <row r="7797" spans="3:3" ht="14.4" x14ac:dyDescent="0.3">
      <c r="C7797"/>
    </row>
    <row r="7798" spans="3:3" ht="14.4" x14ac:dyDescent="0.3">
      <c r="C7798"/>
    </row>
    <row r="7799" spans="3:3" ht="14.4" x14ac:dyDescent="0.3">
      <c r="C7799"/>
    </row>
    <row r="7800" spans="3:3" ht="14.4" x14ac:dyDescent="0.3">
      <c r="C7800"/>
    </row>
    <row r="7801" spans="3:3" ht="14.4" x14ac:dyDescent="0.3">
      <c r="C7801"/>
    </row>
    <row r="7802" spans="3:3" ht="14.4" x14ac:dyDescent="0.3">
      <c r="C7802"/>
    </row>
    <row r="7803" spans="3:3" ht="14.4" x14ac:dyDescent="0.3">
      <c r="C7803"/>
    </row>
    <row r="7804" spans="3:3" ht="14.4" x14ac:dyDescent="0.3">
      <c r="C7804"/>
    </row>
    <row r="7805" spans="3:3" ht="14.4" x14ac:dyDescent="0.3">
      <c r="C7805"/>
    </row>
    <row r="7806" spans="3:3" ht="14.4" x14ac:dyDescent="0.3">
      <c r="C7806"/>
    </row>
    <row r="7807" spans="3:3" ht="14.4" x14ac:dyDescent="0.3">
      <c r="C7807"/>
    </row>
    <row r="7808" spans="3:3" ht="14.4" x14ac:dyDescent="0.3">
      <c r="C7808"/>
    </row>
    <row r="7809" spans="3:3" ht="14.4" x14ac:dyDescent="0.3">
      <c r="C7809"/>
    </row>
    <row r="7810" spans="3:3" ht="14.4" x14ac:dyDescent="0.3">
      <c r="C7810"/>
    </row>
    <row r="7811" spans="3:3" ht="14.4" x14ac:dyDescent="0.3">
      <c r="C7811"/>
    </row>
    <row r="7812" spans="3:3" ht="14.4" x14ac:dyDescent="0.3">
      <c r="C7812"/>
    </row>
    <row r="7813" spans="3:3" ht="14.4" x14ac:dyDescent="0.3">
      <c r="C7813"/>
    </row>
    <row r="7814" spans="3:3" ht="14.4" x14ac:dyDescent="0.3">
      <c r="C7814"/>
    </row>
    <row r="7815" spans="3:3" ht="14.4" x14ac:dyDescent="0.3">
      <c r="C7815"/>
    </row>
    <row r="7816" spans="3:3" ht="14.4" x14ac:dyDescent="0.3">
      <c r="C7816"/>
    </row>
    <row r="7817" spans="3:3" ht="14.4" x14ac:dyDescent="0.3">
      <c r="C7817"/>
    </row>
    <row r="7818" spans="3:3" ht="14.4" x14ac:dyDescent="0.3">
      <c r="C7818"/>
    </row>
    <row r="7819" spans="3:3" ht="14.4" x14ac:dyDescent="0.3">
      <c r="C7819"/>
    </row>
    <row r="7820" spans="3:3" ht="14.4" x14ac:dyDescent="0.3">
      <c r="C7820"/>
    </row>
    <row r="7821" spans="3:3" ht="14.4" x14ac:dyDescent="0.3">
      <c r="C7821"/>
    </row>
    <row r="7822" spans="3:3" ht="14.4" x14ac:dyDescent="0.3">
      <c r="C7822"/>
    </row>
    <row r="7823" spans="3:3" ht="14.4" x14ac:dyDescent="0.3">
      <c r="C7823"/>
    </row>
    <row r="7824" spans="3:3" ht="14.4" x14ac:dyDescent="0.3">
      <c r="C7824"/>
    </row>
    <row r="7825" spans="3:3" ht="14.4" x14ac:dyDescent="0.3">
      <c r="C7825"/>
    </row>
    <row r="7826" spans="3:3" ht="14.4" x14ac:dyDescent="0.3">
      <c r="C7826"/>
    </row>
    <row r="7827" spans="3:3" ht="14.4" x14ac:dyDescent="0.3">
      <c r="C7827"/>
    </row>
    <row r="7828" spans="3:3" ht="14.4" x14ac:dyDescent="0.3">
      <c r="C7828"/>
    </row>
    <row r="7829" spans="3:3" ht="14.4" x14ac:dyDescent="0.3">
      <c r="C7829"/>
    </row>
    <row r="7830" spans="3:3" ht="14.4" x14ac:dyDescent="0.3">
      <c r="C7830"/>
    </row>
    <row r="7831" spans="3:3" ht="14.4" x14ac:dyDescent="0.3">
      <c r="C7831"/>
    </row>
    <row r="7832" spans="3:3" ht="14.4" x14ac:dyDescent="0.3">
      <c r="C7832"/>
    </row>
    <row r="7833" spans="3:3" ht="14.4" x14ac:dyDescent="0.3">
      <c r="C7833"/>
    </row>
    <row r="7834" spans="3:3" ht="14.4" x14ac:dyDescent="0.3">
      <c r="C7834"/>
    </row>
    <row r="7835" spans="3:3" ht="14.4" x14ac:dyDescent="0.3">
      <c r="C7835"/>
    </row>
    <row r="7836" spans="3:3" ht="14.4" x14ac:dyDescent="0.3">
      <c r="C7836"/>
    </row>
    <row r="7837" spans="3:3" ht="14.4" x14ac:dyDescent="0.3">
      <c r="C7837"/>
    </row>
    <row r="7838" spans="3:3" ht="14.4" x14ac:dyDescent="0.3">
      <c r="C7838"/>
    </row>
    <row r="7839" spans="3:3" ht="14.4" x14ac:dyDescent="0.3">
      <c r="C7839"/>
    </row>
    <row r="7840" spans="3:3" ht="14.4" x14ac:dyDescent="0.3">
      <c r="C7840"/>
    </row>
    <row r="7841" spans="3:3" ht="14.4" x14ac:dyDescent="0.3">
      <c r="C7841"/>
    </row>
    <row r="7842" spans="3:3" ht="14.4" x14ac:dyDescent="0.3">
      <c r="C7842"/>
    </row>
    <row r="7843" spans="3:3" ht="14.4" x14ac:dyDescent="0.3">
      <c r="C7843"/>
    </row>
    <row r="7844" spans="3:3" ht="14.4" x14ac:dyDescent="0.3">
      <c r="C7844"/>
    </row>
    <row r="7845" spans="3:3" ht="14.4" x14ac:dyDescent="0.3">
      <c r="C7845"/>
    </row>
    <row r="7846" spans="3:3" ht="14.4" x14ac:dyDescent="0.3">
      <c r="C7846"/>
    </row>
    <row r="7847" spans="3:3" ht="14.4" x14ac:dyDescent="0.3">
      <c r="C7847"/>
    </row>
    <row r="7848" spans="3:3" ht="14.4" x14ac:dyDescent="0.3">
      <c r="C7848"/>
    </row>
    <row r="7849" spans="3:3" ht="14.4" x14ac:dyDescent="0.3">
      <c r="C7849"/>
    </row>
    <row r="7850" spans="3:3" ht="14.4" x14ac:dyDescent="0.3">
      <c r="C7850"/>
    </row>
    <row r="7851" spans="3:3" ht="14.4" x14ac:dyDescent="0.3">
      <c r="C7851"/>
    </row>
    <row r="7852" spans="3:3" ht="14.4" x14ac:dyDescent="0.3">
      <c r="C7852"/>
    </row>
    <row r="7853" spans="3:3" ht="14.4" x14ac:dyDescent="0.3">
      <c r="C7853"/>
    </row>
    <row r="7854" spans="3:3" ht="14.4" x14ac:dyDescent="0.3">
      <c r="C7854"/>
    </row>
    <row r="7855" spans="3:3" ht="14.4" x14ac:dyDescent="0.3">
      <c r="C7855"/>
    </row>
    <row r="7856" spans="3:3" ht="14.4" x14ac:dyDescent="0.3">
      <c r="C7856"/>
    </row>
    <row r="7857" spans="3:3" ht="14.4" x14ac:dyDescent="0.3">
      <c r="C7857"/>
    </row>
    <row r="7858" spans="3:3" ht="14.4" x14ac:dyDescent="0.3">
      <c r="C7858"/>
    </row>
    <row r="7859" spans="3:3" ht="14.4" x14ac:dyDescent="0.3">
      <c r="C7859"/>
    </row>
    <row r="7860" spans="3:3" ht="14.4" x14ac:dyDescent="0.3">
      <c r="C7860"/>
    </row>
    <row r="7861" spans="3:3" ht="14.4" x14ac:dyDescent="0.3">
      <c r="C7861"/>
    </row>
    <row r="7862" spans="3:3" ht="14.4" x14ac:dyDescent="0.3">
      <c r="C7862"/>
    </row>
    <row r="7863" spans="3:3" ht="14.4" x14ac:dyDescent="0.3">
      <c r="C7863"/>
    </row>
    <row r="7864" spans="3:3" ht="14.4" x14ac:dyDescent="0.3">
      <c r="C7864"/>
    </row>
    <row r="7865" spans="3:3" ht="14.4" x14ac:dyDescent="0.3">
      <c r="C7865"/>
    </row>
    <row r="7866" spans="3:3" ht="14.4" x14ac:dyDescent="0.3">
      <c r="C7866"/>
    </row>
    <row r="7867" spans="3:3" ht="14.4" x14ac:dyDescent="0.3">
      <c r="C7867"/>
    </row>
    <row r="7868" spans="3:3" ht="14.4" x14ac:dyDescent="0.3">
      <c r="C7868"/>
    </row>
    <row r="7869" spans="3:3" ht="14.4" x14ac:dyDescent="0.3">
      <c r="C7869"/>
    </row>
    <row r="7870" spans="3:3" ht="14.4" x14ac:dyDescent="0.3">
      <c r="C7870"/>
    </row>
    <row r="7871" spans="3:3" ht="14.4" x14ac:dyDescent="0.3">
      <c r="C7871"/>
    </row>
    <row r="7872" spans="3:3" ht="14.4" x14ac:dyDescent="0.3">
      <c r="C7872"/>
    </row>
    <row r="7873" spans="3:3" ht="14.4" x14ac:dyDescent="0.3">
      <c r="C7873"/>
    </row>
    <row r="7874" spans="3:3" ht="14.4" x14ac:dyDescent="0.3">
      <c r="C7874"/>
    </row>
    <row r="7875" spans="3:3" ht="14.4" x14ac:dyDescent="0.3">
      <c r="C7875"/>
    </row>
    <row r="7876" spans="3:3" ht="14.4" x14ac:dyDescent="0.3">
      <c r="C7876"/>
    </row>
    <row r="7877" spans="3:3" ht="14.4" x14ac:dyDescent="0.3">
      <c r="C7877"/>
    </row>
    <row r="7878" spans="3:3" ht="14.4" x14ac:dyDescent="0.3">
      <c r="C7878"/>
    </row>
    <row r="7879" spans="3:3" ht="14.4" x14ac:dyDescent="0.3">
      <c r="C7879"/>
    </row>
    <row r="7880" spans="3:3" ht="14.4" x14ac:dyDescent="0.3">
      <c r="C7880"/>
    </row>
    <row r="7881" spans="3:3" ht="14.4" x14ac:dyDescent="0.3">
      <c r="C7881"/>
    </row>
    <row r="7882" spans="3:3" ht="14.4" x14ac:dyDescent="0.3">
      <c r="C7882"/>
    </row>
    <row r="7883" spans="3:3" ht="14.4" x14ac:dyDescent="0.3">
      <c r="C7883"/>
    </row>
    <row r="7884" spans="3:3" ht="14.4" x14ac:dyDescent="0.3">
      <c r="C7884"/>
    </row>
    <row r="7885" spans="3:3" ht="14.4" x14ac:dyDescent="0.3">
      <c r="C7885"/>
    </row>
    <row r="7886" spans="3:3" ht="14.4" x14ac:dyDescent="0.3">
      <c r="C7886"/>
    </row>
    <row r="7887" spans="3:3" ht="14.4" x14ac:dyDescent="0.3">
      <c r="C7887"/>
    </row>
    <row r="7888" spans="3:3" ht="14.4" x14ac:dyDescent="0.3">
      <c r="C7888"/>
    </row>
    <row r="7889" spans="3:3" ht="14.4" x14ac:dyDescent="0.3">
      <c r="C7889"/>
    </row>
    <row r="7890" spans="3:3" ht="14.4" x14ac:dyDescent="0.3">
      <c r="C7890"/>
    </row>
    <row r="7891" spans="3:3" ht="14.4" x14ac:dyDescent="0.3">
      <c r="C7891"/>
    </row>
    <row r="7892" spans="3:3" ht="14.4" x14ac:dyDescent="0.3">
      <c r="C7892"/>
    </row>
    <row r="7893" spans="3:3" ht="14.4" x14ac:dyDescent="0.3">
      <c r="C7893"/>
    </row>
    <row r="7894" spans="3:3" ht="14.4" x14ac:dyDescent="0.3">
      <c r="C7894"/>
    </row>
    <row r="7895" spans="3:3" ht="14.4" x14ac:dyDescent="0.3">
      <c r="C7895"/>
    </row>
    <row r="7896" spans="3:3" ht="14.4" x14ac:dyDescent="0.3">
      <c r="C7896"/>
    </row>
    <row r="7897" spans="3:3" ht="14.4" x14ac:dyDescent="0.3">
      <c r="C7897"/>
    </row>
    <row r="7898" spans="3:3" ht="14.4" x14ac:dyDescent="0.3">
      <c r="C7898"/>
    </row>
    <row r="7899" spans="3:3" ht="14.4" x14ac:dyDescent="0.3">
      <c r="C7899"/>
    </row>
    <row r="7900" spans="3:3" ht="14.4" x14ac:dyDescent="0.3">
      <c r="C7900"/>
    </row>
    <row r="7901" spans="3:3" ht="14.4" x14ac:dyDescent="0.3">
      <c r="C7901"/>
    </row>
    <row r="7902" spans="3:3" ht="14.4" x14ac:dyDescent="0.3">
      <c r="C7902"/>
    </row>
    <row r="7903" spans="3:3" ht="14.4" x14ac:dyDescent="0.3">
      <c r="C7903"/>
    </row>
    <row r="7904" spans="3:3" ht="14.4" x14ac:dyDescent="0.3">
      <c r="C7904"/>
    </row>
    <row r="7905" spans="3:3" ht="14.4" x14ac:dyDescent="0.3">
      <c r="C7905"/>
    </row>
    <row r="7906" spans="3:3" ht="14.4" x14ac:dyDescent="0.3">
      <c r="C7906"/>
    </row>
    <row r="7907" spans="3:3" ht="14.4" x14ac:dyDescent="0.3">
      <c r="C7907"/>
    </row>
    <row r="7908" spans="3:3" ht="14.4" x14ac:dyDescent="0.3">
      <c r="C7908"/>
    </row>
    <row r="7909" spans="3:3" ht="14.4" x14ac:dyDescent="0.3">
      <c r="C7909"/>
    </row>
    <row r="7910" spans="3:3" ht="14.4" x14ac:dyDescent="0.3">
      <c r="C7910"/>
    </row>
    <row r="7911" spans="3:3" ht="14.4" x14ac:dyDescent="0.3">
      <c r="C7911"/>
    </row>
    <row r="7912" spans="3:3" ht="14.4" x14ac:dyDescent="0.3">
      <c r="C7912"/>
    </row>
    <row r="7913" spans="3:3" ht="14.4" x14ac:dyDescent="0.3">
      <c r="C7913"/>
    </row>
    <row r="7914" spans="3:3" ht="14.4" x14ac:dyDescent="0.3">
      <c r="C7914"/>
    </row>
    <row r="7915" spans="3:3" ht="14.4" x14ac:dyDescent="0.3">
      <c r="C7915"/>
    </row>
    <row r="7916" spans="3:3" ht="14.4" x14ac:dyDescent="0.3">
      <c r="C7916"/>
    </row>
    <row r="7917" spans="3:3" ht="14.4" x14ac:dyDescent="0.3">
      <c r="C7917"/>
    </row>
    <row r="7918" spans="3:3" ht="14.4" x14ac:dyDescent="0.3">
      <c r="C7918"/>
    </row>
    <row r="7919" spans="3:3" ht="14.4" x14ac:dyDescent="0.3">
      <c r="C7919"/>
    </row>
    <row r="7920" spans="3:3" ht="14.4" x14ac:dyDescent="0.3">
      <c r="C7920"/>
    </row>
    <row r="7921" spans="3:3" ht="14.4" x14ac:dyDescent="0.3">
      <c r="C7921"/>
    </row>
    <row r="7922" spans="3:3" ht="14.4" x14ac:dyDescent="0.3">
      <c r="C7922"/>
    </row>
    <row r="7923" spans="3:3" ht="14.4" x14ac:dyDescent="0.3">
      <c r="C7923"/>
    </row>
    <row r="7924" spans="3:3" ht="14.4" x14ac:dyDescent="0.3">
      <c r="C7924"/>
    </row>
    <row r="7925" spans="3:3" ht="14.4" x14ac:dyDescent="0.3">
      <c r="C7925"/>
    </row>
    <row r="7926" spans="3:3" ht="14.4" x14ac:dyDescent="0.3">
      <c r="C7926"/>
    </row>
    <row r="7927" spans="3:3" ht="14.4" x14ac:dyDescent="0.3">
      <c r="C7927"/>
    </row>
    <row r="7928" spans="3:3" ht="14.4" x14ac:dyDescent="0.3">
      <c r="C7928"/>
    </row>
    <row r="7929" spans="3:3" ht="14.4" x14ac:dyDescent="0.3">
      <c r="C7929"/>
    </row>
    <row r="7930" spans="3:3" ht="14.4" x14ac:dyDescent="0.3">
      <c r="C7930"/>
    </row>
    <row r="7931" spans="3:3" ht="14.4" x14ac:dyDescent="0.3">
      <c r="C7931"/>
    </row>
    <row r="7932" spans="3:3" ht="14.4" x14ac:dyDescent="0.3">
      <c r="C7932"/>
    </row>
    <row r="7933" spans="3:3" ht="14.4" x14ac:dyDescent="0.3">
      <c r="C7933"/>
    </row>
    <row r="7934" spans="3:3" ht="14.4" x14ac:dyDescent="0.3">
      <c r="C7934"/>
    </row>
    <row r="7935" spans="3:3" ht="14.4" x14ac:dyDescent="0.3">
      <c r="C7935"/>
    </row>
    <row r="7936" spans="3:3" ht="14.4" x14ac:dyDescent="0.3">
      <c r="C7936"/>
    </row>
    <row r="7937" spans="3:3" ht="14.4" x14ac:dyDescent="0.3">
      <c r="C7937"/>
    </row>
    <row r="7938" spans="3:3" ht="14.4" x14ac:dyDescent="0.3">
      <c r="C7938"/>
    </row>
    <row r="7939" spans="3:3" ht="14.4" x14ac:dyDescent="0.3">
      <c r="C7939"/>
    </row>
    <row r="7940" spans="3:3" ht="14.4" x14ac:dyDescent="0.3">
      <c r="C7940"/>
    </row>
    <row r="7941" spans="3:3" ht="14.4" x14ac:dyDescent="0.3">
      <c r="C7941"/>
    </row>
    <row r="7942" spans="3:3" ht="14.4" x14ac:dyDescent="0.3">
      <c r="C7942"/>
    </row>
    <row r="7943" spans="3:3" ht="14.4" x14ac:dyDescent="0.3">
      <c r="C7943"/>
    </row>
    <row r="7944" spans="3:3" ht="14.4" x14ac:dyDescent="0.3">
      <c r="C7944"/>
    </row>
    <row r="7945" spans="3:3" ht="14.4" x14ac:dyDescent="0.3">
      <c r="C7945"/>
    </row>
    <row r="7946" spans="3:3" ht="14.4" x14ac:dyDescent="0.3">
      <c r="C7946"/>
    </row>
    <row r="7947" spans="3:3" ht="14.4" x14ac:dyDescent="0.3">
      <c r="C7947"/>
    </row>
    <row r="7948" spans="3:3" ht="14.4" x14ac:dyDescent="0.3">
      <c r="C7948"/>
    </row>
    <row r="7949" spans="3:3" ht="14.4" x14ac:dyDescent="0.3">
      <c r="C7949"/>
    </row>
    <row r="7950" spans="3:3" ht="14.4" x14ac:dyDescent="0.3">
      <c r="C7950"/>
    </row>
    <row r="7951" spans="3:3" ht="14.4" x14ac:dyDescent="0.3">
      <c r="C7951"/>
    </row>
    <row r="7952" spans="3:3" ht="14.4" x14ac:dyDescent="0.3">
      <c r="C7952"/>
    </row>
    <row r="7953" spans="3:3" ht="14.4" x14ac:dyDescent="0.3">
      <c r="C7953"/>
    </row>
    <row r="7954" spans="3:3" ht="14.4" x14ac:dyDescent="0.3">
      <c r="C7954"/>
    </row>
    <row r="7955" spans="3:3" ht="14.4" x14ac:dyDescent="0.3">
      <c r="C7955"/>
    </row>
    <row r="7956" spans="3:3" ht="14.4" x14ac:dyDescent="0.3">
      <c r="C7956"/>
    </row>
    <row r="7957" spans="3:3" ht="14.4" x14ac:dyDescent="0.3">
      <c r="C7957"/>
    </row>
    <row r="7958" spans="3:3" ht="14.4" x14ac:dyDescent="0.3">
      <c r="C7958"/>
    </row>
    <row r="7959" spans="3:3" ht="14.4" x14ac:dyDescent="0.3">
      <c r="C7959"/>
    </row>
    <row r="7960" spans="3:3" ht="14.4" x14ac:dyDescent="0.3">
      <c r="C7960"/>
    </row>
    <row r="7961" spans="3:3" ht="14.4" x14ac:dyDescent="0.3">
      <c r="C7961"/>
    </row>
    <row r="7962" spans="3:3" ht="14.4" x14ac:dyDescent="0.3">
      <c r="C7962"/>
    </row>
    <row r="7963" spans="3:3" ht="14.4" x14ac:dyDescent="0.3">
      <c r="C7963"/>
    </row>
    <row r="7964" spans="3:3" ht="14.4" x14ac:dyDescent="0.3">
      <c r="C7964"/>
    </row>
    <row r="7965" spans="3:3" ht="14.4" x14ac:dyDescent="0.3">
      <c r="C7965"/>
    </row>
    <row r="7966" spans="3:3" ht="14.4" x14ac:dyDescent="0.3">
      <c r="C7966"/>
    </row>
    <row r="7967" spans="3:3" ht="14.4" x14ac:dyDescent="0.3">
      <c r="C7967"/>
    </row>
    <row r="7968" spans="3:3" ht="14.4" x14ac:dyDescent="0.3">
      <c r="C7968"/>
    </row>
    <row r="7969" spans="3:3" ht="14.4" x14ac:dyDescent="0.3">
      <c r="C7969"/>
    </row>
    <row r="7970" spans="3:3" ht="14.4" x14ac:dyDescent="0.3">
      <c r="C7970"/>
    </row>
    <row r="7971" spans="3:3" ht="14.4" x14ac:dyDescent="0.3">
      <c r="C7971"/>
    </row>
    <row r="7972" spans="3:3" ht="14.4" x14ac:dyDescent="0.3">
      <c r="C7972"/>
    </row>
    <row r="7973" spans="3:3" ht="14.4" x14ac:dyDescent="0.3">
      <c r="C7973"/>
    </row>
    <row r="7974" spans="3:3" ht="14.4" x14ac:dyDescent="0.3">
      <c r="C7974"/>
    </row>
    <row r="7975" spans="3:3" ht="14.4" x14ac:dyDescent="0.3">
      <c r="C7975"/>
    </row>
    <row r="7976" spans="3:3" ht="14.4" x14ac:dyDescent="0.3">
      <c r="C7976"/>
    </row>
    <row r="7977" spans="3:3" ht="14.4" x14ac:dyDescent="0.3">
      <c r="C7977"/>
    </row>
    <row r="7978" spans="3:3" ht="14.4" x14ac:dyDescent="0.3">
      <c r="C7978"/>
    </row>
    <row r="7979" spans="3:3" ht="14.4" x14ac:dyDescent="0.3">
      <c r="C7979"/>
    </row>
    <row r="7980" spans="3:3" ht="14.4" x14ac:dyDescent="0.3">
      <c r="C7980"/>
    </row>
    <row r="7981" spans="3:3" ht="14.4" x14ac:dyDescent="0.3">
      <c r="C7981"/>
    </row>
    <row r="7982" spans="3:3" ht="14.4" x14ac:dyDescent="0.3">
      <c r="C7982"/>
    </row>
    <row r="7983" spans="3:3" ht="14.4" x14ac:dyDescent="0.3">
      <c r="C7983"/>
    </row>
    <row r="7984" spans="3:3" ht="14.4" x14ac:dyDescent="0.3">
      <c r="C7984"/>
    </row>
    <row r="7985" spans="3:3" ht="14.4" x14ac:dyDescent="0.3">
      <c r="C7985"/>
    </row>
    <row r="7986" spans="3:3" ht="14.4" x14ac:dyDescent="0.3">
      <c r="C7986"/>
    </row>
    <row r="7987" spans="3:3" ht="14.4" x14ac:dyDescent="0.3">
      <c r="C7987"/>
    </row>
    <row r="7988" spans="3:3" ht="14.4" x14ac:dyDescent="0.3">
      <c r="C7988"/>
    </row>
    <row r="7989" spans="3:3" ht="14.4" x14ac:dyDescent="0.3">
      <c r="C7989"/>
    </row>
    <row r="7990" spans="3:3" ht="14.4" x14ac:dyDescent="0.3">
      <c r="C7990"/>
    </row>
    <row r="7991" spans="3:3" ht="14.4" x14ac:dyDescent="0.3">
      <c r="C7991"/>
    </row>
    <row r="7992" spans="3:3" ht="14.4" x14ac:dyDescent="0.3">
      <c r="C7992"/>
    </row>
    <row r="7993" spans="3:3" ht="14.4" x14ac:dyDescent="0.3">
      <c r="C7993"/>
    </row>
    <row r="7994" spans="3:3" ht="14.4" x14ac:dyDescent="0.3">
      <c r="C7994"/>
    </row>
    <row r="7995" spans="3:3" ht="14.4" x14ac:dyDescent="0.3">
      <c r="C7995"/>
    </row>
    <row r="7996" spans="3:3" ht="14.4" x14ac:dyDescent="0.3">
      <c r="C7996"/>
    </row>
    <row r="7997" spans="3:3" ht="14.4" x14ac:dyDescent="0.3">
      <c r="C7997"/>
    </row>
    <row r="7998" spans="3:3" ht="14.4" x14ac:dyDescent="0.3">
      <c r="C7998"/>
    </row>
    <row r="7999" spans="3:3" ht="14.4" x14ac:dyDescent="0.3">
      <c r="C7999"/>
    </row>
    <row r="8000" spans="3:3" ht="14.4" x14ac:dyDescent="0.3">
      <c r="C8000"/>
    </row>
    <row r="8001" spans="3:3" ht="14.4" x14ac:dyDescent="0.3">
      <c r="C8001"/>
    </row>
    <row r="8002" spans="3:3" ht="14.4" x14ac:dyDescent="0.3">
      <c r="C8002"/>
    </row>
    <row r="8003" spans="3:3" ht="14.4" x14ac:dyDescent="0.3">
      <c r="C8003"/>
    </row>
    <row r="8004" spans="3:3" ht="14.4" x14ac:dyDescent="0.3">
      <c r="C8004"/>
    </row>
    <row r="8005" spans="3:3" ht="14.4" x14ac:dyDescent="0.3">
      <c r="C8005"/>
    </row>
    <row r="8006" spans="3:3" ht="14.4" x14ac:dyDescent="0.3">
      <c r="C8006"/>
    </row>
    <row r="8007" spans="3:3" ht="14.4" x14ac:dyDescent="0.3">
      <c r="C8007"/>
    </row>
    <row r="8008" spans="3:3" ht="14.4" x14ac:dyDescent="0.3">
      <c r="C8008"/>
    </row>
    <row r="8009" spans="3:3" ht="14.4" x14ac:dyDescent="0.3">
      <c r="C8009"/>
    </row>
    <row r="8010" spans="3:3" ht="14.4" x14ac:dyDescent="0.3">
      <c r="C8010"/>
    </row>
    <row r="8011" spans="3:3" ht="14.4" x14ac:dyDescent="0.3">
      <c r="C8011"/>
    </row>
    <row r="8012" spans="3:3" ht="14.4" x14ac:dyDescent="0.3">
      <c r="C8012"/>
    </row>
    <row r="8013" spans="3:3" ht="14.4" x14ac:dyDescent="0.3">
      <c r="C8013"/>
    </row>
    <row r="8014" spans="3:3" ht="14.4" x14ac:dyDescent="0.3">
      <c r="C8014"/>
    </row>
    <row r="8015" spans="3:3" ht="14.4" x14ac:dyDescent="0.3">
      <c r="C8015"/>
    </row>
    <row r="8016" spans="3:3" ht="14.4" x14ac:dyDescent="0.3">
      <c r="C8016"/>
    </row>
    <row r="8017" spans="3:3" ht="14.4" x14ac:dyDescent="0.3">
      <c r="C8017"/>
    </row>
    <row r="8018" spans="3:3" ht="14.4" x14ac:dyDescent="0.3">
      <c r="C8018"/>
    </row>
    <row r="8019" spans="3:3" ht="14.4" x14ac:dyDescent="0.3">
      <c r="C8019"/>
    </row>
    <row r="8020" spans="3:3" ht="14.4" x14ac:dyDescent="0.3">
      <c r="C8020"/>
    </row>
    <row r="8021" spans="3:3" ht="14.4" x14ac:dyDescent="0.3">
      <c r="C8021"/>
    </row>
    <row r="8022" spans="3:3" ht="14.4" x14ac:dyDescent="0.3">
      <c r="C8022"/>
    </row>
    <row r="8023" spans="3:3" ht="14.4" x14ac:dyDescent="0.3">
      <c r="C8023"/>
    </row>
    <row r="8024" spans="3:3" ht="14.4" x14ac:dyDescent="0.3">
      <c r="C8024"/>
    </row>
    <row r="8025" spans="3:3" ht="14.4" x14ac:dyDescent="0.3">
      <c r="C8025"/>
    </row>
    <row r="8026" spans="3:3" ht="14.4" x14ac:dyDescent="0.3">
      <c r="C8026"/>
    </row>
    <row r="8027" spans="3:3" ht="14.4" x14ac:dyDescent="0.3">
      <c r="C8027"/>
    </row>
    <row r="8028" spans="3:3" ht="14.4" x14ac:dyDescent="0.3">
      <c r="C8028"/>
    </row>
    <row r="8029" spans="3:3" ht="14.4" x14ac:dyDescent="0.3">
      <c r="C8029"/>
    </row>
    <row r="8030" spans="3:3" ht="14.4" x14ac:dyDescent="0.3">
      <c r="C8030"/>
    </row>
    <row r="8031" spans="3:3" ht="14.4" x14ac:dyDescent="0.3">
      <c r="C8031"/>
    </row>
    <row r="8032" spans="3:3" ht="14.4" x14ac:dyDescent="0.3">
      <c r="C8032"/>
    </row>
    <row r="8033" spans="3:3" ht="14.4" x14ac:dyDescent="0.3">
      <c r="C8033"/>
    </row>
    <row r="8034" spans="3:3" ht="14.4" x14ac:dyDescent="0.3">
      <c r="C8034"/>
    </row>
    <row r="8035" spans="3:3" ht="14.4" x14ac:dyDescent="0.3">
      <c r="C8035"/>
    </row>
    <row r="8036" spans="3:3" ht="14.4" x14ac:dyDescent="0.3">
      <c r="C8036"/>
    </row>
    <row r="8037" spans="3:3" ht="14.4" x14ac:dyDescent="0.3">
      <c r="C8037"/>
    </row>
    <row r="8038" spans="3:3" ht="14.4" x14ac:dyDescent="0.3">
      <c r="C8038"/>
    </row>
    <row r="8039" spans="3:3" ht="14.4" x14ac:dyDescent="0.3">
      <c r="C8039"/>
    </row>
    <row r="8040" spans="3:3" ht="14.4" x14ac:dyDescent="0.3">
      <c r="C8040"/>
    </row>
    <row r="8041" spans="3:3" ht="14.4" x14ac:dyDescent="0.3">
      <c r="C8041"/>
    </row>
    <row r="8042" spans="3:3" ht="14.4" x14ac:dyDescent="0.3">
      <c r="C8042"/>
    </row>
    <row r="8043" spans="3:3" ht="14.4" x14ac:dyDescent="0.3">
      <c r="C8043"/>
    </row>
    <row r="8044" spans="3:3" ht="14.4" x14ac:dyDescent="0.3">
      <c r="C8044"/>
    </row>
    <row r="8045" spans="3:3" ht="14.4" x14ac:dyDescent="0.3">
      <c r="C8045"/>
    </row>
    <row r="8046" spans="3:3" ht="14.4" x14ac:dyDescent="0.3">
      <c r="C8046"/>
    </row>
    <row r="8047" spans="3:3" ht="14.4" x14ac:dyDescent="0.3">
      <c r="C8047"/>
    </row>
    <row r="8048" spans="3:3" ht="14.4" x14ac:dyDescent="0.3">
      <c r="C8048"/>
    </row>
    <row r="8049" spans="3:3" ht="14.4" x14ac:dyDescent="0.3">
      <c r="C8049"/>
    </row>
    <row r="8050" spans="3:3" ht="14.4" x14ac:dyDescent="0.3">
      <c r="C8050"/>
    </row>
    <row r="8051" spans="3:3" ht="14.4" x14ac:dyDescent="0.3">
      <c r="C8051"/>
    </row>
    <row r="8052" spans="3:3" ht="14.4" x14ac:dyDescent="0.3">
      <c r="C8052"/>
    </row>
    <row r="8053" spans="3:3" ht="14.4" x14ac:dyDescent="0.3">
      <c r="C8053"/>
    </row>
    <row r="8054" spans="3:3" ht="14.4" x14ac:dyDescent="0.3">
      <c r="C8054"/>
    </row>
    <row r="8055" spans="3:3" ht="14.4" x14ac:dyDescent="0.3">
      <c r="C8055"/>
    </row>
    <row r="8056" spans="3:3" ht="14.4" x14ac:dyDescent="0.3">
      <c r="C8056"/>
    </row>
    <row r="8057" spans="3:3" ht="14.4" x14ac:dyDescent="0.3">
      <c r="C8057"/>
    </row>
    <row r="8058" spans="3:3" ht="14.4" x14ac:dyDescent="0.3">
      <c r="C8058"/>
    </row>
    <row r="8059" spans="3:3" ht="14.4" x14ac:dyDescent="0.3">
      <c r="C8059"/>
    </row>
    <row r="8060" spans="3:3" ht="14.4" x14ac:dyDescent="0.3">
      <c r="C8060"/>
    </row>
    <row r="8061" spans="3:3" ht="14.4" x14ac:dyDescent="0.3">
      <c r="C8061"/>
    </row>
    <row r="8062" spans="3:3" ht="14.4" x14ac:dyDescent="0.3">
      <c r="C8062"/>
    </row>
    <row r="8063" spans="3:3" ht="14.4" x14ac:dyDescent="0.3">
      <c r="C8063"/>
    </row>
    <row r="8064" spans="3:3" ht="14.4" x14ac:dyDescent="0.3">
      <c r="C8064"/>
    </row>
    <row r="8065" spans="3:3" ht="14.4" x14ac:dyDescent="0.3">
      <c r="C8065"/>
    </row>
    <row r="8066" spans="3:3" ht="14.4" x14ac:dyDescent="0.3">
      <c r="C8066"/>
    </row>
    <row r="8067" spans="3:3" ht="14.4" x14ac:dyDescent="0.3">
      <c r="C8067"/>
    </row>
    <row r="8068" spans="3:3" ht="14.4" x14ac:dyDescent="0.3">
      <c r="C8068"/>
    </row>
    <row r="8069" spans="3:3" ht="14.4" x14ac:dyDescent="0.3">
      <c r="C8069"/>
    </row>
    <row r="8070" spans="3:3" ht="14.4" x14ac:dyDescent="0.3">
      <c r="C8070"/>
    </row>
    <row r="8071" spans="3:3" ht="14.4" x14ac:dyDescent="0.3">
      <c r="C8071"/>
    </row>
    <row r="8072" spans="3:3" ht="14.4" x14ac:dyDescent="0.3">
      <c r="C8072"/>
    </row>
    <row r="8073" spans="3:3" ht="14.4" x14ac:dyDescent="0.3">
      <c r="C8073"/>
    </row>
    <row r="8074" spans="3:3" ht="14.4" x14ac:dyDescent="0.3">
      <c r="C8074"/>
    </row>
    <row r="8075" spans="3:3" ht="14.4" x14ac:dyDescent="0.3">
      <c r="C8075"/>
    </row>
    <row r="8076" spans="3:3" ht="14.4" x14ac:dyDescent="0.3">
      <c r="C8076"/>
    </row>
    <row r="8077" spans="3:3" ht="14.4" x14ac:dyDescent="0.3">
      <c r="C8077"/>
    </row>
    <row r="8078" spans="3:3" ht="14.4" x14ac:dyDescent="0.3">
      <c r="C8078"/>
    </row>
    <row r="8079" spans="3:3" ht="14.4" x14ac:dyDescent="0.3">
      <c r="C8079"/>
    </row>
    <row r="8080" spans="3:3" ht="14.4" x14ac:dyDescent="0.3">
      <c r="C8080"/>
    </row>
    <row r="8081" spans="3:3" ht="14.4" x14ac:dyDescent="0.3">
      <c r="C8081"/>
    </row>
    <row r="8082" spans="3:3" ht="14.4" x14ac:dyDescent="0.3">
      <c r="C8082"/>
    </row>
    <row r="8083" spans="3:3" ht="14.4" x14ac:dyDescent="0.3">
      <c r="C8083"/>
    </row>
    <row r="8084" spans="3:3" ht="14.4" x14ac:dyDescent="0.3">
      <c r="C8084"/>
    </row>
    <row r="8085" spans="3:3" ht="14.4" x14ac:dyDescent="0.3">
      <c r="C8085"/>
    </row>
    <row r="8086" spans="3:3" ht="14.4" x14ac:dyDescent="0.3">
      <c r="C8086"/>
    </row>
    <row r="8087" spans="3:3" ht="14.4" x14ac:dyDescent="0.3">
      <c r="C8087"/>
    </row>
    <row r="8088" spans="3:3" ht="14.4" x14ac:dyDescent="0.3">
      <c r="C8088"/>
    </row>
    <row r="8089" spans="3:3" ht="14.4" x14ac:dyDescent="0.3">
      <c r="C8089"/>
    </row>
    <row r="8090" spans="3:3" ht="14.4" x14ac:dyDescent="0.3">
      <c r="C8090"/>
    </row>
    <row r="8091" spans="3:3" ht="14.4" x14ac:dyDescent="0.3">
      <c r="C8091"/>
    </row>
    <row r="8092" spans="3:3" ht="14.4" x14ac:dyDescent="0.3">
      <c r="C8092"/>
    </row>
    <row r="8093" spans="3:3" ht="14.4" x14ac:dyDescent="0.3">
      <c r="C8093"/>
    </row>
    <row r="8094" spans="3:3" ht="14.4" x14ac:dyDescent="0.3">
      <c r="C8094"/>
    </row>
    <row r="8095" spans="3:3" ht="14.4" x14ac:dyDescent="0.3">
      <c r="C8095"/>
    </row>
    <row r="8096" spans="3:3" ht="14.4" x14ac:dyDescent="0.3">
      <c r="C8096"/>
    </row>
    <row r="8097" spans="3:3" ht="14.4" x14ac:dyDescent="0.3">
      <c r="C8097"/>
    </row>
    <row r="8098" spans="3:3" ht="14.4" x14ac:dyDescent="0.3">
      <c r="C8098"/>
    </row>
    <row r="8099" spans="3:3" ht="14.4" x14ac:dyDescent="0.3">
      <c r="C8099"/>
    </row>
    <row r="8100" spans="3:3" ht="14.4" x14ac:dyDescent="0.3">
      <c r="C8100"/>
    </row>
    <row r="8101" spans="3:3" ht="14.4" x14ac:dyDescent="0.3">
      <c r="C8101"/>
    </row>
    <row r="8102" spans="3:3" ht="14.4" x14ac:dyDescent="0.3">
      <c r="C8102"/>
    </row>
    <row r="8103" spans="3:3" ht="14.4" x14ac:dyDescent="0.3">
      <c r="C8103"/>
    </row>
    <row r="8104" spans="3:3" ht="14.4" x14ac:dyDescent="0.3">
      <c r="C8104"/>
    </row>
    <row r="8105" spans="3:3" ht="14.4" x14ac:dyDescent="0.3">
      <c r="C8105"/>
    </row>
    <row r="8106" spans="3:3" ht="14.4" x14ac:dyDescent="0.3">
      <c r="C8106"/>
    </row>
    <row r="8107" spans="3:3" ht="14.4" x14ac:dyDescent="0.3">
      <c r="C8107"/>
    </row>
    <row r="8108" spans="3:3" ht="14.4" x14ac:dyDescent="0.3">
      <c r="C8108"/>
    </row>
    <row r="8109" spans="3:3" ht="14.4" x14ac:dyDescent="0.3">
      <c r="C8109"/>
    </row>
    <row r="8110" spans="3:3" ht="14.4" x14ac:dyDescent="0.3">
      <c r="C8110"/>
    </row>
    <row r="8111" spans="3:3" ht="14.4" x14ac:dyDescent="0.3">
      <c r="C8111"/>
    </row>
    <row r="8112" spans="3:3" ht="14.4" x14ac:dyDescent="0.3">
      <c r="C8112"/>
    </row>
    <row r="8113" spans="3:3" ht="14.4" x14ac:dyDescent="0.3">
      <c r="C8113"/>
    </row>
    <row r="8114" spans="3:3" ht="14.4" x14ac:dyDescent="0.3">
      <c r="C8114"/>
    </row>
    <row r="8115" spans="3:3" ht="14.4" x14ac:dyDescent="0.3">
      <c r="C8115"/>
    </row>
    <row r="8116" spans="3:3" ht="14.4" x14ac:dyDescent="0.3">
      <c r="C8116"/>
    </row>
    <row r="8117" spans="3:3" ht="14.4" x14ac:dyDescent="0.3">
      <c r="C8117"/>
    </row>
    <row r="8118" spans="3:3" ht="14.4" x14ac:dyDescent="0.3">
      <c r="C8118"/>
    </row>
    <row r="8119" spans="3:3" ht="14.4" x14ac:dyDescent="0.3">
      <c r="C8119"/>
    </row>
    <row r="8120" spans="3:3" ht="14.4" x14ac:dyDescent="0.3">
      <c r="C8120"/>
    </row>
    <row r="8121" spans="3:3" ht="14.4" x14ac:dyDescent="0.3">
      <c r="C8121"/>
    </row>
    <row r="8122" spans="3:3" ht="14.4" x14ac:dyDescent="0.3">
      <c r="C8122"/>
    </row>
    <row r="8123" spans="3:3" ht="14.4" x14ac:dyDescent="0.3">
      <c r="C8123"/>
    </row>
    <row r="8124" spans="3:3" ht="14.4" x14ac:dyDescent="0.3">
      <c r="C8124"/>
    </row>
    <row r="8125" spans="3:3" ht="14.4" x14ac:dyDescent="0.3">
      <c r="C8125"/>
    </row>
    <row r="8126" spans="3:3" ht="14.4" x14ac:dyDescent="0.3">
      <c r="C8126"/>
    </row>
    <row r="8127" spans="3:3" ht="14.4" x14ac:dyDescent="0.3">
      <c r="C8127"/>
    </row>
    <row r="8128" spans="3:3" ht="14.4" x14ac:dyDescent="0.3">
      <c r="C8128"/>
    </row>
    <row r="8129" spans="3:3" ht="14.4" x14ac:dyDescent="0.3">
      <c r="C8129"/>
    </row>
    <row r="8130" spans="3:3" ht="14.4" x14ac:dyDescent="0.3">
      <c r="C8130"/>
    </row>
    <row r="8131" spans="3:3" ht="14.4" x14ac:dyDescent="0.3">
      <c r="C8131"/>
    </row>
    <row r="8132" spans="3:3" ht="14.4" x14ac:dyDescent="0.3">
      <c r="C8132"/>
    </row>
    <row r="8133" spans="3:3" ht="14.4" x14ac:dyDescent="0.3">
      <c r="C8133"/>
    </row>
    <row r="8134" spans="3:3" ht="14.4" x14ac:dyDescent="0.3">
      <c r="C8134"/>
    </row>
    <row r="8135" spans="3:3" ht="14.4" x14ac:dyDescent="0.3">
      <c r="C8135"/>
    </row>
    <row r="8136" spans="3:3" ht="14.4" x14ac:dyDescent="0.3">
      <c r="C8136"/>
    </row>
    <row r="8137" spans="3:3" ht="14.4" x14ac:dyDescent="0.3">
      <c r="C8137"/>
    </row>
    <row r="8138" spans="3:3" ht="14.4" x14ac:dyDescent="0.3">
      <c r="C8138"/>
    </row>
    <row r="8139" spans="3:3" ht="14.4" x14ac:dyDescent="0.3">
      <c r="C8139"/>
    </row>
    <row r="8140" spans="3:3" ht="14.4" x14ac:dyDescent="0.3">
      <c r="C8140"/>
    </row>
    <row r="8141" spans="3:3" ht="14.4" x14ac:dyDescent="0.3">
      <c r="C8141"/>
    </row>
    <row r="8142" spans="3:3" ht="14.4" x14ac:dyDescent="0.3">
      <c r="C8142"/>
    </row>
    <row r="8143" spans="3:3" ht="14.4" x14ac:dyDescent="0.3">
      <c r="C8143"/>
    </row>
    <row r="8144" spans="3:3" ht="14.4" x14ac:dyDescent="0.3">
      <c r="C8144"/>
    </row>
    <row r="8145" spans="3:3" ht="14.4" x14ac:dyDescent="0.3">
      <c r="C8145"/>
    </row>
    <row r="8146" spans="3:3" ht="14.4" x14ac:dyDescent="0.3">
      <c r="C8146"/>
    </row>
    <row r="8147" spans="3:3" ht="14.4" x14ac:dyDescent="0.3">
      <c r="C8147"/>
    </row>
    <row r="8148" spans="3:3" ht="14.4" x14ac:dyDescent="0.3">
      <c r="C8148"/>
    </row>
    <row r="8149" spans="3:3" ht="14.4" x14ac:dyDescent="0.3">
      <c r="C8149"/>
    </row>
    <row r="8150" spans="3:3" ht="14.4" x14ac:dyDescent="0.3">
      <c r="C8150"/>
    </row>
    <row r="8151" spans="3:3" ht="14.4" x14ac:dyDescent="0.3">
      <c r="C8151"/>
    </row>
    <row r="8152" spans="3:3" ht="14.4" x14ac:dyDescent="0.3">
      <c r="C8152"/>
    </row>
    <row r="8153" spans="3:3" ht="14.4" x14ac:dyDescent="0.3">
      <c r="C8153"/>
    </row>
    <row r="8154" spans="3:3" ht="14.4" x14ac:dyDescent="0.3">
      <c r="C8154"/>
    </row>
    <row r="8155" spans="3:3" ht="14.4" x14ac:dyDescent="0.3">
      <c r="C8155"/>
    </row>
    <row r="8156" spans="3:3" ht="14.4" x14ac:dyDescent="0.3">
      <c r="C8156"/>
    </row>
    <row r="8157" spans="3:3" ht="14.4" x14ac:dyDescent="0.3">
      <c r="C8157"/>
    </row>
    <row r="8158" spans="3:3" ht="14.4" x14ac:dyDescent="0.3">
      <c r="C8158"/>
    </row>
    <row r="8159" spans="3:3" ht="14.4" x14ac:dyDescent="0.3">
      <c r="C8159"/>
    </row>
    <row r="8160" spans="3:3" ht="14.4" x14ac:dyDescent="0.3">
      <c r="C8160"/>
    </row>
    <row r="8161" spans="3:3" ht="14.4" x14ac:dyDescent="0.3">
      <c r="C8161"/>
    </row>
    <row r="8162" spans="3:3" ht="14.4" x14ac:dyDescent="0.3">
      <c r="C8162"/>
    </row>
    <row r="8163" spans="3:3" ht="14.4" x14ac:dyDescent="0.3">
      <c r="C8163"/>
    </row>
    <row r="8164" spans="3:3" ht="14.4" x14ac:dyDescent="0.3">
      <c r="C8164"/>
    </row>
    <row r="8165" spans="3:3" ht="14.4" x14ac:dyDescent="0.3">
      <c r="C8165"/>
    </row>
    <row r="8166" spans="3:3" ht="14.4" x14ac:dyDescent="0.3">
      <c r="C8166"/>
    </row>
    <row r="8167" spans="3:3" ht="14.4" x14ac:dyDescent="0.3">
      <c r="C8167"/>
    </row>
    <row r="8168" spans="3:3" ht="14.4" x14ac:dyDescent="0.3">
      <c r="C8168"/>
    </row>
    <row r="8169" spans="3:3" ht="14.4" x14ac:dyDescent="0.3">
      <c r="C8169"/>
    </row>
    <row r="8170" spans="3:3" ht="14.4" x14ac:dyDescent="0.3">
      <c r="C8170"/>
    </row>
    <row r="8171" spans="3:3" ht="14.4" x14ac:dyDescent="0.3">
      <c r="C8171"/>
    </row>
    <row r="8172" spans="3:3" ht="14.4" x14ac:dyDescent="0.3">
      <c r="C8172"/>
    </row>
    <row r="8173" spans="3:3" ht="14.4" x14ac:dyDescent="0.3">
      <c r="C8173"/>
    </row>
    <row r="8174" spans="3:3" ht="14.4" x14ac:dyDescent="0.3">
      <c r="C8174"/>
    </row>
    <row r="8175" spans="3:3" ht="14.4" x14ac:dyDescent="0.3">
      <c r="C8175"/>
    </row>
    <row r="8176" spans="3:3" ht="14.4" x14ac:dyDescent="0.3">
      <c r="C8176"/>
    </row>
    <row r="8177" spans="3:3" ht="14.4" x14ac:dyDescent="0.3">
      <c r="C8177"/>
    </row>
    <row r="8178" spans="3:3" ht="14.4" x14ac:dyDescent="0.3">
      <c r="C8178"/>
    </row>
    <row r="8179" spans="3:3" ht="14.4" x14ac:dyDescent="0.3">
      <c r="C8179"/>
    </row>
    <row r="8180" spans="3:3" ht="14.4" x14ac:dyDescent="0.3">
      <c r="C8180"/>
    </row>
    <row r="8181" spans="3:3" ht="14.4" x14ac:dyDescent="0.3">
      <c r="C8181"/>
    </row>
    <row r="8182" spans="3:3" ht="14.4" x14ac:dyDescent="0.3">
      <c r="C8182"/>
    </row>
    <row r="8183" spans="3:3" ht="14.4" x14ac:dyDescent="0.3">
      <c r="C8183"/>
    </row>
    <row r="8184" spans="3:3" ht="14.4" x14ac:dyDescent="0.3">
      <c r="C8184"/>
    </row>
    <row r="8185" spans="3:3" ht="14.4" x14ac:dyDescent="0.3">
      <c r="C8185"/>
    </row>
    <row r="8186" spans="3:3" ht="14.4" x14ac:dyDescent="0.3">
      <c r="C8186"/>
    </row>
    <row r="8187" spans="3:3" ht="14.4" x14ac:dyDescent="0.3">
      <c r="C8187"/>
    </row>
    <row r="8188" spans="3:3" ht="14.4" x14ac:dyDescent="0.3">
      <c r="C8188"/>
    </row>
    <row r="8189" spans="3:3" ht="14.4" x14ac:dyDescent="0.3">
      <c r="C8189"/>
    </row>
    <row r="8190" spans="3:3" ht="14.4" x14ac:dyDescent="0.3">
      <c r="C8190"/>
    </row>
    <row r="8191" spans="3:3" ht="14.4" x14ac:dyDescent="0.3">
      <c r="C8191"/>
    </row>
    <row r="8192" spans="3:3" ht="14.4" x14ac:dyDescent="0.3">
      <c r="C8192"/>
    </row>
    <row r="8193" spans="3:3" ht="14.4" x14ac:dyDescent="0.3">
      <c r="C8193"/>
    </row>
    <row r="8194" spans="3:3" ht="14.4" x14ac:dyDescent="0.3">
      <c r="C8194"/>
    </row>
    <row r="8195" spans="3:3" ht="14.4" x14ac:dyDescent="0.3">
      <c r="C8195"/>
    </row>
    <row r="8196" spans="3:3" ht="14.4" x14ac:dyDescent="0.3">
      <c r="C8196"/>
    </row>
    <row r="8197" spans="3:3" ht="14.4" x14ac:dyDescent="0.3">
      <c r="C8197"/>
    </row>
    <row r="8198" spans="3:3" ht="14.4" x14ac:dyDescent="0.3">
      <c r="C8198"/>
    </row>
    <row r="8199" spans="3:3" ht="14.4" x14ac:dyDescent="0.3">
      <c r="C8199"/>
    </row>
    <row r="8200" spans="3:3" ht="14.4" x14ac:dyDescent="0.3">
      <c r="C8200"/>
    </row>
    <row r="8201" spans="3:3" ht="14.4" x14ac:dyDescent="0.3">
      <c r="C8201"/>
    </row>
    <row r="8202" spans="3:3" ht="14.4" x14ac:dyDescent="0.3">
      <c r="C8202"/>
    </row>
    <row r="8203" spans="3:3" ht="14.4" x14ac:dyDescent="0.3">
      <c r="C8203"/>
    </row>
    <row r="8204" spans="3:3" ht="14.4" x14ac:dyDescent="0.3">
      <c r="C8204"/>
    </row>
    <row r="8205" spans="3:3" ht="14.4" x14ac:dyDescent="0.3">
      <c r="C8205"/>
    </row>
    <row r="8206" spans="3:3" ht="14.4" x14ac:dyDescent="0.3">
      <c r="C8206"/>
    </row>
    <row r="8207" spans="3:3" ht="14.4" x14ac:dyDescent="0.3">
      <c r="C8207"/>
    </row>
    <row r="8208" spans="3:3" ht="14.4" x14ac:dyDescent="0.3">
      <c r="C8208"/>
    </row>
    <row r="8209" spans="3:3" ht="14.4" x14ac:dyDescent="0.3">
      <c r="C8209"/>
    </row>
    <row r="8210" spans="3:3" ht="14.4" x14ac:dyDescent="0.3">
      <c r="C8210"/>
    </row>
    <row r="8211" spans="3:3" ht="14.4" x14ac:dyDescent="0.3">
      <c r="C8211"/>
    </row>
    <row r="8212" spans="3:3" ht="14.4" x14ac:dyDescent="0.3">
      <c r="C8212"/>
    </row>
    <row r="8213" spans="3:3" ht="14.4" x14ac:dyDescent="0.3">
      <c r="C8213"/>
    </row>
    <row r="8214" spans="3:3" ht="14.4" x14ac:dyDescent="0.3">
      <c r="C8214"/>
    </row>
    <row r="8215" spans="3:3" ht="14.4" x14ac:dyDescent="0.3">
      <c r="C8215"/>
    </row>
    <row r="8216" spans="3:3" ht="14.4" x14ac:dyDescent="0.3">
      <c r="C8216"/>
    </row>
    <row r="8217" spans="3:3" ht="14.4" x14ac:dyDescent="0.3">
      <c r="C8217"/>
    </row>
    <row r="8218" spans="3:3" ht="14.4" x14ac:dyDescent="0.3">
      <c r="C8218"/>
    </row>
    <row r="8219" spans="3:3" ht="14.4" x14ac:dyDescent="0.3">
      <c r="C8219"/>
    </row>
    <row r="8220" spans="3:3" ht="14.4" x14ac:dyDescent="0.3">
      <c r="C8220"/>
    </row>
    <row r="8221" spans="3:3" ht="14.4" x14ac:dyDescent="0.3">
      <c r="C8221"/>
    </row>
    <row r="8222" spans="3:3" ht="14.4" x14ac:dyDescent="0.3">
      <c r="C8222"/>
    </row>
    <row r="8223" spans="3:3" ht="14.4" x14ac:dyDescent="0.3">
      <c r="C8223"/>
    </row>
    <row r="8224" spans="3:3" ht="14.4" x14ac:dyDescent="0.3">
      <c r="C8224"/>
    </row>
    <row r="8225" spans="3:3" ht="14.4" x14ac:dyDescent="0.3">
      <c r="C8225"/>
    </row>
    <row r="8226" spans="3:3" ht="14.4" x14ac:dyDescent="0.3">
      <c r="C8226"/>
    </row>
    <row r="8227" spans="3:3" ht="14.4" x14ac:dyDescent="0.3">
      <c r="C8227"/>
    </row>
    <row r="8228" spans="3:3" ht="14.4" x14ac:dyDescent="0.3">
      <c r="C8228"/>
    </row>
    <row r="8229" spans="3:3" ht="14.4" x14ac:dyDescent="0.3">
      <c r="C8229"/>
    </row>
    <row r="8230" spans="3:3" ht="14.4" x14ac:dyDescent="0.3">
      <c r="C8230"/>
    </row>
    <row r="8231" spans="3:3" ht="14.4" x14ac:dyDescent="0.3">
      <c r="C8231"/>
    </row>
    <row r="8232" spans="3:3" ht="14.4" x14ac:dyDescent="0.3">
      <c r="C8232"/>
    </row>
    <row r="8233" spans="3:3" ht="14.4" x14ac:dyDescent="0.3">
      <c r="C8233"/>
    </row>
    <row r="8234" spans="3:3" ht="14.4" x14ac:dyDescent="0.3">
      <c r="C8234"/>
    </row>
    <row r="8235" spans="3:3" ht="14.4" x14ac:dyDescent="0.3">
      <c r="C8235"/>
    </row>
    <row r="8236" spans="3:3" ht="14.4" x14ac:dyDescent="0.3">
      <c r="C8236"/>
    </row>
    <row r="8237" spans="3:3" ht="14.4" x14ac:dyDescent="0.3">
      <c r="C8237"/>
    </row>
    <row r="8238" spans="3:3" ht="14.4" x14ac:dyDescent="0.3">
      <c r="C8238"/>
    </row>
    <row r="8239" spans="3:3" ht="14.4" x14ac:dyDescent="0.3">
      <c r="C8239"/>
    </row>
    <row r="8240" spans="3:3" ht="14.4" x14ac:dyDescent="0.3">
      <c r="C8240"/>
    </row>
    <row r="8241" spans="3:3" ht="14.4" x14ac:dyDescent="0.3">
      <c r="C8241"/>
    </row>
    <row r="8242" spans="3:3" ht="14.4" x14ac:dyDescent="0.3">
      <c r="C8242"/>
    </row>
    <row r="8243" spans="3:3" ht="14.4" x14ac:dyDescent="0.3">
      <c r="C8243"/>
    </row>
    <row r="8244" spans="3:3" ht="14.4" x14ac:dyDescent="0.3">
      <c r="C8244"/>
    </row>
    <row r="8245" spans="3:3" ht="14.4" x14ac:dyDescent="0.3">
      <c r="C8245"/>
    </row>
    <row r="8246" spans="3:3" ht="14.4" x14ac:dyDescent="0.3">
      <c r="C8246"/>
    </row>
    <row r="8247" spans="3:3" ht="14.4" x14ac:dyDescent="0.3">
      <c r="C8247"/>
    </row>
    <row r="8248" spans="3:3" ht="14.4" x14ac:dyDescent="0.3">
      <c r="C8248"/>
    </row>
    <row r="8249" spans="3:3" ht="14.4" x14ac:dyDescent="0.3">
      <c r="C8249"/>
    </row>
    <row r="8250" spans="3:3" ht="14.4" x14ac:dyDescent="0.3">
      <c r="C8250"/>
    </row>
    <row r="8251" spans="3:3" ht="14.4" x14ac:dyDescent="0.3">
      <c r="C8251"/>
    </row>
    <row r="8252" spans="3:3" ht="14.4" x14ac:dyDescent="0.3">
      <c r="C8252"/>
    </row>
    <row r="8253" spans="3:3" ht="14.4" x14ac:dyDescent="0.3">
      <c r="C8253"/>
    </row>
    <row r="8254" spans="3:3" ht="14.4" x14ac:dyDescent="0.3">
      <c r="C8254"/>
    </row>
    <row r="8255" spans="3:3" ht="14.4" x14ac:dyDescent="0.3">
      <c r="C8255"/>
    </row>
    <row r="8256" spans="3:3" ht="14.4" x14ac:dyDescent="0.3">
      <c r="C8256"/>
    </row>
    <row r="8257" spans="3:3" ht="14.4" x14ac:dyDescent="0.3">
      <c r="C8257"/>
    </row>
    <row r="8258" spans="3:3" ht="14.4" x14ac:dyDescent="0.3">
      <c r="C8258"/>
    </row>
    <row r="8259" spans="3:3" ht="14.4" x14ac:dyDescent="0.3">
      <c r="C8259"/>
    </row>
    <row r="8260" spans="3:3" ht="14.4" x14ac:dyDescent="0.3">
      <c r="C8260"/>
    </row>
    <row r="8261" spans="3:3" ht="14.4" x14ac:dyDescent="0.3">
      <c r="C8261"/>
    </row>
    <row r="8262" spans="3:3" ht="14.4" x14ac:dyDescent="0.3">
      <c r="C8262"/>
    </row>
    <row r="8263" spans="3:3" ht="14.4" x14ac:dyDescent="0.3">
      <c r="C8263"/>
    </row>
    <row r="8264" spans="3:3" ht="14.4" x14ac:dyDescent="0.3">
      <c r="C8264"/>
    </row>
    <row r="8265" spans="3:3" ht="14.4" x14ac:dyDescent="0.3">
      <c r="C8265"/>
    </row>
    <row r="8266" spans="3:3" ht="14.4" x14ac:dyDescent="0.3">
      <c r="C8266"/>
    </row>
    <row r="8267" spans="3:3" ht="14.4" x14ac:dyDescent="0.3">
      <c r="C8267"/>
    </row>
    <row r="8268" spans="3:3" ht="14.4" x14ac:dyDescent="0.3">
      <c r="C8268"/>
    </row>
    <row r="8269" spans="3:3" ht="14.4" x14ac:dyDescent="0.3">
      <c r="C8269"/>
    </row>
    <row r="8270" spans="3:3" ht="14.4" x14ac:dyDescent="0.3">
      <c r="C8270"/>
    </row>
    <row r="8271" spans="3:3" ht="14.4" x14ac:dyDescent="0.3">
      <c r="C8271"/>
    </row>
    <row r="8272" spans="3:3" ht="14.4" x14ac:dyDescent="0.3">
      <c r="C8272"/>
    </row>
    <row r="8273" spans="3:3" ht="14.4" x14ac:dyDescent="0.3">
      <c r="C8273"/>
    </row>
    <row r="8274" spans="3:3" ht="14.4" x14ac:dyDescent="0.3">
      <c r="C8274"/>
    </row>
    <row r="8275" spans="3:3" ht="14.4" x14ac:dyDescent="0.3">
      <c r="C8275"/>
    </row>
    <row r="8276" spans="3:3" ht="14.4" x14ac:dyDescent="0.3">
      <c r="C8276"/>
    </row>
    <row r="8277" spans="3:3" ht="14.4" x14ac:dyDescent="0.3">
      <c r="C8277"/>
    </row>
    <row r="8278" spans="3:3" ht="14.4" x14ac:dyDescent="0.3">
      <c r="C8278"/>
    </row>
    <row r="8279" spans="3:3" ht="14.4" x14ac:dyDescent="0.3">
      <c r="C8279"/>
    </row>
    <row r="8280" spans="3:3" ht="14.4" x14ac:dyDescent="0.3">
      <c r="C8280"/>
    </row>
    <row r="8281" spans="3:3" ht="14.4" x14ac:dyDescent="0.3">
      <c r="C8281"/>
    </row>
    <row r="8282" spans="3:3" ht="14.4" x14ac:dyDescent="0.3">
      <c r="C8282"/>
    </row>
    <row r="8283" spans="3:3" ht="14.4" x14ac:dyDescent="0.3">
      <c r="C8283"/>
    </row>
    <row r="8284" spans="3:3" ht="14.4" x14ac:dyDescent="0.3">
      <c r="C8284"/>
    </row>
    <row r="8285" spans="3:3" ht="14.4" x14ac:dyDescent="0.3">
      <c r="C8285"/>
    </row>
    <row r="8286" spans="3:3" ht="14.4" x14ac:dyDescent="0.3">
      <c r="C8286"/>
    </row>
    <row r="8287" spans="3:3" ht="14.4" x14ac:dyDescent="0.3">
      <c r="C8287"/>
    </row>
    <row r="8288" spans="3:3" ht="14.4" x14ac:dyDescent="0.3">
      <c r="C8288"/>
    </row>
    <row r="8289" spans="3:3" ht="14.4" x14ac:dyDescent="0.3">
      <c r="C8289"/>
    </row>
    <row r="8290" spans="3:3" ht="14.4" x14ac:dyDescent="0.3">
      <c r="C8290"/>
    </row>
    <row r="8291" spans="3:3" ht="14.4" x14ac:dyDescent="0.3">
      <c r="C8291"/>
    </row>
    <row r="8292" spans="3:3" ht="14.4" x14ac:dyDescent="0.3">
      <c r="C8292"/>
    </row>
    <row r="8293" spans="3:3" ht="14.4" x14ac:dyDescent="0.3">
      <c r="C8293"/>
    </row>
    <row r="8294" spans="3:3" ht="14.4" x14ac:dyDescent="0.3">
      <c r="C8294"/>
    </row>
    <row r="8295" spans="3:3" ht="14.4" x14ac:dyDescent="0.3">
      <c r="C8295"/>
    </row>
    <row r="8296" spans="3:3" ht="14.4" x14ac:dyDescent="0.3">
      <c r="C8296"/>
    </row>
    <row r="8297" spans="3:3" ht="14.4" x14ac:dyDescent="0.3">
      <c r="C8297"/>
    </row>
    <row r="8298" spans="3:3" ht="14.4" x14ac:dyDescent="0.3">
      <c r="C8298"/>
    </row>
    <row r="8299" spans="3:3" ht="14.4" x14ac:dyDescent="0.3">
      <c r="C8299"/>
    </row>
    <row r="8300" spans="3:3" ht="14.4" x14ac:dyDescent="0.3">
      <c r="C8300"/>
    </row>
    <row r="8301" spans="3:3" ht="14.4" x14ac:dyDescent="0.3">
      <c r="C8301"/>
    </row>
    <row r="8302" spans="3:3" ht="14.4" x14ac:dyDescent="0.3">
      <c r="C8302"/>
    </row>
    <row r="8303" spans="3:3" ht="14.4" x14ac:dyDescent="0.3">
      <c r="C8303"/>
    </row>
    <row r="8304" spans="3:3" ht="14.4" x14ac:dyDescent="0.3">
      <c r="C8304"/>
    </row>
    <row r="8305" spans="3:3" ht="14.4" x14ac:dyDescent="0.3">
      <c r="C8305"/>
    </row>
    <row r="8306" spans="3:3" ht="14.4" x14ac:dyDescent="0.3">
      <c r="C8306"/>
    </row>
    <row r="8307" spans="3:3" ht="14.4" x14ac:dyDescent="0.3">
      <c r="C8307"/>
    </row>
    <row r="8308" spans="3:3" ht="14.4" x14ac:dyDescent="0.3">
      <c r="C8308"/>
    </row>
    <row r="8309" spans="3:3" ht="14.4" x14ac:dyDescent="0.3">
      <c r="C8309"/>
    </row>
    <row r="8310" spans="3:3" ht="14.4" x14ac:dyDescent="0.3">
      <c r="C8310"/>
    </row>
    <row r="8311" spans="3:3" ht="14.4" x14ac:dyDescent="0.3">
      <c r="C8311"/>
    </row>
    <row r="8312" spans="3:3" ht="14.4" x14ac:dyDescent="0.3">
      <c r="C8312"/>
    </row>
    <row r="8313" spans="3:3" ht="14.4" x14ac:dyDescent="0.3">
      <c r="C8313"/>
    </row>
    <row r="8314" spans="3:3" ht="14.4" x14ac:dyDescent="0.3">
      <c r="C8314"/>
    </row>
    <row r="8315" spans="3:3" ht="14.4" x14ac:dyDescent="0.3">
      <c r="C8315"/>
    </row>
    <row r="8316" spans="3:3" ht="14.4" x14ac:dyDescent="0.3">
      <c r="C8316"/>
    </row>
    <row r="8317" spans="3:3" ht="14.4" x14ac:dyDescent="0.3">
      <c r="C8317"/>
    </row>
    <row r="8318" spans="3:3" ht="14.4" x14ac:dyDescent="0.3">
      <c r="C8318"/>
    </row>
    <row r="8319" spans="3:3" ht="14.4" x14ac:dyDescent="0.3">
      <c r="C8319"/>
    </row>
    <row r="8320" spans="3:3" ht="14.4" x14ac:dyDescent="0.3">
      <c r="C8320"/>
    </row>
    <row r="8321" spans="3:3" ht="14.4" x14ac:dyDescent="0.3">
      <c r="C8321"/>
    </row>
    <row r="8322" spans="3:3" ht="14.4" x14ac:dyDescent="0.3">
      <c r="C8322"/>
    </row>
    <row r="8323" spans="3:3" ht="14.4" x14ac:dyDescent="0.3">
      <c r="C8323"/>
    </row>
    <row r="8324" spans="3:3" ht="14.4" x14ac:dyDescent="0.3">
      <c r="C8324"/>
    </row>
    <row r="8325" spans="3:3" ht="14.4" x14ac:dyDescent="0.3">
      <c r="C8325"/>
    </row>
    <row r="8326" spans="3:3" ht="14.4" x14ac:dyDescent="0.3">
      <c r="C8326"/>
    </row>
    <row r="8327" spans="3:3" ht="14.4" x14ac:dyDescent="0.3">
      <c r="C8327"/>
    </row>
    <row r="8328" spans="3:3" ht="14.4" x14ac:dyDescent="0.3">
      <c r="C8328"/>
    </row>
    <row r="8329" spans="3:3" ht="14.4" x14ac:dyDescent="0.3">
      <c r="C8329"/>
    </row>
    <row r="8330" spans="3:3" ht="14.4" x14ac:dyDescent="0.3">
      <c r="C8330"/>
    </row>
    <row r="8331" spans="3:3" ht="14.4" x14ac:dyDescent="0.3">
      <c r="C8331"/>
    </row>
    <row r="8332" spans="3:3" ht="14.4" x14ac:dyDescent="0.3">
      <c r="C8332"/>
    </row>
    <row r="8333" spans="3:3" ht="14.4" x14ac:dyDescent="0.3">
      <c r="C8333"/>
    </row>
    <row r="8334" spans="3:3" ht="14.4" x14ac:dyDescent="0.3">
      <c r="C8334"/>
    </row>
    <row r="8335" spans="3:3" ht="14.4" x14ac:dyDescent="0.3">
      <c r="C8335"/>
    </row>
    <row r="8336" spans="3:3" ht="14.4" x14ac:dyDescent="0.3">
      <c r="C8336"/>
    </row>
    <row r="8337" spans="3:3" ht="14.4" x14ac:dyDescent="0.3">
      <c r="C8337"/>
    </row>
    <row r="8338" spans="3:3" ht="14.4" x14ac:dyDescent="0.3">
      <c r="C8338"/>
    </row>
    <row r="8339" spans="3:3" ht="14.4" x14ac:dyDescent="0.3">
      <c r="C8339"/>
    </row>
    <row r="8340" spans="3:3" ht="14.4" x14ac:dyDescent="0.3">
      <c r="C8340"/>
    </row>
    <row r="8341" spans="3:3" ht="14.4" x14ac:dyDescent="0.3">
      <c r="C8341"/>
    </row>
    <row r="8342" spans="3:3" ht="14.4" x14ac:dyDescent="0.3">
      <c r="C8342"/>
    </row>
    <row r="8343" spans="3:3" ht="14.4" x14ac:dyDescent="0.3">
      <c r="C8343"/>
    </row>
    <row r="8344" spans="3:3" ht="14.4" x14ac:dyDescent="0.3">
      <c r="C8344"/>
    </row>
    <row r="8345" spans="3:3" ht="14.4" x14ac:dyDescent="0.3">
      <c r="C8345"/>
    </row>
    <row r="8346" spans="3:3" ht="14.4" x14ac:dyDescent="0.3">
      <c r="C8346"/>
    </row>
    <row r="8347" spans="3:3" ht="14.4" x14ac:dyDescent="0.3">
      <c r="C8347"/>
    </row>
    <row r="8348" spans="3:3" ht="14.4" x14ac:dyDescent="0.3">
      <c r="C8348"/>
    </row>
    <row r="8349" spans="3:3" ht="14.4" x14ac:dyDescent="0.3">
      <c r="C8349"/>
    </row>
    <row r="8350" spans="3:3" ht="14.4" x14ac:dyDescent="0.3">
      <c r="C8350"/>
    </row>
    <row r="8351" spans="3:3" ht="14.4" x14ac:dyDescent="0.3">
      <c r="C8351"/>
    </row>
    <row r="8352" spans="3:3" ht="14.4" x14ac:dyDescent="0.3">
      <c r="C8352"/>
    </row>
    <row r="8353" spans="3:3" ht="14.4" x14ac:dyDescent="0.3">
      <c r="C8353"/>
    </row>
    <row r="8354" spans="3:3" ht="14.4" x14ac:dyDescent="0.3">
      <c r="C8354"/>
    </row>
    <row r="8355" spans="3:3" ht="14.4" x14ac:dyDescent="0.3">
      <c r="C8355"/>
    </row>
    <row r="8356" spans="3:3" ht="14.4" x14ac:dyDescent="0.3">
      <c r="C8356"/>
    </row>
    <row r="8357" spans="3:3" ht="14.4" x14ac:dyDescent="0.3">
      <c r="C8357"/>
    </row>
    <row r="8358" spans="3:3" ht="14.4" x14ac:dyDescent="0.3">
      <c r="C8358"/>
    </row>
    <row r="8359" spans="3:3" ht="14.4" x14ac:dyDescent="0.3">
      <c r="C8359"/>
    </row>
    <row r="8360" spans="3:3" ht="14.4" x14ac:dyDescent="0.3">
      <c r="C8360"/>
    </row>
    <row r="8361" spans="3:3" ht="14.4" x14ac:dyDescent="0.3">
      <c r="C8361"/>
    </row>
    <row r="8362" spans="3:3" ht="14.4" x14ac:dyDescent="0.3">
      <c r="C8362"/>
    </row>
    <row r="8363" spans="3:3" ht="14.4" x14ac:dyDescent="0.3">
      <c r="C8363"/>
    </row>
    <row r="8364" spans="3:3" ht="14.4" x14ac:dyDescent="0.3">
      <c r="C8364"/>
    </row>
    <row r="8365" spans="3:3" ht="14.4" x14ac:dyDescent="0.3">
      <c r="C8365"/>
    </row>
    <row r="8366" spans="3:3" ht="14.4" x14ac:dyDescent="0.3">
      <c r="C8366"/>
    </row>
    <row r="8367" spans="3:3" ht="14.4" x14ac:dyDescent="0.3">
      <c r="C8367"/>
    </row>
    <row r="8368" spans="3:3" ht="14.4" x14ac:dyDescent="0.3">
      <c r="C8368"/>
    </row>
    <row r="8369" spans="3:3" ht="14.4" x14ac:dyDescent="0.3">
      <c r="C8369"/>
    </row>
    <row r="8370" spans="3:3" ht="14.4" x14ac:dyDescent="0.3">
      <c r="C8370"/>
    </row>
    <row r="8371" spans="3:3" ht="14.4" x14ac:dyDescent="0.3">
      <c r="C8371"/>
    </row>
    <row r="8372" spans="3:3" ht="14.4" x14ac:dyDescent="0.3">
      <c r="C8372"/>
    </row>
    <row r="8373" spans="3:3" ht="14.4" x14ac:dyDescent="0.3">
      <c r="C8373"/>
    </row>
    <row r="8374" spans="3:3" ht="14.4" x14ac:dyDescent="0.3">
      <c r="C8374"/>
    </row>
    <row r="8375" spans="3:3" ht="14.4" x14ac:dyDescent="0.3">
      <c r="C8375"/>
    </row>
    <row r="8376" spans="3:3" ht="14.4" x14ac:dyDescent="0.3">
      <c r="C8376"/>
    </row>
    <row r="8377" spans="3:3" ht="14.4" x14ac:dyDescent="0.3">
      <c r="C8377"/>
    </row>
    <row r="8378" spans="3:3" ht="14.4" x14ac:dyDescent="0.3">
      <c r="C8378"/>
    </row>
    <row r="8379" spans="3:3" ht="14.4" x14ac:dyDescent="0.3">
      <c r="C8379"/>
    </row>
    <row r="8380" spans="3:3" ht="14.4" x14ac:dyDescent="0.3">
      <c r="C8380"/>
    </row>
    <row r="8381" spans="3:3" ht="14.4" x14ac:dyDescent="0.3">
      <c r="C8381"/>
    </row>
    <row r="8382" spans="3:3" ht="14.4" x14ac:dyDescent="0.3">
      <c r="C8382"/>
    </row>
    <row r="8383" spans="3:3" ht="14.4" x14ac:dyDescent="0.3">
      <c r="C8383"/>
    </row>
    <row r="8384" spans="3:3" ht="14.4" x14ac:dyDescent="0.3">
      <c r="C8384"/>
    </row>
    <row r="8385" spans="3:3" ht="14.4" x14ac:dyDescent="0.3">
      <c r="C8385"/>
    </row>
    <row r="8386" spans="3:3" ht="14.4" x14ac:dyDescent="0.3">
      <c r="C8386"/>
    </row>
    <row r="8387" spans="3:3" ht="14.4" x14ac:dyDescent="0.3">
      <c r="C8387"/>
    </row>
    <row r="8388" spans="3:3" ht="14.4" x14ac:dyDescent="0.3">
      <c r="C8388"/>
    </row>
    <row r="8389" spans="3:3" ht="14.4" x14ac:dyDescent="0.3">
      <c r="C8389"/>
    </row>
    <row r="8390" spans="3:3" ht="14.4" x14ac:dyDescent="0.3">
      <c r="C8390"/>
    </row>
    <row r="8391" spans="3:3" ht="14.4" x14ac:dyDescent="0.3">
      <c r="C8391"/>
    </row>
    <row r="8392" spans="3:3" ht="14.4" x14ac:dyDescent="0.3">
      <c r="C8392"/>
    </row>
    <row r="8393" spans="3:3" ht="14.4" x14ac:dyDescent="0.3">
      <c r="C8393"/>
    </row>
    <row r="8394" spans="3:3" ht="14.4" x14ac:dyDescent="0.3">
      <c r="C8394"/>
    </row>
    <row r="8395" spans="3:3" ht="14.4" x14ac:dyDescent="0.3">
      <c r="C8395"/>
    </row>
    <row r="8396" spans="3:3" ht="14.4" x14ac:dyDescent="0.3">
      <c r="C8396"/>
    </row>
    <row r="8397" spans="3:3" ht="14.4" x14ac:dyDescent="0.3">
      <c r="C8397"/>
    </row>
    <row r="8398" spans="3:3" ht="14.4" x14ac:dyDescent="0.3">
      <c r="C8398"/>
    </row>
    <row r="8399" spans="3:3" ht="14.4" x14ac:dyDescent="0.3">
      <c r="C8399"/>
    </row>
    <row r="8400" spans="3:3" ht="14.4" x14ac:dyDescent="0.3">
      <c r="C8400"/>
    </row>
    <row r="8401" spans="3:3" ht="14.4" x14ac:dyDescent="0.3">
      <c r="C8401"/>
    </row>
    <row r="8402" spans="3:3" ht="14.4" x14ac:dyDescent="0.3">
      <c r="C8402"/>
    </row>
    <row r="8403" spans="3:3" ht="14.4" x14ac:dyDescent="0.3">
      <c r="C8403"/>
    </row>
    <row r="8404" spans="3:3" ht="14.4" x14ac:dyDescent="0.3">
      <c r="C8404"/>
    </row>
    <row r="8405" spans="3:3" ht="14.4" x14ac:dyDescent="0.3">
      <c r="C8405"/>
    </row>
    <row r="8406" spans="3:3" ht="14.4" x14ac:dyDescent="0.3">
      <c r="C8406"/>
    </row>
    <row r="8407" spans="3:3" ht="14.4" x14ac:dyDescent="0.3">
      <c r="C8407"/>
    </row>
    <row r="8408" spans="3:3" ht="14.4" x14ac:dyDescent="0.3">
      <c r="C8408"/>
    </row>
    <row r="8409" spans="3:3" ht="14.4" x14ac:dyDescent="0.3">
      <c r="C8409"/>
    </row>
    <row r="8410" spans="3:3" ht="14.4" x14ac:dyDescent="0.3">
      <c r="C8410"/>
    </row>
    <row r="8411" spans="3:3" ht="14.4" x14ac:dyDescent="0.3">
      <c r="C8411"/>
    </row>
    <row r="8412" spans="3:3" ht="14.4" x14ac:dyDescent="0.3">
      <c r="C8412"/>
    </row>
    <row r="8413" spans="3:3" ht="14.4" x14ac:dyDescent="0.3">
      <c r="C8413"/>
    </row>
    <row r="8414" spans="3:3" ht="14.4" x14ac:dyDescent="0.3">
      <c r="C8414"/>
    </row>
    <row r="8415" spans="3:3" ht="14.4" x14ac:dyDescent="0.3">
      <c r="C8415"/>
    </row>
    <row r="8416" spans="3:3" ht="14.4" x14ac:dyDescent="0.3">
      <c r="C8416"/>
    </row>
    <row r="8417" spans="3:3" ht="14.4" x14ac:dyDescent="0.3">
      <c r="C8417"/>
    </row>
    <row r="8418" spans="3:3" ht="14.4" x14ac:dyDescent="0.3">
      <c r="C8418"/>
    </row>
    <row r="8419" spans="3:3" ht="14.4" x14ac:dyDescent="0.3">
      <c r="C8419"/>
    </row>
    <row r="8420" spans="3:3" ht="14.4" x14ac:dyDescent="0.3">
      <c r="C8420"/>
    </row>
    <row r="8421" spans="3:3" ht="14.4" x14ac:dyDescent="0.3">
      <c r="C8421"/>
    </row>
    <row r="8422" spans="3:3" ht="14.4" x14ac:dyDescent="0.3">
      <c r="C8422"/>
    </row>
    <row r="8423" spans="3:3" ht="14.4" x14ac:dyDescent="0.3">
      <c r="C8423"/>
    </row>
    <row r="8424" spans="3:3" ht="14.4" x14ac:dyDescent="0.3">
      <c r="C8424"/>
    </row>
    <row r="8425" spans="3:3" ht="14.4" x14ac:dyDescent="0.3">
      <c r="C8425"/>
    </row>
    <row r="8426" spans="3:3" ht="14.4" x14ac:dyDescent="0.3">
      <c r="C8426"/>
    </row>
    <row r="8427" spans="3:3" ht="14.4" x14ac:dyDescent="0.3">
      <c r="C8427"/>
    </row>
    <row r="8428" spans="3:3" ht="14.4" x14ac:dyDescent="0.3">
      <c r="C8428"/>
    </row>
    <row r="8429" spans="3:3" ht="14.4" x14ac:dyDescent="0.3">
      <c r="C8429"/>
    </row>
    <row r="8430" spans="3:3" ht="14.4" x14ac:dyDescent="0.3">
      <c r="C8430"/>
    </row>
    <row r="8431" spans="3:3" ht="14.4" x14ac:dyDescent="0.3">
      <c r="C8431"/>
    </row>
    <row r="8432" spans="3:3" ht="14.4" x14ac:dyDescent="0.3">
      <c r="C8432"/>
    </row>
    <row r="8433" spans="3:3" ht="14.4" x14ac:dyDescent="0.3">
      <c r="C8433"/>
    </row>
    <row r="8434" spans="3:3" ht="14.4" x14ac:dyDescent="0.3">
      <c r="C8434"/>
    </row>
    <row r="8435" spans="3:3" ht="14.4" x14ac:dyDescent="0.3">
      <c r="C8435"/>
    </row>
    <row r="8436" spans="3:3" ht="14.4" x14ac:dyDescent="0.3">
      <c r="C8436"/>
    </row>
    <row r="8437" spans="3:3" ht="14.4" x14ac:dyDescent="0.3">
      <c r="C8437"/>
    </row>
    <row r="8438" spans="3:3" ht="14.4" x14ac:dyDescent="0.3">
      <c r="C8438"/>
    </row>
    <row r="8439" spans="3:3" ht="14.4" x14ac:dyDescent="0.3">
      <c r="C8439"/>
    </row>
    <row r="8440" spans="3:3" ht="14.4" x14ac:dyDescent="0.3">
      <c r="C8440"/>
    </row>
    <row r="8441" spans="3:3" ht="14.4" x14ac:dyDescent="0.3">
      <c r="C8441"/>
    </row>
    <row r="8442" spans="3:3" ht="14.4" x14ac:dyDescent="0.3">
      <c r="C8442"/>
    </row>
    <row r="8443" spans="3:3" ht="14.4" x14ac:dyDescent="0.3">
      <c r="C8443"/>
    </row>
    <row r="8444" spans="3:3" ht="14.4" x14ac:dyDescent="0.3">
      <c r="C8444"/>
    </row>
    <row r="8445" spans="3:3" ht="14.4" x14ac:dyDescent="0.3">
      <c r="C8445"/>
    </row>
    <row r="8446" spans="3:3" ht="14.4" x14ac:dyDescent="0.3">
      <c r="C8446"/>
    </row>
    <row r="8447" spans="3:3" ht="14.4" x14ac:dyDescent="0.3">
      <c r="C8447"/>
    </row>
    <row r="8448" spans="3:3" ht="14.4" x14ac:dyDescent="0.3">
      <c r="C8448"/>
    </row>
    <row r="8449" spans="3:3" ht="14.4" x14ac:dyDescent="0.3">
      <c r="C8449"/>
    </row>
    <row r="8450" spans="3:3" ht="14.4" x14ac:dyDescent="0.3">
      <c r="C8450"/>
    </row>
    <row r="8451" spans="3:3" ht="14.4" x14ac:dyDescent="0.3">
      <c r="C8451"/>
    </row>
    <row r="8452" spans="3:3" ht="14.4" x14ac:dyDescent="0.3">
      <c r="C8452"/>
    </row>
    <row r="8453" spans="3:3" ht="14.4" x14ac:dyDescent="0.3">
      <c r="C8453"/>
    </row>
    <row r="8454" spans="3:3" ht="14.4" x14ac:dyDescent="0.3">
      <c r="C8454"/>
    </row>
    <row r="8455" spans="3:3" ht="14.4" x14ac:dyDescent="0.3">
      <c r="C8455"/>
    </row>
    <row r="8456" spans="3:3" ht="14.4" x14ac:dyDescent="0.3">
      <c r="C8456"/>
    </row>
    <row r="8457" spans="3:3" ht="14.4" x14ac:dyDescent="0.3">
      <c r="C8457"/>
    </row>
    <row r="8458" spans="3:3" ht="14.4" x14ac:dyDescent="0.3">
      <c r="C8458"/>
    </row>
    <row r="8459" spans="3:3" ht="14.4" x14ac:dyDescent="0.3">
      <c r="C8459"/>
    </row>
    <row r="8460" spans="3:3" ht="14.4" x14ac:dyDescent="0.3">
      <c r="C8460"/>
    </row>
    <row r="8461" spans="3:3" ht="14.4" x14ac:dyDescent="0.3">
      <c r="C8461"/>
    </row>
    <row r="8462" spans="3:3" ht="14.4" x14ac:dyDescent="0.3">
      <c r="C8462"/>
    </row>
    <row r="8463" spans="3:3" ht="14.4" x14ac:dyDescent="0.3">
      <c r="C8463"/>
    </row>
    <row r="8464" spans="3:3" ht="14.4" x14ac:dyDescent="0.3">
      <c r="C8464"/>
    </row>
    <row r="8465" spans="3:3" ht="14.4" x14ac:dyDescent="0.3">
      <c r="C8465"/>
    </row>
    <row r="8466" spans="3:3" ht="14.4" x14ac:dyDescent="0.3">
      <c r="C8466"/>
    </row>
    <row r="8467" spans="3:3" ht="14.4" x14ac:dyDescent="0.3">
      <c r="C8467"/>
    </row>
    <row r="8468" spans="3:3" ht="14.4" x14ac:dyDescent="0.3">
      <c r="C8468"/>
    </row>
    <row r="8469" spans="3:3" ht="14.4" x14ac:dyDescent="0.3">
      <c r="C8469"/>
    </row>
    <row r="8470" spans="3:3" ht="14.4" x14ac:dyDescent="0.3">
      <c r="C8470"/>
    </row>
    <row r="8471" spans="3:3" ht="14.4" x14ac:dyDescent="0.3">
      <c r="C8471"/>
    </row>
    <row r="8472" spans="3:3" ht="14.4" x14ac:dyDescent="0.3">
      <c r="C8472"/>
    </row>
    <row r="8473" spans="3:3" ht="14.4" x14ac:dyDescent="0.3">
      <c r="C8473"/>
    </row>
    <row r="8474" spans="3:3" ht="14.4" x14ac:dyDescent="0.3">
      <c r="C8474"/>
    </row>
    <row r="8475" spans="3:3" ht="14.4" x14ac:dyDescent="0.3">
      <c r="C8475"/>
    </row>
    <row r="8476" spans="3:3" ht="14.4" x14ac:dyDescent="0.3">
      <c r="C8476"/>
    </row>
    <row r="8477" spans="3:3" ht="14.4" x14ac:dyDescent="0.3">
      <c r="C8477"/>
    </row>
    <row r="8478" spans="3:3" ht="14.4" x14ac:dyDescent="0.3">
      <c r="C8478"/>
    </row>
    <row r="8479" spans="3:3" ht="14.4" x14ac:dyDescent="0.3">
      <c r="C8479"/>
    </row>
    <row r="8480" spans="3:3" ht="14.4" x14ac:dyDescent="0.3">
      <c r="C8480"/>
    </row>
    <row r="8481" spans="3:3" ht="14.4" x14ac:dyDescent="0.3">
      <c r="C8481"/>
    </row>
    <row r="8482" spans="3:3" ht="14.4" x14ac:dyDescent="0.3">
      <c r="C8482"/>
    </row>
    <row r="8483" spans="3:3" ht="14.4" x14ac:dyDescent="0.3">
      <c r="C8483"/>
    </row>
    <row r="8484" spans="3:3" ht="14.4" x14ac:dyDescent="0.3">
      <c r="C8484"/>
    </row>
    <row r="8485" spans="3:3" ht="14.4" x14ac:dyDescent="0.3">
      <c r="C8485"/>
    </row>
    <row r="8486" spans="3:3" ht="14.4" x14ac:dyDescent="0.3">
      <c r="C8486"/>
    </row>
    <row r="8487" spans="3:3" ht="14.4" x14ac:dyDescent="0.3">
      <c r="C8487"/>
    </row>
    <row r="8488" spans="3:3" ht="14.4" x14ac:dyDescent="0.3">
      <c r="C8488"/>
    </row>
    <row r="8489" spans="3:3" ht="14.4" x14ac:dyDescent="0.3">
      <c r="C8489"/>
    </row>
    <row r="8490" spans="3:3" ht="14.4" x14ac:dyDescent="0.3">
      <c r="C8490"/>
    </row>
    <row r="8491" spans="3:3" ht="14.4" x14ac:dyDescent="0.3">
      <c r="C8491"/>
    </row>
    <row r="8492" spans="3:3" ht="14.4" x14ac:dyDescent="0.3">
      <c r="C8492"/>
    </row>
    <row r="8493" spans="3:3" ht="14.4" x14ac:dyDescent="0.3">
      <c r="C8493"/>
    </row>
    <row r="8494" spans="3:3" ht="14.4" x14ac:dyDescent="0.3">
      <c r="C8494"/>
    </row>
    <row r="8495" spans="3:3" ht="14.4" x14ac:dyDescent="0.3">
      <c r="C8495"/>
    </row>
    <row r="8496" spans="3:3" ht="14.4" x14ac:dyDescent="0.3">
      <c r="C8496"/>
    </row>
    <row r="8497" spans="3:3" ht="14.4" x14ac:dyDescent="0.3">
      <c r="C8497"/>
    </row>
    <row r="8498" spans="3:3" ht="14.4" x14ac:dyDescent="0.3">
      <c r="C8498"/>
    </row>
    <row r="8499" spans="3:3" ht="14.4" x14ac:dyDescent="0.3">
      <c r="C8499"/>
    </row>
    <row r="8500" spans="3:3" ht="14.4" x14ac:dyDescent="0.3">
      <c r="C8500"/>
    </row>
    <row r="8501" spans="3:3" ht="14.4" x14ac:dyDescent="0.3">
      <c r="C8501"/>
    </row>
    <row r="8502" spans="3:3" ht="14.4" x14ac:dyDescent="0.3">
      <c r="C8502"/>
    </row>
    <row r="8503" spans="3:3" ht="14.4" x14ac:dyDescent="0.3">
      <c r="C8503"/>
    </row>
    <row r="8504" spans="3:3" ht="14.4" x14ac:dyDescent="0.3">
      <c r="C8504"/>
    </row>
    <row r="8505" spans="3:3" ht="14.4" x14ac:dyDescent="0.3">
      <c r="C8505"/>
    </row>
    <row r="8506" spans="3:3" ht="14.4" x14ac:dyDescent="0.3">
      <c r="C8506"/>
    </row>
    <row r="8507" spans="3:3" ht="14.4" x14ac:dyDescent="0.3">
      <c r="C8507"/>
    </row>
    <row r="8508" spans="3:3" ht="14.4" x14ac:dyDescent="0.3">
      <c r="C8508"/>
    </row>
    <row r="8509" spans="3:3" ht="14.4" x14ac:dyDescent="0.3">
      <c r="C8509"/>
    </row>
    <row r="8510" spans="3:3" ht="14.4" x14ac:dyDescent="0.3">
      <c r="C8510"/>
    </row>
    <row r="8511" spans="3:3" ht="14.4" x14ac:dyDescent="0.3">
      <c r="C8511"/>
    </row>
    <row r="8512" spans="3:3" ht="14.4" x14ac:dyDescent="0.3">
      <c r="C8512"/>
    </row>
    <row r="8513" spans="3:3" ht="14.4" x14ac:dyDescent="0.3">
      <c r="C8513"/>
    </row>
    <row r="8514" spans="3:3" ht="14.4" x14ac:dyDescent="0.3">
      <c r="C8514"/>
    </row>
    <row r="8515" spans="3:3" ht="14.4" x14ac:dyDescent="0.3">
      <c r="C8515"/>
    </row>
    <row r="8516" spans="3:3" ht="14.4" x14ac:dyDescent="0.3">
      <c r="C8516"/>
    </row>
    <row r="8517" spans="3:3" ht="14.4" x14ac:dyDescent="0.3">
      <c r="C8517"/>
    </row>
    <row r="8518" spans="3:3" ht="14.4" x14ac:dyDescent="0.3">
      <c r="C8518"/>
    </row>
    <row r="8519" spans="3:3" ht="14.4" x14ac:dyDescent="0.3">
      <c r="C8519"/>
    </row>
    <row r="8520" spans="3:3" ht="14.4" x14ac:dyDescent="0.3">
      <c r="C8520"/>
    </row>
    <row r="8521" spans="3:3" ht="14.4" x14ac:dyDescent="0.3">
      <c r="C8521"/>
    </row>
    <row r="8522" spans="3:3" ht="14.4" x14ac:dyDescent="0.3">
      <c r="C8522"/>
    </row>
    <row r="8523" spans="3:3" ht="14.4" x14ac:dyDescent="0.3">
      <c r="C8523"/>
    </row>
    <row r="8524" spans="3:3" ht="14.4" x14ac:dyDescent="0.3">
      <c r="C8524"/>
    </row>
    <row r="8525" spans="3:3" ht="14.4" x14ac:dyDescent="0.3">
      <c r="C8525"/>
    </row>
    <row r="8526" spans="3:3" ht="14.4" x14ac:dyDescent="0.3">
      <c r="C8526"/>
    </row>
    <row r="8527" spans="3:3" ht="14.4" x14ac:dyDescent="0.3">
      <c r="C8527"/>
    </row>
    <row r="8528" spans="3:3" ht="14.4" x14ac:dyDescent="0.3">
      <c r="C8528"/>
    </row>
    <row r="8529" spans="3:3" ht="14.4" x14ac:dyDescent="0.3">
      <c r="C8529"/>
    </row>
    <row r="8530" spans="3:3" ht="14.4" x14ac:dyDescent="0.3">
      <c r="C8530"/>
    </row>
    <row r="8531" spans="3:3" ht="14.4" x14ac:dyDescent="0.3">
      <c r="C8531"/>
    </row>
    <row r="8532" spans="3:3" ht="14.4" x14ac:dyDescent="0.3">
      <c r="C8532"/>
    </row>
    <row r="8533" spans="3:3" ht="14.4" x14ac:dyDescent="0.3">
      <c r="C8533"/>
    </row>
    <row r="8534" spans="3:3" ht="14.4" x14ac:dyDescent="0.3">
      <c r="C8534"/>
    </row>
    <row r="8535" spans="3:3" ht="14.4" x14ac:dyDescent="0.3">
      <c r="C8535"/>
    </row>
    <row r="8536" spans="3:3" ht="14.4" x14ac:dyDescent="0.3">
      <c r="C8536"/>
    </row>
    <row r="8537" spans="3:3" ht="14.4" x14ac:dyDescent="0.3">
      <c r="C8537"/>
    </row>
    <row r="8538" spans="3:3" ht="14.4" x14ac:dyDescent="0.3">
      <c r="C8538"/>
    </row>
    <row r="8539" spans="3:3" ht="14.4" x14ac:dyDescent="0.3">
      <c r="C8539"/>
    </row>
    <row r="8540" spans="3:3" ht="14.4" x14ac:dyDescent="0.3">
      <c r="C8540"/>
    </row>
    <row r="8541" spans="3:3" ht="14.4" x14ac:dyDescent="0.3">
      <c r="C8541"/>
    </row>
    <row r="8542" spans="3:3" ht="14.4" x14ac:dyDescent="0.3">
      <c r="C8542"/>
    </row>
    <row r="8543" spans="3:3" ht="14.4" x14ac:dyDescent="0.3">
      <c r="C8543"/>
    </row>
    <row r="8544" spans="3:3" ht="14.4" x14ac:dyDescent="0.3">
      <c r="C8544"/>
    </row>
    <row r="8545" spans="3:3" ht="14.4" x14ac:dyDescent="0.3">
      <c r="C8545"/>
    </row>
    <row r="8546" spans="3:3" ht="14.4" x14ac:dyDescent="0.3">
      <c r="C8546"/>
    </row>
    <row r="8547" spans="3:3" ht="14.4" x14ac:dyDescent="0.3">
      <c r="C8547"/>
    </row>
    <row r="8548" spans="3:3" ht="14.4" x14ac:dyDescent="0.3">
      <c r="C8548"/>
    </row>
    <row r="8549" spans="3:3" ht="14.4" x14ac:dyDescent="0.3">
      <c r="C8549"/>
    </row>
    <row r="8550" spans="3:3" ht="14.4" x14ac:dyDescent="0.3">
      <c r="C8550"/>
    </row>
    <row r="8551" spans="3:3" ht="14.4" x14ac:dyDescent="0.3">
      <c r="C8551"/>
    </row>
    <row r="8552" spans="3:3" ht="14.4" x14ac:dyDescent="0.3">
      <c r="C8552"/>
    </row>
    <row r="8553" spans="3:3" ht="14.4" x14ac:dyDescent="0.3">
      <c r="C8553"/>
    </row>
    <row r="8554" spans="3:3" ht="14.4" x14ac:dyDescent="0.3">
      <c r="C8554"/>
    </row>
    <row r="8555" spans="3:3" ht="14.4" x14ac:dyDescent="0.3">
      <c r="C8555"/>
    </row>
    <row r="8556" spans="3:3" ht="14.4" x14ac:dyDescent="0.3">
      <c r="C8556"/>
    </row>
    <row r="8557" spans="3:3" ht="14.4" x14ac:dyDescent="0.3">
      <c r="C8557"/>
    </row>
    <row r="8558" spans="3:3" ht="14.4" x14ac:dyDescent="0.3">
      <c r="C8558"/>
    </row>
    <row r="8559" spans="3:3" ht="14.4" x14ac:dyDescent="0.3">
      <c r="C8559"/>
    </row>
    <row r="8560" spans="3:3" ht="14.4" x14ac:dyDescent="0.3">
      <c r="C8560"/>
    </row>
    <row r="8561" spans="3:3" ht="14.4" x14ac:dyDescent="0.3">
      <c r="C8561"/>
    </row>
    <row r="8562" spans="3:3" ht="14.4" x14ac:dyDescent="0.3">
      <c r="C8562"/>
    </row>
    <row r="8563" spans="3:3" ht="14.4" x14ac:dyDescent="0.3">
      <c r="C8563"/>
    </row>
    <row r="8564" spans="3:3" ht="14.4" x14ac:dyDescent="0.3">
      <c r="C8564"/>
    </row>
    <row r="8565" spans="3:3" ht="14.4" x14ac:dyDescent="0.3">
      <c r="C8565"/>
    </row>
    <row r="8566" spans="3:3" ht="14.4" x14ac:dyDescent="0.3">
      <c r="C8566"/>
    </row>
    <row r="8567" spans="3:3" ht="14.4" x14ac:dyDescent="0.3">
      <c r="C8567"/>
    </row>
    <row r="8568" spans="3:3" ht="14.4" x14ac:dyDescent="0.3">
      <c r="C8568"/>
    </row>
    <row r="8569" spans="3:3" ht="14.4" x14ac:dyDescent="0.3">
      <c r="C8569"/>
    </row>
    <row r="8570" spans="3:3" ht="14.4" x14ac:dyDescent="0.3">
      <c r="C8570"/>
    </row>
    <row r="8571" spans="3:3" ht="14.4" x14ac:dyDescent="0.3">
      <c r="C8571"/>
    </row>
    <row r="8572" spans="3:3" ht="14.4" x14ac:dyDescent="0.3">
      <c r="C8572"/>
    </row>
    <row r="8573" spans="3:3" ht="14.4" x14ac:dyDescent="0.3">
      <c r="C8573"/>
    </row>
    <row r="8574" spans="3:3" ht="14.4" x14ac:dyDescent="0.3">
      <c r="C8574"/>
    </row>
    <row r="8575" spans="3:3" ht="14.4" x14ac:dyDescent="0.3">
      <c r="C8575"/>
    </row>
    <row r="8576" spans="3:3" ht="14.4" x14ac:dyDescent="0.3">
      <c r="C8576"/>
    </row>
    <row r="8577" spans="3:3" ht="14.4" x14ac:dyDescent="0.3">
      <c r="C8577"/>
    </row>
    <row r="8578" spans="3:3" ht="14.4" x14ac:dyDescent="0.3">
      <c r="C8578"/>
    </row>
    <row r="8579" spans="3:3" ht="14.4" x14ac:dyDescent="0.3">
      <c r="C8579"/>
    </row>
    <row r="8580" spans="3:3" ht="14.4" x14ac:dyDescent="0.3">
      <c r="C8580"/>
    </row>
    <row r="8581" spans="3:3" ht="14.4" x14ac:dyDescent="0.3">
      <c r="C8581"/>
    </row>
    <row r="8582" spans="3:3" ht="14.4" x14ac:dyDescent="0.3">
      <c r="C8582"/>
    </row>
    <row r="8583" spans="3:3" ht="14.4" x14ac:dyDescent="0.3">
      <c r="C8583"/>
    </row>
    <row r="8584" spans="3:3" ht="14.4" x14ac:dyDescent="0.3">
      <c r="C8584"/>
    </row>
    <row r="8585" spans="3:3" ht="14.4" x14ac:dyDescent="0.3">
      <c r="C8585"/>
    </row>
    <row r="8586" spans="3:3" ht="14.4" x14ac:dyDescent="0.3">
      <c r="C8586"/>
    </row>
    <row r="8587" spans="3:3" ht="14.4" x14ac:dyDescent="0.3">
      <c r="C8587"/>
    </row>
    <row r="8588" spans="3:3" ht="14.4" x14ac:dyDescent="0.3">
      <c r="C8588"/>
    </row>
    <row r="8589" spans="3:3" ht="14.4" x14ac:dyDescent="0.3">
      <c r="C8589"/>
    </row>
    <row r="8590" spans="3:3" ht="14.4" x14ac:dyDescent="0.3">
      <c r="C8590"/>
    </row>
    <row r="8591" spans="3:3" ht="14.4" x14ac:dyDescent="0.3">
      <c r="C8591"/>
    </row>
    <row r="8592" spans="3:3" ht="14.4" x14ac:dyDescent="0.3">
      <c r="C8592"/>
    </row>
    <row r="8593" spans="3:3" ht="14.4" x14ac:dyDescent="0.3">
      <c r="C8593"/>
    </row>
    <row r="8594" spans="3:3" ht="14.4" x14ac:dyDescent="0.3">
      <c r="C8594"/>
    </row>
    <row r="8595" spans="3:3" ht="14.4" x14ac:dyDescent="0.3">
      <c r="C8595"/>
    </row>
    <row r="8596" spans="3:3" ht="14.4" x14ac:dyDescent="0.3">
      <c r="C8596"/>
    </row>
    <row r="8597" spans="3:3" ht="14.4" x14ac:dyDescent="0.3">
      <c r="C8597"/>
    </row>
    <row r="8598" spans="3:3" ht="14.4" x14ac:dyDescent="0.3">
      <c r="C8598"/>
    </row>
    <row r="8599" spans="3:3" ht="14.4" x14ac:dyDescent="0.3">
      <c r="C8599"/>
    </row>
    <row r="8600" spans="3:3" ht="14.4" x14ac:dyDescent="0.3">
      <c r="C8600"/>
    </row>
    <row r="8601" spans="3:3" ht="14.4" x14ac:dyDescent="0.3">
      <c r="C8601"/>
    </row>
    <row r="8602" spans="3:3" ht="14.4" x14ac:dyDescent="0.3">
      <c r="C8602"/>
    </row>
    <row r="8603" spans="3:3" ht="14.4" x14ac:dyDescent="0.3">
      <c r="C8603"/>
    </row>
    <row r="8604" spans="3:3" ht="14.4" x14ac:dyDescent="0.3">
      <c r="C8604"/>
    </row>
    <row r="8605" spans="3:3" ht="14.4" x14ac:dyDescent="0.3">
      <c r="C8605"/>
    </row>
    <row r="8606" spans="3:3" ht="14.4" x14ac:dyDescent="0.3">
      <c r="C8606"/>
    </row>
    <row r="8607" spans="3:3" ht="14.4" x14ac:dyDescent="0.3">
      <c r="C8607"/>
    </row>
    <row r="8608" spans="3:3" ht="14.4" x14ac:dyDescent="0.3">
      <c r="C8608"/>
    </row>
    <row r="8609" spans="3:3" ht="14.4" x14ac:dyDescent="0.3">
      <c r="C8609"/>
    </row>
    <row r="8610" spans="3:3" ht="14.4" x14ac:dyDescent="0.3">
      <c r="C8610"/>
    </row>
    <row r="8611" spans="3:3" ht="14.4" x14ac:dyDescent="0.3">
      <c r="C8611"/>
    </row>
    <row r="8612" spans="3:3" ht="14.4" x14ac:dyDescent="0.3">
      <c r="C8612"/>
    </row>
    <row r="8613" spans="3:3" ht="14.4" x14ac:dyDescent="0.3">
      <c r="C8613"/>
    </row>
    <row r="8614" spans="3:3" ht="14.4" x14ac:dyDescent="0.3">
      <c r="C8614"/>
    </row>
    <row r="8615" spans="3:3" ht="14.4" x14ac:dyDescent="0.3">
      <c r="C8615"/>
    </row>
    <row r="8616" spans="3:3" ht="14.4" x14ac:dyDescent="0.3">
      <c r="C8616"/>
    </row>
    <row r="8617" spans="3:3" ht="14.4" x14ac:dyDescent="0.3">
      <c r="C8617"/>
    </row>
    <row r="8618" spans="3:3" ht="14.4" x14ac:dyDescent="0.3">
      <c r="C8618"/>
    </row>
    <row r="8619" spans="3:3" ht="14.4" x14ac:dyDescent="0.3">
      <c r="C8619"/>
    </row>
    <row r="8620" spans="3:3" ht="14.4" x14ac:dyDescent="0.3">
      <c r="C8620"/>
    </row>
    <row r="8621" spans="3:3" ht="14.4" x14ac:dyDescent="0.3">
      <c r="C8621"/>
    </row>
    <row r="8622" spans="3:3" ht="14.4" x14ac:dyDescent="0.3">
      <c r="C8622"/>
    </row>
    <row r="8623" spans="3:3" ht="14.4" x14ac:dyDescent="0.3">
      <c r="C8623"/>
    </row>
    <row r="8624" spans="3:3" ht="14.4" x14ac:dyDescent="0.3">
      <c r="C8624"/>
    </row>
    <row r="8625" spans="3:3" ht="14.4" x14ac:dyDescent="0.3">
      <c r="C8625"/>
    </row>
    <row r="8626" spans="3:3" ht="14.4" x14ac:dyDescent="0.3">
      <c r="C8626"/>
    </row>
    <row r="8627" spans="3:3" ht="14.4" x14ac:dyDescent="0.3">
      <c r="C8627"/>
    </row>
    <row r="8628" spans="3:3" ht="14.4" x14ac:dyDescent="0.3">
      <c r="C8628"/>
    </row>
    <row r="8629" spans="3:3" ht="14.4" x14ac:dyDescent="0.3">
      <c r="C8629"/>
    </row>
    <row r="8630" spans="3:3" ht="14.4" x14ac:dyDescent="0.3">
      <c r="C8630"/>
    </row>
    <row r="8631" spans="3:3" ht="14.4" x14ac:dyDescent="0.3">
      <c r="C8631"/>
    </row>
    <row r="8632" spans="3:3" ht="14.4" x14ac:dyDescent="0.3">
      <c r="C8632"/>
    </row>
    <row r="8633" spans="3:3" ht="14.4" x14ac:dyDescent="0.3">
      <c r="C8633"/>
    </row>
    <row r="8634" spans="3:3" ht="14.4" x14ac:dyDescent="0.3">
      <c r="C8634"/>
    </row>
    <row r="8635" spans="3:3" ht="14.4" x14ac:dyDescent="0.3">
      <c r="C8635"/>
    </row>
    <row r="8636" spans="3:3" ht="14.4" x14ac:dyDescent="0.3">
      <c r="C8636"/>
    </row>
    <row r="8637" spans="3:3" ht="14.4" x14ac:dyDescent="0.3">
      <c r="C8637"/>
    </row>
    <row r="8638" spans="3:3" ht="14.4" x14ac:dyDescent="0.3">
      <c r="C8638"/>
    </row>
    <row r="8639" spans="3:3" ht="14.4" x14ac:dyDescent="0.3">
      <c r="C8639"/>
    </row>
    <row r="8640" spans="3:3" ht="14.4" x14ac:dyDescent="0.3">
      <c r="C8640"/>
    </row>
    <row r="8641" spans="3:3" ht="14.4" x14ac:dyDescent="0.3">
      <c r="C8641"/>
    </row>
    <row r="8642" spans="3:3" ht="14.4" x14ac:dyDescent="0.3">
      <c r="C8642"/>
    </row>
    <row r="8643" spans="3:3" ht="14.4" x14ac:dyDescent="0.3">
      <c r="C8643"/>
    </row>
    <row r="8644" spans="3:3" ht="14.4" x14ac:dyDescent="0.3">
      <c r="C8644"/>
    </row>
    <row r="8645" spans="3:3" ht="14.4" x14ac:dyDescent="0.3">
      <c r="C8645"/>
    </row>
    <row r="8646" spans="3:3" ht="14.4" x14ac:dyDescent="0.3">
      <c r="C8646"/>
    </row>
    <row r="8647" spans="3:3" ht="14.4" x14ac:dyDescent="0.3">
      <c r="C8647"/>
    </row>
    <row r="8648" spans="3:3" ht="14.4" x14ac:dyDescent="0.3">
      <c r="C8648"/>
    </row>
    <row r="8649" spans="3:3" ht="14.4" x14ac:dyDescent="0.3">
      <c r="C8649"/>
    </row>
    <row r="8650" spans="3:3" ht="14.4" x14ac:dyDescent="0.3">
      <c r="C8650"/>
    </row>
    <row r="8651" spans="3:3" ht="14.4" x14ac:dyDescent="0.3">
      <c r="C8651"/>
    </row>
    <row r="8652" spans="3:3" ht="14.4" x14ac:dyDescent="0.3">
      <c r="C8652"/>
    </row>
    <row r="8653" spans="3:3" ht="14.4" x14ac:dyDescent="0.3">
      <c r="C8653"/>
    </row>
    <row r="8654" spans="3:3" ht="14.4" x14ac:dyDescent="0.3">
      <c r="C8654"/>
    </row>
    <row r="8655" spans="3:3" ht="14.4" x14ac:dyDescent="0.3">
      <c r="C8655"/>
    </row>
    <row r="8656" spans="3:3" ht="14.4" x14ac:dyDescent="0.3">
      <c r="C8656"/>
    </row>
    <row r="8657" spans="3:3" ht="14.4" x14ac:dyDescent="0.3">
      <c r="C8657"/>
    </row>
    <row r="8658" spans="3:3" ht="14.4" x14ac:dyDescent="0.3">
      <c r="C8658"/>
    </row>
    <row r="8659" spans="3:3" ht="14.4" x14ac:dyDescent="0.3">
      <c r="C8659"/>
    </row>
    <row r="8660" spans="3:3" ht="14.4" x14ac:dyDescent="0.3">
      <c r="C8660"/>
    </row>
    <row r="8661" spans="3:3" ht="14.4" x14ac:dyDescent="0.3">
      <c r="C8661"/>
    </row>
    <row r="8662" spans="3:3" ht="14.4" x14ac:dyDescent="0.3">
      <c r="C8662"/>
    </row>
    <row r="8663" spans="3:3" ht="14.4" x14ac:dyDescent="0.3">
      <c r="C8663"/>
    </row>
    <row r="8664" spans="3:3" ht="14.4" x14ac:dyDescent="0.3">
      <c r="C8664"/>
    </row>
    <row r="8665" spans="3:3" ht="14.4" x14ac:dyDescent="0.3">
      <c r="C8665"/>
    </row>
    <row r="8666" spans="3:3" ht="14.4" x14ac:dyDescent="0.3">
      <c r="C8666"/>
    </row>
    <row r="8667" spans="3:3" ht="14.4" x14ac:dyDescent="0.3">
      <c r="C8667"/>
    </row>
    <row r="8668" spans="3:3" ht="14.4" x14ac:dyDescent="0.3">
      <c r="C8668"/>
    </row>
    <row r="8669" spans="3:3" ht="14.4" x14ac:dyDescent="0.3">
      <c r="C8669"/>
    </row>
    <row r="8670" spans="3:3" ht="14.4" x14ac:dyDescent="0.3">
      <c r="C8670"/>
    </row>
    <row r="8671" spans="3:3" ht="14.4" x14ac:dyDescent="0.3">
      <c r="C8671"/>
    </row>
    <row r="8672" spans="3:3" ht="14.4" x14ac:dyDescent="0.3">
      <c r="C8672"/>
    </row>
    <row r="8673" spans="3:3" ht="14.4" x14ac:dyDescent="0.3">
      <c r="C8673"/>
    </row>
    <row r="8674" spans="3:3" ht="14.4" x14ac:dyDescent="0.3">
      <c r="C8674"/>
    </row>
    <row r="8675" spans="3:3" ht="14.4" x14ac:dyDescent="0.3">
      <c r="C8675"/>
    </row>
    <row r="8676" spans="3:3" ht="14.4" x14ac:dyDescent="0.3">
      <c r="C8676"/>
    </row>
    <row r="8677" spans="3:3" ht="14.4" x14ac:dyDescent="0.3">
      <c r="C8677"/>
    </row>
    <row r="8678" spans="3:3" ht="14.4" x14ac:dyDescent="0.3">
      <c r="C8678"/>
    </row>
    <row r="8679" spans="3:3" ht="14.4" x14ac:dyDescent="0.3">
      <c r="C8679"/>
    </row>
    <row r="8680" spans="3:3" ht="14.4" x14ac:dyDescent="0.3">
      <c r="C8680"/>
    </row>
    <row r="8681" spans="3:3" ht="14.4" x14ac:dyDescent="0.3">
      <c r="C8681"/>
    </row>
    <row r="8682" spans="3:3" ht="14.4" x14ac:dyDescent="0.3">
      <c r="C8682"/>
    </row>
    <row r="8683" spans="3:3" ht="14.4" x14ac:dyDescent="0.3">
      <c r="C8683"/>
    </row>
    <row r="8684" spans="3:3" ht="14.4" x14ac:dyDescent="0.3">
      <c r="C8684"/>
    </row>
    <row r="8685" spans="3:3" ht="14.4" x14ac:dyDescent="0.3">
      <c r="C8685"/>
    </row>
    <row r="8686" spans="3:3" ht="14.4" x14ac:dyDescent="0.3">
      <c r="C8686"/>
    </row>
    <row r="8687" spans="3:3" ht="14.4" x14ac:dyDescent="0.3">
      <c r="C8687"/>
    </row>
    <row r="8688" spans="3:3" ht="14.4" x14ac:dyDescent="0.3">
      <c r="C8688"/>
    </row>
    <row r="8689" spans="3:3" ht="14.4" x14ac:dyDescent="0.3">
      <c r="C8689"/>
    </row>
    <row r="8690" spans="3:3" ht="14.4" x14ac:dyDescent="0.3">
      <c r="C8690"/>
    </row>
    <row r="8691" spans="3:3" ht="14.4" x14ac:dyDescent="0.3">
      <c r="C8691"/>
    </row>
    <row r="8692" spans="3:3" ht="14.4" x14ac:dyDescent="0.3">
      <c r="C8692"/>
    </row>
    <row r="8693" spans="3:3" ht="14.4" x14ac:dyDescent="0.3">
      <c r="C8693"/>
    </row>
    <row r="8694" spans="3:3" ht="14.4" x14ac:dyDescent="0.3">
      <c r="C8694"/>
    </row>
    <row r="8695" spans="3:3" ht="14.4" x14ac:dyDescent="0.3">
      <c r="C8695"/>
    </row>
    <row r="8696" spans="3:3" ht="14.4" x14ac:dyDescent="0.3">
      <c r="C8696"/>
    </row>
    <row r="8697" spans="3:3" ht="14.4" x14ac:dyDescent="0.3">
      <c r="C8697"/>
    </row>
    <row r="8698" spans="3:3" ht="14.4" x14ac:dyDescent="0.3">
      <c r="C8698"/>
    </row>
    <row r="8699" spans="3:3" ht="14.4" x14ac:dyDescent="0.3">
      <c r="C8699"/>
    </row>
    <row r="8700" spans="3:3" ht="14.4" x14ac:dyDescent="0.3">
      <c r="C8700"/>
    </row>
    <row r="8701" spans="3:3" ht="14.4" x14ac:dyDescent="0.3">
      <c r="C8701"/>
    </row>
    <row r="8702" spans="3:3" ht="14.4" x14ac:dyDescent="0.3">
      <c r="C8702"/>
    </row>
    <row r="8703" spans="3:3" ht="14.4" x14ac:dyDescent="0.3">
      <c r="C8703"/>
    </row>
    <row r="8704" spans="3:3" ht="14.4" x14ac:dyDescent="0.3">
      <c r="C8704"/>
    </row>
    <row r="8705" spans="3:3" ht="14.4" x14ac:dyDescent="0.3">
      <c r="C8705"/>
    </row>
    <row r="8706" spans="3:3" ht="14.4" x14ac:dyDescent="0.3">
      <c r="C8706"/>
    </row>
    <row r="8707" spans="3:3" ht="14.4" x14ac:dyDescent="0.3">
      <c r="C8707"/>
    </row>
    <row r="8708" spans="3:3" ht="14.4" x14ac:dyDescent="0.3">
      <c r="C8708"/>
    </row>
    <row r="8709" spans="3:3" ht="14.4" x14ac:dyDescent="0.3">
      <c r="C8709"/>
    </row>
    <row r="8710" spans="3:3" ht="14.4" x14ac:dyDescent="0.3">
      <c r="C8710"/>
    </row>
    <row r="8711" spans="3:3" ht="14.4" x14ac:dyDescent="0.3">
      <c r="C8711"/>
    </row>
    <row r="8712" spans="3:3" ht="14.4" x14ac:dyDescent="0.3">
      <c r="C8712"/>
    </row>
    <row r="8713" spans="3:3" ht="14.4" x14ac:dyDescent="0.3">
      <c r="C8713"/>
    </row>
    <row r="8714" spans="3:3" ht="14.4" x14ac:dyDescent="0.3">
      <c r="C8714"/>
    </row>
    <row r="8715" spans="3:3" ht="14.4" x14ac:dyDescent="0.3">
      <c r="C8715"/>
    </row>
    <row r="8716" spans="3:3" ht="14.4" x14ac:dyDescent="0.3">
      <c r="C8716"/>
    </row>
    <row r="8717" spans="3:3" ht="14.4" x14ac:dyDescent="0.3">
      <c r="C8717"/>
    </row>
    <row r="8718" spans="3:3" ht="14.4" x14ac:dyDescent="0.3">
      <c r="C8718"/>
    </row>
    <row r="8719" spans="3:3" ht="14.4" x14ac:dyDescent="0.3">
      <c r="C8719"/>
    </row>
    <row r="8720" spans="3:3" ht="14.4" x14ac:dyDescent="0.3">
      <c r="C8720"/>
    </row>
    <row r="8721" spans="3:3" ht="14.4" x14ac:dyDescent="0.3">
      <c r="C8721"/>
    </row>
    <row r="8722" spans="3:3" ht="14.4" x14ac:dyDescent="0.3">
      <c r="C8722"/>
    </row>
    <row r="8723" spans="3:3" ht="14.4" x14ac:dyDescent="0.3">
      <c r="C8723"/>
    </row>
    <row r="8724" spans="3:3" ht="14.4" x14ac:dyDescent="0.3">
      <c r="C8724"/>
    </row>
    <row r="8725" spans="3:3" ht="14.4" x14ac:dyDescent="0.3">
      <c r="C8725"/>
    </row>
    <row r="8726" spans="3:3" ht="14.4" x14ac:dyDescent="0.3">
      <c r="C8726"/>
    </row>
    <row r="8727" spans="3:3" ht="14.4" x14ac:dyDescent="0.3">
      <c r="C8727"/>
    </row>
    <row r="8728" spans="3:3" ht="14.4" x14ac:dyDescent="0.3">
      <c r="C8728"/>
    </row>
    <row r="8729" spans="3:3" ht="14.4" x14ac:dyDescent="0.3">
      <c r="C8729"/>
    </row>
    <row r="8730" spans="3:3" ht="14.4" x14ac:dyDescent="0.3">
      <c r="C8730"/>
    </row>
    <row r="8731" spans="3:3" ht="14.4" x14ac:dyDescent="0.3">
      <c r="C8731"/>
    </row>
    <row r="8732" spans="3:3" ht="14.4" x14ac:dyDescent="0.3">
      <c r="C8732"/>
    </row>
    <row r="8733" spans="3:3" ht="14.4" x14ac:dyDescent="0.3">
      <c r="C8733"/>
    </row>
    <row r="8734" spans="3:3" ht="14.4" x14ac:dyDescent="0.3">
      <c r="C8734"/>
    </row>
    <row r="8735" spans="3:3" ht="14.4" x14ac:dyDescent="0.3">
      <c r="C8735"/>
    </row>
    <row r="8736" spans="3:3" ht="14.4" x14ac:dyDescent="0.3">
      <c r="C8736"/>
    </row>
    <row r="8737" spans="3:3" ht="14.4" x14ac:dyDescent="0.3">
      <c r="C8737"/>
    </row>
    <row r="8738" spans="3:3" ht="14.4" x14ac:dyDescent="0.3">
      <c r="C8738"/>
    </row>
    <row r="8739" spans="3:3" ht="14.4" x14ac:dyDescent="0.3">
      <c r="C8739"/>
    </row>
    <row r="8740" spans="3:3" ht="14.4" x14ac:dyDescent="0.3">
      <c r="C8740"/>
    </row>
    <row r="8741" spans="3:3" ht="14.4" x14ac:dyDescent="0.3">
      <c r="C8741"/>
    </row>
    <row r="8742" spans="3:3" ht="14.4" x14ac:dyDescent="0.3">
      <c r="C8742"/>
    </row>
    <row r="8743" spans="3:3" ht="14.4" x14ac:dyDescent="0.3">
      <c r="C8743"/>
    </row>
    <row r="8744" spans="3:3" ht="14.4" x14ac:dyDescent="0.3">
      <c r="C8744"/>
    </row>
    <row r="8745" spans="3:3" ht="14.4" x14ac:dyDescent="0.3">
      <c r="C8745"/>
    </row>
    <row r="8746" spans="3:3" ht="14.4" x14ac:dyDescent="0.3">
      <c r="C8746"/>
    </row>
    <row r="8747" spans="3:3" ht="14.4" x14ac:dyDescent="0.3">
      <c r="C8747"/>
    </row>
    <row r="8748" spans="3:3" ht="14.4" x14ac:dyDescent="0.3">
      <c r="C8748"/>
    </row>
    <row r="8749" spans="3:3" ht="14.4" x14ac:dyDescent="0.3">
      <c r="C8749"/>
    </row>
    <row r="8750" spans="3:3" ht="14.4" x14ac:dyDescent="0.3">
      <c r="C8750"/>
    </row>
    <row r="8751" spans="3:3" ht="14.4" x14ac:dyDescent="0.3">
      <c r="C8751"/>
    </row>
    <row r="8752" spans="3:3" ht="14.4" x14ac:dyDescent="0.3">
      <c r="C8752"/>
    </row>
    <row r="8753" spans="3:3" ht="14.4" x14ac:dyDescent="0.3">
      <c r="C8753"/>
    </row>
    <row r="8754" spans="3:3" ht="14.4" x14ac:dyDescent="0.3">
      <c r="C8754"/>
    </row>
    <row r="8755" spans="3:3" ht="14.4" x14ac:dyDescent="0.3">
      <c r="C8755"/>
    </row>
    <row r="8756" spans="3:3" ht="14.4" x14ac:dyDescent="0.3">
      <c r="C8756"/>
    </row>
    <row r="8757" spans="3:3" ht="14.4" x14ac:dyDescent="0.3">
      <c r="C8757"/>
    </row>
    <row r="8758" spans="3:3" ht="14.4" x14ac:dyDescent="0.3">
      <c r="C8758"/>
    </row>
    <row r="8759" spans="3:3" ht="14.4" x14ac:dyDescent="0.3">
      <c r="C8759"/>
    </row>
    <row r="8760" spans="3:3" ht="14.4" x14ac:dyDescent="0.3">
      <c r="C8760"/>
    </row>
    <row r="8761" spans="3:3" ht="14.4" x14ac:dyDescent="0.3">
      <c r="C8761"/>
    </row>
    <row r="8762" spans="3:3" ht="14.4" x14ac:dyDescent="0.3">
      <c r="C8762"/>
    </row>
    <row r="8763" spans="3:3" ht="14.4" x14ac:dyDescent="0.3">
      <c r="C8763"/>
    </row>
    <row r="8764" spans="3:3" ht="14.4" x14ac:dyDescent="0.3">
      <c r="C8764"/>
    </row>
    <row r="8765" spans="3:3" ht="14.4" x14ac:dyDescent="0.3">
      <c r="C8765"/>
    </row>
    <row r="8766" spans="3:3" ht="14.4" x14ac:dyDescent="0.3">
      <c r="C8766"/>
    </row>
    <row r="8767" spans="3:3" ht="14.4" x14ac:dyDescent="0.3">
      <c r="C8767"/>
    </row>
    <row r="8768" spans="3:3" ht="14.4" x14ac:dyDescent="0.3">
      <c r="C8768"/>
    </row>
    <row r="8769" spans="3:3" ht="14.4" x14ac:dyDescent="0.3">
      <c r="C8769"/>
    </row>
    <row r="8770" spans="3:3" ht="14.4" x14ac:dyDescent="0.3">
      <c r="C8770"/>
    </row>
    <row r="8771" spans="3:3" ht="14.4" x14ac:dyDescent="0.3">
      <c r="C8771"/>
    </row>
    <row r="8772" spans="3:3" ht="14.4" x14ac:dyDescent="0.3">
      <c r="C8772"/>
    </row>
    <row r="8773" spans="3:3" ht="14.4" x14ac:dyDescent="0.3">
      <c r="C8773"/>
    </row>
    <row r="8774" spans="3:3" ht="14.4" x14ac:dyDescent="0.3">
      <c r="C8774"/>
    </row>
    <row r="8775" spans="3:3" ht="14.4" x14ac:dyDescent="0.3">
      <c r="C8775"/>
    </row>
    <row r="8776" spans="3:3" ht="14.4" x14ac:dyDescent="0.3">
      <c r="C8776"/>
    </row>
    <row r="8777" spans="3:3" ht="14.4" x14ac:dyDescent="0.3">
      <c r="C8777"/>
    </row>
    <row r="8778" spans="3:3" ht="14.4" x14ac:dyDescent="0.3">
      <c r="C8778"/>
    </row>
    <row r="8779" spans="3:3" ht="14.4" x14ac:dyDescent="0.3">
      <c r="C8779"/>
    </row>
    <row r="8780" spans="3:3" ht="14.4" x14ac:dyDescent="0.3">
      <c r="C8780"/>
    </row>
    <row r="8781" spans="3:3" ht="14.4" x14ac:dyDescent="0.3">
      <c r="C8781"/>
    </row>
    <row r="8782" spans="3:3" ht="14.4" x14ac:dyDescent="0.3">
      <c r="C8782"/>
    </row>
    <row r="8783" spans="3:3" ht="14.4" x14ac:dyDescent="0.3">
      <c r="C8783"/>
    </row>
    <row r="8784" spans="3:3" ht="14.4" x14ac:dyDescent="0.3">
      <c r="C8784"/>
    </row>
    <row r="8785" spans="3:3" ht="14.4" x14ac:dyDescent="0.3">
      <c r="C8785"/>
    </row>
    <row r="8786" spans="3:3" ht="14.4" x14ac:dyDescent="0.3">
      <c r="C8786"/>
    </row>
    <row r="8787" spans="3:3" ht="14.4" x14ac:dyDescent="0.3">
      <c r="C8787"/>
    </row>
    <row r="8788" spans="3:3" ht="14.4" x14ac:dyDescent="0.3">
      <c r="C8788"/>
    </row>
    <row r="8789" spans="3:3" ht="14.4" x14ac:dyDescent="0.3">
      <c r="C8789"/>
    </row>
    <row r="8790" spans="3:3" ht="14.4" x14ac:dyDescent="0.3">
      <c r="C8790"/>
    </row>
    <row r="8791" spans="3:3" ht="14.4" x14ac:dyDescent="0.3">
      <c r="C8791"/>
    </row>
    <row r="8792" spans="3:3" ht="14.4" x14ac:dyDescent="0.3">
      <c r="C8792"/>
    </row>
    <row r="8793" spans="3:3" ht="14.4" x14ac:dyDescent="0.3">
      <c r="C8793"/>
    </row>
    <row r="8794" spans="3:3" ht="14.4" x14ac:dyDescent="0.3">
      <c r="C8794"/>
    </row>
    <row r="8795" spans="3:3" ht="14.4" x14ac:dyDescent="0.3">
      <c r="C8795"/>
    </row>
    <row r="8796" spans="3:3" ht="14.4" x14ac:dyDescent="0.3">
      <c r="C8796"/>
    </row>
    <row r="8797" spans="3:3" ht="14.4" x14ac:dyDescent="0.3">
      <c r="C8797"/>
    </row>
    <row r="8798" spans="3:3" ht="14.4" x14ac:dyDescent="0.3">
      <c r="C8798"/>
    </row>
    <row r="8799" spans="3:3" ht="14.4" x14ac:dyDescent="0.3">
      <c r="C8799"/>
    </row>
    <row r="8800" spans="3:3" ht="14.4" x14ac:dyDescent="0.3">
      <c r="C8800"/>
    </row>
    <row r="8801" spans="3:3" ht="14.4" x14ac:dyDescent="0.3">
      <c r="C8801"/>
    </row>
    <row r="8802" spans="3:3" ht="14.4" x14ac:dyDescent="0.3">
      <c r="C8802"/>
    </row>
    <row r="8803" spans="3:3" ht="14.4" x14ac:dyDescent="0.3">
      <c r="C8803"/>
    </row>
    <row r="8804" spans="3:3" ht="14.4" x14ac:dyDescent="0.3">
      <c r="C8804"/>
    </row>
    <row r="8805" spans="3:3" ht="14.4" x14ac:dyDescent="0.3">
      <c r="C8805"/>
    </row>
    <row r="8806" spans="3:3" ht="14.4" x14ac:dyDescent="0.3">
      <c r="C8806"/>
    </row>
    <row r="8807" spans="3:3" ht="14.4" x14ac:dyDescent="0.3">
      <c r="C8807"/>
    </row>
    <row r="8808" spans="3:3" ht="14.4" x14ac:dyDescent="0.3">
      <c r="C8808"/>
    </row>
    <row r="8809" spans="3:3" ht="14.4" x14ac:dyDescent="0.3">
      <c r="C8809"/>
    </row>
    <row r="8810" spans="3:3" ht="14.4" x14ac:dyDescent="0.3">
      <c r="C8810"/>
    </row>
    <row r="8811" spans="3:3" ht="14.4" x14ac:dyDescent="0.3">
      <c r="C8811"/>
    </row>
    <row r="8812" spans="3:3" ht="14.4" x14ac:dyDescent="0.3">
      <c r="C8812"/>
    </row>
    <row r="8813" spans="3:3" ht="14.4" x14ac:dyDescent="0.3">
      <c r="C8813"/>
    </row>
    <row r="8814" spans="3:3" ht="14.4" x14ac:dyDescent="0.3">
      <c r="C8814"/>
    </row>
    <row r="8815" spans="3:3" ht="14.4" x14ac:dyDescent="0.3">
      <c r="C8815"/>
    </row>
    <row r="8816" spans="3:3" ht="14.4" x14ac:dyDescent="0.3">
      <c r="C8816"/>
    </row>
    <row r="8817" spans="3:3" ht="14.4" x14ac:dyDescent="0.3">
      <c r="C8817"/>
    </row>
    <row r="8818" spans="3:3" ht="14.4" x14ac:dyDescent="0.3">
      <c r="C8818"/>
    </row>
    <row r="8819" spans="3:3" ht="14.4" x14ac:dyDescent="0.3">
      <c r="C8819"/>
    </row>
    <row r="8820" spans="3:3" ht="14.4" x14ac:dyDescent="0.3">
      <c r="C8820"/>
    </row>
    <row r="8821" spans="3:3" ht="14.4" x14ac:dyDescent="0.3">
      <c r="C8821"/>
    </row>
    <row r="8822" spans="3:3" ht="14.4" x14ac:dyDescent="0.3">
      <c r="C8822"/>
    </row>
    <row r="8823" spans="3:3" ht="14.4" x14ac:dyDescent="0.3">
      <c r="C8823"/>
    </row>
    <row r="8824" spans="3:3" ht="14.4" x14ac:dyDescent="0.3">
      <c r="C8824"/>
    </row>
    <row r="8825" spans="3:3" ht="14.4" x14ac:dyDescent="0.3">
      <c r="C8825"/>
    </row>
    <row r="8826" spans="3:3" ht="14.4" x14ac:dyDescent="0.3">
      <c r="C8826"/>
    </row>
    <row r="8827" spans="3:3" ht="14.4" x14ac:dyDescent="0.3">
      <c r="C8827"/>
    </row>
    <row r="8828" spans="3:3" ht="14.4" x14ac:dyDescent="0.3">
      <c r="C8828"/>
    </row>
    <row r="8829" spans="3:3" ht="14.4" x14ac:dyDescent="0.3">
      <c r="C8829"/>
    </row>
    <row r="8830" spans="3:3" ht="14.4" x14ac:dyDescent="0.3">
      <c r="C8830"/>
    </row>
    <row r="8831" spans="3:3" ht="14.4" x14ac:dyDescent="0.3">
      <c r="C8831"/>
    </row>
    <row r="8832" spans="3:3" ht="14.4" x14ac:dyDescent="0.3">
      <c r="C8832"/>
    </row>
    <row r="8833" spans="3:3" ht="14.4" x14ac:dyDescent="0.3">
      <c r="C8833"/>
    </row>
    <row r="8834" spans="3:3" ht="14.4" x14ac:dyDescent="0.3">
      <c r="C8834"/>
    </row>
    <row r="8835" spans="3:3" ht="14.4" x14ac:dyDescent="0.3">
      <c r="C8835"/>
    </row>
    <row r="8836" spans="3:3" ht="14.4" x14ac:dyDescent="0.3">
      <c r="C8836"/>
    </row>
    <row r="8837" spans="3:3" ht="14.4" x14ac:dyDescent="0.3">
      <c r="C8837"/>
    </row>
    <row r="8838" spans="3:3" ht="14.4" x14ac:dyDescent="0.3">
      <c r="C8838"/>
    </row>
    <row r="8839" spans="3:3" ht="14.4" x14ac:dyDescent="0.3">
      <c r="C8839"/>
    </row>
    <row r="8840" spans="3:3" ht="14.4" x14ac:dyDescent="0.3">
      <c r="C8840"/>
    </row>
    <row r="8841" spans="3:3" ht="14.4" x14ac:dyDescent="0.3">
      <c r="C8841"/>
    </row>
    <row r="8842" spans="3:3" ht="14.4" x14ac:dyDescent="0.3">
      <c r="C8842"/>
    </row>
    <row r="8843" spans="3:3" ht="14.4" x14ac:dyDescent="0.3">
      <c r="C8843"/>
    </row>
    <row r="8844" spans="3:3" ht="14.4" x14ac:dyDescent="0.3">
      <c r="C8844"/>
    </row>
    <row r="8845" spans="3:3" ht="14.4" x14ac:dyDescent="0.3">
      <c r="C8845"/>
    </row>
    <row r="8846" spans="3:3" ht="14.4" x14ac:dyDescent="0.3">
      <c r="C8846"/>
    </row>
    <row r="8847" spans="3:3" ht="14.4" x14ac:dyDescent="0.3">
      <c r="C8847"/>
    </row>
    <row r="8848" spans="3:3" ht="14.4" x14ac:dyDescent="0.3">
      <c r="C8848"/>
    </row>
    <row r="8849" spans="3:3" ht="14.4" x14ac:dyDescent="0.3">
      <c r="C8849"/>
    </row>
    <row r="8850" spans="3:3" ht="14.4" x14ac:dyDescent="0.3">
      <c r="C8850"/>
    </row>
    <row r="8851" spans="3:3" ht="14.4" x14ac:dyDescent="0.3">
      <c r="C8851"/>
    </row>
    <row r="8852" spans="3:3" ht="14.4" x14ac:dyDescent="0.3">
      <c r="C8852"/>
    </row>
    <row r="8853" spans="3:3" ht="14.4" x14ac:dyDescent="0.3">
      <c r="C8853"/>
    </row>
    <row r="8854" spans="3:3" ht="14.4" x14ac:dyDescent="0.3">
      <c r="C8854"/>
    </row>
    <row r="8855" spans="3:3" ht="14.4" x14ac:dyDescent="0.3">
      <c r="C8855"/>
    </row>
    <row r="8856" spans="3:3" ht="14.4" x14ac:dyDescent="0.3">
      <c r="C8856"/>
    </row>
    <row r="8857" spans="3:3" ht="14.4" x14ac:dyDescent="0.3">
      <c r="C8857"/>
    </row>
    <row r="8858" spans="3:3" ht="14.4" x14ac:dyDescent="0.3">
      <c r="C8858"/>
    </row>
    <row r="8859" spans="3:3" ht="14.4" x14ac:dyDescent="0.3">
      <c r="C8859"/>
    </row>
    <row r="8860" spans="3:3" ht="14.4" x14ac:dyDescent="0.3">
      <c r="C8860"/>
    </row>
    <row r="8861" spans="3:3" ht="14.4" x14ac:dyDescent="0.3">
      <c r="C8861"/>
    </row>
    <row r="8862" spans="3:3" ht="14.4" x14ac:dyDescent="0.3">
      <c r="C8862"/>
    </row>
    <row r="8863" spans="3:3" ht="14.4" x14ac:dyDescent="0.3">
      <c r="C8863"/>
    </row>
    <row r="8864" spans="3:3" ht="14.4" x14ac:dyDescent="0.3">
      <c r="C8864"/>
    </row>
    <row r="8865" spans="3:3" ht="14.4" x14ac:dyDescent="0.3">
      <c r="C8865"/>
    </row>
    <row r="8866" spans="3:3" ht="14.4" x14ac:dyDescent="0.3">
      <c r="C8866"/>
    </row>
    <row r="8867" spans="3:3" ht="14.4" x14ac:dyDescent="0.3">
      <c r="C8867"/>
    </row>
    <row r="8868" spans="3:3" ht="14.4" x14ac:dyDescent="0.3">
      <c r="C8868"/>
    </row>
    <row r="8869" spans="3:3" ht="14.4" x14ac:dyDescent="0.3">
      <c r="C8869"/>
    </row>
    <row r="8870" spans="3:3" ht="14.4" x14ac:dyDescent="0.3">
      <c r="C8870"/>
    </row>
    <row r="8871" spans="3:3" ht="14.4" x14ac:dyDescent="0.3">
      <c r="C8871"/>
    </row>
    <row r="8872" spans="3:3" ht="14.4" x14ac:dyDescent="0.3">
      <c r="C8872"/>
    </row>
    <row r="8873" spans="3:3" ht="14.4" x14ac:dyDescent="0.3">
      <c r="C8873"/>
    </row>
    <row r="8874" spans="3:3" ht="14.4" x14ac:dyDescent="0.3">
      <c r="C8874"/>
    </row>
    <row r="8875" spans="3:3" ht="14.4" x14ac:dyDescent="0.3">
      <c r="C8875"/>
    </row>
    <row r="8876" spans="3:3" ht="14.4" x14ac:dyDescent="0.3">
      <c r="C8876"/>
    </row>
    <row r="8877" spans="3:3" ht="14.4" x14ac:dyDescent="0.3">
      <c r="C8877"/>
    </row>
    <row r="8878" spans="3:3" ht="14.4" x14ac:dyDescent="0.3">
      <c r="C8878"/>
    </row>
    <row r="8879" spans="3:3" ht="14.4" x14ac:dyDescent="0.3">
      <c r="C8879"/>
    </row>
    <row r="8880" spans="3:3" ht="14.4" x14ac:dyDescent="0.3">
      <c r="C8880"/>
    </row>
    <row r="8881" spans="3:3" ht="14.4" x14ac:dyDescent="0.3">
      <c r="C8881"/>
    </row>
    <row r="8882" spans="3:3" ht="14.4" x14ac:dyDescent="0.3">
      <c r="C8882"/>
    </row>
    <row r="8883" spans="3:3" ht="14.4" x14ac:dyDescent="0.3">
      <c r="C8883"/>
    </row>
    <row r="8884" spans="3:3" ht="14.4" x14ac:dyDescent="0.3">
      <c r="C8884"/>
    </row>
    <row r="8885" spans="3:3" ht="14.4" x14ac:dyDescent="0.3">
      <c r="C8885"/>
    </row>
    <row r="8886" spans="3:3" ht="14.4" x14ac:dyDescent="0.3">
      <c r="C8886"/>
    </row>
    <row r="8887" spans="3:3" ht="14.4" x14ac:dyDescent="0.3">
      <c r="C8887"/>
    </row>
    <row r="8888" spans="3:3" ht="14.4" x14ac:dyDescent="0.3">
      <c r="C8888"/>
    </row>
    <row r="8889" spans="3:3" ht="14.4" x14ac:dyDescent="0.3">
      <c r="C8889"/>
    </row>
    <row r="8890" spans="3:3" ht="14.4" x14ac:dyDescent="0.3">
      <c r="C8890"/>
    </row>
    <row r="8891" spans="3:3" ht="14.4" x14ac:dyDescent="0.3">
      <c r="C8891"/>
    </row>
    <row r="8892" spans="3:3" ht="14.4" x14ac:dyDescent="0.3">
      <c r="C8892"/>
    </row>
    <row r="8893" spans="3:3" ht="14.4" x14ac:dyDescent="0.3">
      <c r="C8893"/>
    </row>
    <row r="8894" spans="3:3" ht="14.4" x14ac:dyDescent="0.3">
      <c r="C8894"/>
    </row>
    <row r="8895" spans="3:3" ht="14.4" x14ac:dyDescent="0.3">
      <c r="C8895"/>
    </row>
    <row r="8896" spans="3:3" ht="14.4" x14ac:dyDescent="0.3">
      <c r="C8896"/>
    </row>
    <row r="8897" spans="3:3" ht="14.4" x14ac:dyDescent="0.3">
      <c r="C8897"/>
    </row>
    <row r="8898" spans="3:3" ht="14.4" x14ac:dyDescent="0.3">
      <c r="C8898"/>
    </row>
    <row r="8899" spans="3:3" ht="14.4" x14ac:dyDescent="0.3">
      <c r="C8899"/>
    </row>
    <row r="8900" spans="3:3" ht="14.4" x14ac:dyDescent="0.3">
      <c r="C8900"/>
    </row>
    <row r="8901" spans="3:3" ht="14.4" x14ac:dyDescent="0.3">
      <c r="C8901"/>
    </row>
    <row r="8902" spans="3:3" ht="14.4" x14ac:dyDescent="0.3">
      <c r="C8902"/>
    </row>
    <row r="8903" spans="3:3" ht="14.4" x14ac:dyDescent="0.3">
      <c r="C8903"/>
    </row>
    <row r="8904" spans="3:3" ht="14.4" x14ac:dyDescent="0.3">
      <c r="C8904"/>
    </row>
    <row r="8905" spans="3:3" ht="14.4" x14ac:dyDescent="0.3">
      <c r="C8905"/>
    </row>
    <row r="8906" spans="3:3" ht="14.4" x14ac:dyDescent="0.3">
      <c r="C8906"/>
    </row>
    <row r="8907" spans="3:3" ht="14.4" x14ac:dyDescent="0.3">
      <c r="C8907"/>
    </row>
    <row r="8908" spans="3:3" ht="14.4" x14ac:dyDescent="0.3">
      <c r="C8908"/>
    </row>
    <row r="8909" spans="3:3" ht="14.4" x14ac:dyDescent="0.3">
      <c r="C8909"/>
    </row>
    <row r="8910" spans="3:3" ht="14.4" x14ac:dyDescent="0.3">
      <c r="C8910"/>
    </row>
    <row r="8911" spans="3:3" ht="14.4" x14ac:dyDescent="0.3">
      <c r="C8911"/>
    </row>
    <row r="8912" spans="3:3" ht="14.4" x14ac:dyDescent="0.3">
      <c r="C8912"/>
    </row>
    <row r="8913" spans="3:3" ht="14.4" x14ac:dyDescent="0.3">
      <c r="C8913"/>
    </row>
    <row r="8914" spans="3:3" ht="14.4" x14ac:dyDescent="0.3">
      <c r="C8914"/>
    </row>
    <row r="8915" spans="3:3" ht="14.4" x14ac:dyDescent="0.3">
      <c r="C8915"/>
    </row>
    <row r="8916" spans="3:3" ht="14.4" x14ac:dyDescent="0.3">
      <c r="C8916"/>
    </row>
    <row r="8917" spans="3:3" ht="14.4" x14ac:dyDescent="0.3">
      <c r="C8917"/>
    </row>
    <row r="8918" spans="3:3" ht="14.4" x14ac:dyDescent="0.3">
      <c r="C8918"/>
    </row>
    <row r="8919" spans="3:3" ht="14.4" x14ac:dyDescent="0.3">
      <c r="C8919"/>
    </row>
    <row r="8920" spans="3:3" ht="14.4" x14ac:dyDescent="0.3">
      <c r="C8920"/>
    </row>
    <row r="8921" spans="3:3" ht="14.4" x14ac:dyDescent="0.3">
      <c r="C8921"/>
    </row>
    <row r="8922" spans="3:3" ht="14.4" x14ac:dyDescent="0.3">
      <c r="C8922"/>
    </row>
    <row r="8923" spans="3:3" ht="14.4" x14ac:dyDescent="0.3">
      <c r="C8923"/>
    </row>
    <row r="8924" spans="3:3" ht="14.4" x14ac:dyDescent="0.3">
      <c r="C8924"/>
    </row>
    <row r="8925" spans="3:3" ht="14.4" x14ac:dyDescent="0.3">
      <c r="C8925"/>
    </row>
    <row r="8926" spans="3:3" ht="14.4" x14ac:dyDescent="0.3">
      <c r="C8926"/>
    </row>
    <row r="8927" spans="3:3" ht="14.4" x14ac:dyDescent="0.3">
      <c r="C8927"/>
    </row>
    <row r="8928" spans="3:3" ht="14.4" x14ac:dyDescent="0.3">
      <c r="C8928"/>
    </row>
    <row r="8929" spans="3:3" ht="14.4" x14ac:dyDescent="0.3">
      <c r="C8929"/>
    </row>
    <row r="8930" spans="3:3" ht="14.4" x14ac:dyDescent="0.3">
      <c r="C8930"/>
    </row>
    <row r="8931" spans="3:3" ht="14.4" x14ac:dyDescent="0.3">
      <c r="C8931"/>
    </row>
    <row r="8932" spans="3:3" ht="14.4" x14ac:dyDescent="0.3">
      <c r="C8932"/>
    </row>
    <row r="8933" spans="3:3" ht="14.4" x14ac:dyDescent="0.3">
      <c r="C8933"/>
    </row>
    <row r="8934" spans="3:3" ht="14.4" x14ac:dyDescent="0.3">
      <c r="C8934"/>
    </row>
    <row r="8935" spans="3:3" ht="14.4" x14ac:dyDescent="0.3">
      <c r="C8935"/>
    </row>
    <row r="8936" spans="3:3" ht="14.4" x14ac:dyDescent="0.3">
      <c r="C8936"/>
    </row>
    <row r="8937" spans="3:3" ht="14.4" x14ac:dyDescent="0.3">
      <c r="C8937"/>
    </row>
    <row r="8938" spans="3:3" ht="14.4" x14ac:dyDescent="0.3">
      <c r="C8938"/>
    </row>
    <row r="8939" spans="3:3" ht="14.4" x14ac:dyDescent="0.3">
      <c r="C8939"/>
    </row>
    <row r="8940" spans="3:3" ht="14.4" x14ac:dyDescent="0.3">
      <c r="C8940"/>
    </row>
    <row r="8941" spans="3:3" ht="14.4" x14ac:dyDescent="0.3">
      <c r="C8941"/>
    </row>
    <row r="8942" spans="3:3" ht="14.4" x14ac:dyDescent="0.3">
      <c r="C8942"/>
    </row>
    <row r="8943" spans="3:3" ht="14.4" x14ac:dyDescent="0.3">
      <c r="C8943"/>
    </row>
    <row r="8944" spans="3:3" ht="14.4" x14ac:dyDescent="0.3">
      <c r="C8944"/>
    </row>
    <row r="8945" spans="3:3" ht="14.4" x14ac:dyDescent="0.3">
      <c r="C8945"/>
    </row>
    <row r="8946" spans="3:3" ht="14.4" x14ac:dyDescent="0.3">
      <c r="C8946"/>
    </row>
    <row r="8947" spans="3:3" ht="14.4" x14ac:dyDescent="0.3">
      <c r="C8947"/>
    </row>
    <row r="8948" spans="3:3" ht="14.4" x14ac:dyDescent="0.3">
      <c r="C8948"/>
    </row>
    <row r="8949" spans="3:3" ht="14.4" x14ac:dyDescent="0.3">
      <c r="C8949"/>
    </row>
    <row r="8950" spans="3:3" ht="14.4" x14ac:dyDescent="0.3">
      <c r="C8950"/>
    </row>
    <row r="8951" spans="3:3" ht="14.4" x14ac:dyDescent="0.3">
      <c r="C8951"/>
    </row>
    <row r="8952" spans="3:3" ht="14.4" x14ac:dyDescent="0.3">
      <c r="C8952"/>
    </row>
    <row r="8953" spans="3:3" ht="14.4" x14ac:dyDescent="0.3">
      <c r="C8953"/>
    </row>
    <row r="8954" spans="3:3" ht="14.4" x14ac:dyDescent="0.3">
      <c r="C8954"/>
    </row>
    <row r="8955" spans="3:3" ht="14.4" x14ac:dyDescent="0.3">
      <c r="C8955"/>
    </row>
    <row r="8956" spans="3:3" ht="14.4" x14ac:dyDescent="0.3">
      <c r="C8956"/>
    </row>
    <row r="8957" spans="3:3" ht="14.4" x14ac:dyDescent="0.3">
      <c r="C8957"/>
    </row>
    <row r="8958" spans="3:3" ht="14.4" x14ac:dyDescent="0.3">
      <c r="C8958"/>
    </row>
    <row r="8959" spans="3:3" ht="14.4" x14ac:dyDescent="0.3">
      <c r="C8959"/>
    </row>
    <row r="8960" spans="3:3" ht="14.4" x14ac:dyDescent="0.3">
      <c r="C8960"/>
    </row>
    <row r="8961" spans="3:3" ht="14.4" x14ac:dyDescent="0.3">
      <c r="C8961"/>
    </row>
    <row r="8962" spans="3:3" ht="14.4" x14ac:dyDescent="0.3">
      <c r="C8962"/>
    </row>
    <row r="8963" spans="3:3" ht="14.4" x14ac:dyDescent="0.3">
      <c r="C8963"/>
    </row>
    <row r="8964" spans="3:3" ht="14.4" x14ac:dyDescent="0.3">
      <c r="C8964"/>
    </row>
    <row r="8965" spans="3:3" ht="14.4" x14ac:dyDescent="0.3">
      <c r="C8965"/>
    </row>
    <row r="8966" spans="3:3" ht="14.4" x14ac:dyDescent="0.3">
      <c r="C8966"/>
    </row>
    <row r="8967" spans="3:3" ht="14.4" x14ac:dyDescent="0.3">
      <c r="C8967"/>
    </row>
    <row r="8968" spans="3:3" ht="14.4" x14ac:dyDescent="0.3">
      <c r="C8968"/>
    </row>
    <row r="8969" spans="3:3" ht="14.4" x14ac:dyDescent="0.3">
      <c r="C8969"/>
    </row>
    <row r="8970" spans="3:3" ht="14.4" x14ac:dyDescent="0.3">
      <c r="C8970"/>
    </row>
    <row r="8971" spans="3:3" ht="14.4" x14ac:dyDescent="0.3">
      <c r="C8971"/>
    </row>
    <row r="8972" spans="3:3" ht="14.4" x14ac:dyDescent="0.3">
      <c r="C8972"/>
    </row>
    <row r="8973" spans="3:3" ht="14.4" x14ac:dyDescent="0.3">
      <c r="C8973"/>
    </row>
    <row r="8974" spans="3:3" ht="14.4" x14ac:dyDescent="0.3">
      <c r="C8974"/>
    </row>
    <row r="8975" spans="3:3" ht="14.4" x14ac:dyDescent="0.3">
      <c r="C8975"/>
    </row>
    <row r="8976" spans="3:3" ht="14.4" x14ac:dyDescent="0.3">
      <c r="C8976"/>
    </row>
    <row r="8977" spans="3:3" ht="14.4" x14ac:dyDescent="0.3">
      <c r="C8977"/>
    </row>
    <row r="8978" spans="3:3" ht="14.4" x14ac:dyDescent="0.3">
      <c r="C8978"/>
    </row>
    <row r="8979" spans="3:3" ht="14.4" x14ac:dyDescent="0.3">
      <c r="C8979"/>
    </row>
    <row r="8980" spans="3:3" ht="14.4" x14ac:dyDescent="0.3">
      <c r="C8980"/>
    </row>
    <row r="8981" spans="3:3" ht="14.4" x14ac:dyDescent="0.3">
      <c r="C8981"/>
    </row>
    <row r="8982" spans="3:3" ht="14.4" x14ac:dyDescent="0.3">
      <c r="C8982"/>
    </row>
    <row r="8983" spans="3:3" ht="14.4" x14ac:dyDescent="0.3">
      <c r="C8983"/>
    </row>
    <row r="8984" spans="3:3" ht="14.4" x14ac:dyDescent="0.3">
      <c r="C8984"/>
    </row>
    <row r="8985" spans="3:3" ht="14.4" x14ac:dyDescent="0.3">
      <c r="C8985"/>
    </row>
    <row r="8986" spans="3:3" ht="14.4" x14ac:dyDescent="0.3">
      <c r="C8986"/>
    </row>
    <row r="8987" spans="3:3" ht="14.4" x14ac:dyDescent="0.3">
      <c r="C8987"/>
    </row>
    <row r="8988" spans="3:3" ht="14.4" x14ac:dyDescent="0.3">
      <c r="C8988"/>
    </row>
    <row r="8989" spans="3:3" ht="14.4" x14ac:dyDescent="0.3">
      <c r="C8989"/>
    </row>
    <row r="8990" spans="3:3" ht="14.4" x14ac:dyDescent="0.3">
      <c r="C8990"/>
    </row>
    <row r="8991" spans="3:3" ht="14.4" x14ac:dyDescent="0.3">
      <c r="C8991"/>
    </row>
    <row r="8992" spans="3:3" ht="14.4" x14ac:dyDescent="0.3">
      <c r="C8992"/>
    </row>
    <row r="8993" spans="3:3" ht="14.4" x14ac:dyDescent="0.3">
      <c r="C8993"/>
    </row>
    <row r="8994" spans="3:3" ht="14.4" x14ac:dyDescent="0.3">
      <c r="C8994"/>
    </row>
    <row r="8995" spans="3:3" ht="14.4" x14ac:dyDescent="0.3">
      <c r="C8995"/>
    </row>
    <row r="8996" spans="3:3" ht="14.4" x14ac:dyDescent="0.3">
      <c r="C8996"/>
    </row>
    <row r="8997" spans="3:3" ht="14.4" x14ac:dyDescent="0.3">
      <c r="C8997"/>
    </row>
    <row r="8998" spans="3:3" ht="14.4" x14ac:dyDescent="0.3">
      <c r="C8998"/>
    </row>
    <row r="8999" spans="3:3" ht="14.4" x14ac:dyDescent="0.3">
      <c r="C8999"/>
    </row>
    <row r="9000" spans="3:3" ht="14.4" x14ac:dyDescent="0.3">
      <c r="C9000"/>
    </row>
    <row r="9001" spans="3:3" ht="14.4" x14ac:dyDescent="0.3">
      <c r="C9001"/>
    </row>
    <row r="9002" spans="3:3" ht="14.4" x14ac:dyDescent="0.3">
      <c r="C9002"/>
    </row>
    <row r="9003" spans="3:3" ht="14.4" x14ac:dyDescent="0.3">
      <c r="C9003"/>
    </row>
    <row r="9004" spans="3:3" ht="14.4" x14ac:dyDescent="0.3">
      <c r="C9004"/>
    </row>
    <row r="9005" spans="3:3" ht="14.4" x14ac:dyDescent="0.3">
      <c r="C9005"/>
    </row>
    <row r="9006" spans="3:3" ht="14.4" x14ac:dyDescent="0.3">
      <c r="C9006"/>
    </row>
    <row r="9007" spans="3:3" ht="14.4" x14ac:dyDescent="0.3">
      <c r="C9007"/>
    </row>
    <row r="9008" spans="3:3" ht="14.4" x14ac:dyDescent="0.3">
      <c r="C9008"/>
    </row>
    <row r="9009" spans="3:3" ht="14.4" x14ac:dyDescent="0.3">
      <c r="C9009"/>
    </row>
    <row r="9010" spans="3:3" ht="14.4" x14ac:dyDescent="0.3">
      <c r="C9010"/>
    </row>
    <row r="9011" spans="3:3" ht="14.4" x14ac:dyDescent="0.3">
      <c r="C9011"/>
    </row>
    <row r="9012" spans="3:3" ht="14.4" x14ac:dyDescent="0.3">
      <c r="C9012"/>
    </row>
    <row r="9013" spans="3:3" ht="14.4" x14ac:dyDescent="0.3">
      <c r="C9013"/>
    </row>
    <row r="9014" spans="3:3" ht="14.4" x14ac:dyDescent="0.3">
      <c r="C9014"/>
    </row>
    <row r="9015" spans="3:3" ht="14.4" x14ac:dyDescent="0.3">
      <c r="C9015"/>
    </row>
    <row r="9016" spans="3:3" ht="14.4" x14ac:dyDescent="0.3">
      <c r="C9016"/>
    </row>
    <row r="9017" spans="3:3" ht="14.4" x14ac:dyDescent="0.3">
      <c r="C9017"/>
    </row>
    <row r="9018" spans="3:3" ht="14.4" x14ac:dyDescent="0.3">
      <c r="C9018"/>
    </row>
    <row r="9019" spans="3:3" ht="14.4" x14ac:dyDescent="0.3">
      <c r="C9019"/>
    </row>
    <row r="9020" spans="3:3" ht="14.4" x14ac:dyDescent="0.3">
      <c r="C9020"/>
    </row>
    <row r="9021" spans="3:3" ht="14.4" x14ac:dyDescent="0.3">
      <c r="C9021"/>
    </row>
    <row r="9022" spans="3:3" ht="14.4" x14ac:dyDescent="0.3">
      <c r="C9022"/>
    </row>
    <row r="9023" spans="3:3" ht="14.4" x14ac:dyDescent="0.3">
      <c r="C9023"/>
    </row>
    <row r="9024" spans="3:3" ht="14.4" x14ac:dyDescent="0.3">
      <c r="C9024"/>
    </row>
    <row r="9025" spans="3:3" ht="14.4" x14ac:dyDescent="0.3">
      <c r="C9025"/>
    </row>
    <row r="9026" spans="3:3" ht="14.4" x14ac:dyDescent="0.3">
      <c r="C9026"/>
    </row>
    <row r="9027" spans="3:3" ht="14.4" x14ac:dyDescent="0.3">
      <c r="C9027"/>
    </row>
    <row r="9028" spans="3:3" ht="14.4" x14ac:dyDescent="0.3">
      <c r="C9028"/>
    </row>
    <row r="9029" spans="3:3" ht="14.4" x14ac:dyDescent="0.3">
      <c r="C9029"/>
    </row>
    <row r="9030" spans="3:3" ht="14.4" x14ac:dyDescent="0.3">
      <c r="C9030"/>
    </row>
    <row r="9031" spans="3:3" ht="14.4" x14ac:dyDescent="0.3">
      <c r="C9031"/>
    </row>
    <row r="9032" spans="3:3" ht="14.4" x14ac:dyDescent="0.3">
      <c r="C9032"/>
    </row>
    <row r="9033" spans="3:3" ht="14.4" x14ac:dyDescent="0.3">
      <c r="C9033"/>
    </row>
    <row r="9034" spans="3:3" ht="14.4" x14ac:dyDescent="0.3">
      <c r="C9034"/>
    </row>
    <row r="9035" spans="3:3" ht="14.4" x14ac:dyDescent="0.3">
      <c r="C9035"/>
    </row>
    <row r="9036" spans="3:3" ht="14.4" x14ac:dyDescent="0.3">
      <c r="C9036"/>
    </row>
    <row r="9037" spans="3:3" ht="14.4" x14ac:dyDescent="0.3">
      <c r="C9037"/>
    </row>
    <row r="9038" spans="3:3" ht="14.4" x14ac:dyDescent="0.3">
      <c r="C9038"/>
    </row>
    <row r="9039" spans="3:3" ht="14.4" x14ac:dyDescent="0.3">
      <c r="C9039"/>
    </row>
    <row r="9040" spans="3:3" ht="14.4" x14ac:dyDescent="0.3">
      <c r="C9040"/>
    </row>
    <row r="9041" spans="3:3" ht="14.4" x14ac:dyDescent="0.3">
      <c r="C9041"/>
    </row>
    <row r="9042" spans="3:3" ht="14.4" x14ac:dyDescent="0.3">
      <c r="C9042"/>
    </row>
    <row r="9043" spans="3:3" ht="14.4" x14ac:dyDescent="0.3">
      <c r="C9043"/>
    </row>
    <row r="9044" spans="3:3" ht="14.4" x14ac:dyDescent="0.3">
      <c r="C9044"/>
    </row>
    <row r="9045" spans="3:3" ht="14.4" x14ac:dyDescent="0.3">
      <c r="C9045"/>
    </row>
    <row r="9046" spans="3:3" ht="14.4" x14ac:dyDescent="0.3">
      <c r="C9046"/>
    </row>
    <row r="9047" spans="3:3" ht="14.4" x14ac:dyDescent="0.3">
      <c r="C9047"/>
    </row>
    <row r="9048" spans="3:3" ht="14.4" x14ac:dyDescent="0.3">
      <c r="C9048"/>
    </row>
    <row r="9049" spans="3:3" ht="14.4" x14ac:dyDescent="0.3">
      <c r="C9049"/>
    </row>
    <row r="9050" spans="3:3" ht="14.4" x14ac:dyDescent="0.3">
      <c r="C9050"/>
    </row>
    <row r="9051" spans="3:3" ht="14.4" x14ac:dyDescent="0.3">
      <c r="C9051"/>
    </row>
    <row r="9052" spans="3:3" ht="14.4" x14ac:dyDescent="0.3">
      <c r="C9052"/>
    </row>
    <row r="9053" spans="3:3" ht="14.4" x14ac:dyDescent="0.3">
      <c r="C9053"/>
    </row>
    <row r="9054" spans="3:3" ht="14.4" x14ac:dyDescent="0.3">
      <c r="C9054"/>
    </row>
    <row r="9055" spans="3:3" ht="14.4" x14ac:dyDescent="0.3">
      <c r="C9055"/>
    </row>
    <row r="9056" spans="3:3" ht="14.4" x14ac:dyDescent="0.3">
      <c r="C9056"/>
    </row>
    <row r="9057" spans="3:3" ht="14.4" x14ac:dyDescent="0.3">
      <c r="C9057"/>
    </row>
    <row r="9058" spans="3:3" ht="14.4" x14ac:dyDescent="0.3">
      <c r="C9058"/>
    </row>
    <row r="9059" spans="3:3" ht="14.4" x14ac:dyDescent="0.3">
      <c r="C9059"/>
    </row>
    <row r="9060" spans="3:3" ht="14.4" x14ac:dyDescent="0.3">
      <c r="C9060"/>
    </row>
    <row r="9061" spans="3:3" ht="14.4" x14ac:dyDescent="0.3">
      <c r="C9061"/>
    </row>
    <row r="9062" spans="3:3" ht="14.4" x14ac:dyDescent="0.3">
      <c r="C9062"/>
    </row>
    <row r="9063" spans="3:3" ht="14.4" x14ac:dyDescent="0.3">
      <c r="C9063"/>
    </row>
    <row r="9064" spans="3:3" ht="14.4" x14ac:dyDescent="0.3">
      <c r="C9064"/>
    </row>
    <row r="9065" spans="3:3" ht="14.4" x14ac:dyDescent="0.3">
      <c r="C9065"/>
    </row>
    <row r="9066" spans="3:3" ht="14.4" x14ac:dyDescent="0.3">
      <c r="C9066"/>
    </row>
    <row r="9067" spans="3:3" ht="14.4" x14ac:dyDescent="0.3">
      <c r="C9067"/>
    </row>
    <row r="9068" spans="3:3" ht="14.4" x14ac:dyDescent="0.3">
      <c r="C9068"/>
    </row>
    <row r="9069" spans="3:3" ht="14.4" x14ac:dyDescent="0.3">
      <c r="C9069"/>
    </row>
    <row r="9070" spans="3:3" ht="14.4" x14ac:dyDescent="0.3">
      <c r="C9070"/>
    </row>
    <row r="9071" spans="3:3" ht="14.4" x14ac:dyDescent="0.3">
      <c r="C9071"/>
    </row>
    <row r="9072" spans="3:3" ht="14.4" x14ac:dyDescent="0.3">
      <c r="C9072"/>
    </row>
    <row r="9073" spans="3:3" ht="14.4" x14ac:dyDescent="0.3">
      <c r="C9073"/>
    </row>
    <row r="9074" spans="3:3" ht="14.4" x14ac:dyDescent="0.3">
      <c r="C9074"/>
    </row>
    <row r="9075" spans="3:3" ht="14.4" x14ac:dyDescent="0.3">
      <c r="C9075"/>
    </row>
    <row r="9076" spans="3:3" ht="14.4" x14ac:dyDescent="0.3">
      <c r="C9076"/>
    </row>
    <row r="9077" spans="3:3" ht="14.4" x14ac:dyDescent="0.3">
      <c r="C9077"/>
    </row>
    <row r="9078" spans="3:3" ht="14.4" x14ac:dyDescent="0.3">
      <c r="C9078"/>
    </row>
    <row r="9079" spans="3:3" ht="14.4" x14ac:dyDescent="0.3">
      <c r="C9079"/>
    </row>
    <row r="9080" spans="3:3" ht="14.4" x14ac:dyDescent="0.3">
      <c r="C9080"/>
    </row>
    <row r="9081" spans="3:3" ht="14.4" x14ac:dyDescent="0.3">
      <c r="C9081"/>
    </row>
    <row r="9082" spans="3:3" ht="14.4" x14ac:dyDescent="0.3">
      <c r="C9082"/>
    </row>
    <row r="9083" spans="3:3" ht="14.4" x14ac:dyDescent="0.3">
      <c r="C9083"/>
    </row>
    <row r="9084" spans="3:3" ht="14.4" x14ac:dyDescent="0.3">
      <c r="C9084"/>
    </row>
    <row r="9085" spans="3:3" ht="14.4" x14ac:dyDescent="0.3">
      <c r="C9085"/>
    </row>
    <row r="9086" spans="3:3" ht="14.4" x14ac:dyDescent="0.3">
      <c r="C9086"/>
    </row>
    <row r="9087" spans="3:3" ht="14.4" x14ac:dyDescent="0.3">
      <c r="C9087"/>
    </row>
    <row r="9088" spans="3:3" ht="14.4" x14ac:dyDescent="0.3">
      <c r="C9088"/>
    </row>
    <row r="9089" spans="3:3" ht="14.4" x14ac:dyDescent="0.3">
      <c r="C9089"/>
    </row>
    <row r="9090" spans="3:3" ht="14.4" x14ac:dyDescent="0.3">
      <c r="C9090"/>
    </row>
    <row r="9091" spans="3:3" ht="14.4" x14ac:dyDescent="0.3">
      <c r="C9091"/>
    </row>
    <row r="9092" spans="3:3" ht="14.4" x14ac:dyDescent="0.3">
      <c r="C9092"/>
    </row>
    <row r="9093" spans="3:3" ht="14.4" x14ac:dyDescent="0.3">
      <c r="C9093"/>
    </row>
    <row r="9094" spans="3:3" ht="14.4" x14ac:dyDescent="0.3">
      <c r="C9094"/>
    </row>
    <row r="9095" spans="3:3" ht="14.4" x14ac:dyDescent="0.3">
      <c r="C9095"/>
    </row>
    <row r="9096" spans="3:3" ht="14.4" x14ac:dyDescent="0.3">
      <c r="C9096"/>
    </row>
    <row r="9097" spans="3:3" ht="14.4" x14ac:dyDescent="0.3">
      <c r="C9097"/>
    </row>
    <row r="9098" spans="3:3" ht="14.4" x14ac:dyDescent="0.3">
      <c r="C9098"/>
    </row>
    <row r="9099" spans="3:3" ht="14.4" x14ac:dyDescent="0.3">
      <c r="C9099"/>
    </row>
    <row r="9100" spans="3:3" ht="14.4" x14ac:dyDescent="0.3">
      <c r="C9100"/>
    </row>
    <row r="9101" spans="3:3" ht="14.4" x14ac:dyDescent="0.3">
      <c r="C9101"/>
    </row>
    <row r="9102" spans="3:3" ht="14.4" x14ac:dyDescent="0.3">
      <c r="C9102"/>
    </row>
    <row r="9103" spans="3:3" ht="14.4" x14ac:dyDescent="0.3">
      <c r="C9103"/>
    </row>
    <row r="9104" spans="3:3" ht="14.4" x14ac:dyDescent="0.3">
      <c r="C9104"/>
    </row>
    <row r="9105" spans="3:3" ht="14.4" x14ac:dyDescent="0.3">
      <c r="C9105"/>
    </row>
    <row r="9106" spans="3:3" ht="14.4" x14ac:dyDescent="0.3">
      <c r="C9106"/>
    </row>
    <row r="9107" spans="3:3" ht="14.4" x14ac:dyDescent="0.3">
      <c r="C9107"/>
    </row>
    <row r="9108" spans="3:3" ht="14.4" x14ac:dyDescent="0.3">
      <c r="C9108"/>
    </row>
    <row r="9109" spans="3:3" ht="14.4" x14ac:dyDescent="0.3">
      <c r="C9109"/>
    </row>
    <row r="9110" spans="3:3" ht="14.4" x14ac:dyDescent="0.3">
      <c r="C9110"/>
    </row>
    <row r="9111" spans="3:3" ht="14.4" x14ac:dyDescent="0.3">
      <c r="C9111"/>
    </row>
    <row r="9112" spans="3:3" ht="14.4" x14ac:dyDescent="0.3">
      <c r="C9112"/>
    </row>
    <row r="9113" spans="3:3" ht="14.4" x14ac:dyDescent="0.3">
      <c r="C9113"/>
    </row>
    <row r="9114" spans="3:3" ht="14.4" x14ac:dyDescent="0.3">
      <c r="C9114"/>
    </row>
    <row r="9115" spans="3:3" ht="14.4" x14ac:dyDescent="0.3">
      <c r="C9115"/>
    </row>
    <row r="9116" spans="3:3" ht="14.4" x14ac:dyDescent="0.3">
      <c r="C9116"/>
    </row>
    <row r="9117" spans="3:3" ht="14.4" x14ac:dyDescent="0.3">
      <c r="C9117"/>
    </row>
    <row r="9118" spans="3:3" ht="14.4" x14ac:dyDescent="0.3">
      <c r="C9118"/>
    </row>
    <row r="9119" spans="3:3" ht="14.4" x14ac:dyDescent="0.3">
      <c r="C9119"/>
    </row>
    <row r="9120" spans="3:3" ht="14.4" x14ac:dyDescent="0.3">
      <c r="C9120"/>
    </row>
    <row r="9121" spans="3:3" ht="14.4" x14ac:dyDescent="0.3">
      <c r="C9121"/>
    </row>
    <row r="9122" spans="3:3" ht="14.4" x14ac:dyDescent="0.3">
      <c r="C9122"/>
    </row>
    <row r="9123" spans="3:3" ht="14.4" x14ac:dyDescent="0.3">
      <c r="C9123"/>
    </row>
    <row r="9124" spans="3:3" ht="14.4" x14ac:dyDescent="0.3">
      <c r="C9124"/>
    </row>
    <row r="9125" spans="3:3" ht="14.4" x14ac:dyDescent="0.3">
      <c r="C9125"/>
    </row>
    <row r="9126" spans="3:3" ht="14.4" x14ac:dyDescent="0.3">
      <c r="C9126"/>
    </row>
    <row r="9127" spans="3:3" ht="14.4" x14ac:dyDescent="0.3">
      <c r="C9127"/>
    </row>
    <row r="9128" spans="3:3" ht="14.4" x14ac:dyDescent="0.3">
      <c r="C9128"/>
    </row>
    <row r="9129" spans="3:3" ht="14.4" x14ac:dyDescent="0.3">
      <c r="C9129"/>
    </row>
    <row r="9130" spans="3:3" ht="14.4" x14ac:dyDescent="0.3">
      <c r="C9130"/>
    </row>
    <row r="9131" spans="3:3" ht="14.4" x14ac:dyDescent="0.3">
      <c r="C9131"/>
    </row>
    <row r="9132" spans="3:3" ht="14.4" x14ac:dyDescent="0.3">
      <c r="C9132"/>
    </row>
    <row r="9133" spans="3:3" ht="14.4" x14ac:dyDescent="0.3">
      <c r="C9133"/>
    </row>
    <row r="9134" spans="3:3" ht="14.4" x14ac:dyDescent="0.3">
      <c r="C9134"/>
    </row>
    <row r="9135" spans="3:3" ht="14.4" x14ac:dyDescent="0.3">
      <c r="C9135"/>
    </row>
    <row r="9136" spans="3:3" ht="14.4" x14ac:dyDescent="0.3">
      <c r="C9136"/>
    </row>
    <row r="9137" spans="3:3" ht="14.4" x14ac:dyDescent="0.3">
      <c r="C9137"/>
    </row>
    <row r="9138" spans="3:3" ht="14.4" x14ac:dyDescent="0.3">
      <c r="C9138"/>
    </row>
    <row r="9139" spans="3:3" ht="14.4" x14ac:dyDescent="0.3">
      <c r="C9139"/>
    </row>
    <row r="9140" spans="3:3" ht="14.4" x14ac:dyDescent="0.3">
      <c r="C9140"/>
    </row>
    <row r="9141" spans="3:3" ht="14.4" x14ac:dyDescent="0.3">
      <c r="C9141"/>
    </row>
    <row r="9142" spans="3:3" ht="14.4" x14ac:dyDescent="0.3">
      <c r="C9142"/>
    </row>
    <row r="9143" spans="3:3" ht="14.4" x14ac:dyDescent="0.3">
      <c r="C9143"/>
    </row>
    <row r="9144" spans="3:3" ht="14.4" x14ac:dyDescent="0.3">
      <c r="C9144"/>
    </row>
    <row r="9145" spans="3:3" ht="14.4" x14ac:dyDescent="0.3">
      <c r="C9145"/>
    </row>
    <row r="9146" spans="3:3" ht="14.4" x14ac:dyDescent="0.3">
      <c r="C9146"/>
    </row>
    <row r="9147" spans="3:3" ht="14.4" x14ac:dyDescent="0.3">
      <c r="C9147"/>
    </row>
    <row r="9148" spans="3:3" ht="14.4" x14ac:dyDescent="0.3">
      <c r="C9148"/>
    </row>
    <row r="9149" spans="3:3" ht="14.4" x14ac:dyDescent="0.3">
      <c r="C9149"/>
    </row>
    <row r="9150" spans="3:3" ht="14.4" x14ac:dyDescent="0.3">
      <c r="C9150"/>
    </row>
    <row r="9151" spans="3:3" ht="14.4" x14ac:dyDescent="0.3">
      <c r="C9151"/>
    </row>
    <row r="9152" spans="3:3" ht="14.4" x14ac:dyDescent="0.3">
      <c r="C9152"/>
    </row>
    <row r="9153" spans="3:3" ht="14.4" x14ac:dyDescent="0.3">
      <c r="C9153"/>
    </row>
    <row r="9154" spans="3:3" ht="14.4" x14ac:dyDescent="0.3">
      <c r="C9154"/>
    </row>
    <row r="9155" spans="3:3" ht="14.4" x14ac:dyDescent="0.3">
      <c r="C9155"/>
    </row>
    <row r="9156" spans="3:3" ht="14.4" x14ac:dyDescent="0.3">
      <c r="C9156"/>
    </row>
    <row r="9157" spans="3:3" ht="14.4" x14ac:dyDescent="0.3">
      <c r="C9157"/>
    </row>
    <row r="9158" spans="3:3" ht="14.4" x14ac:dyDescent="0.3">
      <c r="C9158"/>
    </row>
    <row r="9159" spans="3:3" ht="14.4" x14ac:dyDescent="0.3">
      <c r="C9159"/>
    </row>
    <row r="9160" spans="3:3" ht="14.4" x14ac:dyDescent="0.3">
      <c r="C9160"/>
    </row>
    <row r="9161" spans="3:3" ht="14.4" x14ac:dyDescent="0.3">
      <c r="C9161"/>
    </row>
    <row r="9162" spans="3:3" ht="14.4" x14ac:dyDescent="0.3">
      <c r="C9162"/>
    </row>
    <row r="9163" spans="3:3" ht="14.4" x14ac:dyDescent="0.3">
      <c r="C9163"/>
    </row>
    <row r="9164" spans="3:3" ht="14.4" x14ac:dyDescent="0.3">
      <c r="C9164"/>
    </row>
    <row r="9165" spans="3:3" ht="14.4" x14ac:dyDescent="0.3">
      <c r="C9165"/>
    </row>
    <row r="9166" spans="3:3" ht="14.4" x14ac:dyDescent="0.3">
      <c r="C9166"/>
    </row>
    <row r="9167" spans="3:3" ht="14.4" x14ac:dyDescent="0.3">
      <c r="C9167"/>
    </row>
    <row r="9168" spans="3:3" ht="14.4" x14ac:dyDescent="0.3">
      <c r="C9168"/>
    </row>
    <row r="9169" spans="3:3" ht="14.4" x14ac:dyDescent="0.3">
      <c r="C9169"/>
    </row>
    <row r="9170" spans="3:3" ht="14.4" x14ac:dyDescent="0.3">
      <c r="C9170"/>
    </row>
    <row r="9171" spans="3:3" ht="14.4" x14ac:dyDescent="0.3">
      <c r="C9171"/>
    </row>
    <row r="9172" spans="3:3" ht="14.4" x14ac:dyDescent="0.3">
      <c r="C9172"/>
    </row>
    <row r="9173" spans="3:3" ht="14.4" x14ac:dyDescent="0.3">
      <c r="C9173"/>
    </row>
    <row r="9174" spans="3:3" ht="14.4" x14ac:dyDescent="0.3">
      <c r="C9174"/>
    </row>
    <row r="9175" spans="3:3" ht="14.4" x14ac:dyDescent="0.3">
      <c r="C9175"/>
    </row>
    <row r="9176" spans="3:3" ht="14.4" x14ac:dyDescent="0.3">
      <c r="C9176"/>
    </row>
    <row r="9177" spans="3:3" ht="14.4" x14ac:dyDescent="0.3">
      <c r="C9177"/>
    </row>
    <row r="9178" spans="3:3" ht="14.4" x14ac:dyDescent="0.3">
      <c r="C9178"/>
    </row>
    <row r="9179" spans="3:3" ht="14.4" x14ac:dyDescent="0.3">
      <c r="C9179"/>
    </row>
    <row r="9180" spans="3:3" ht="14.4" x14ac:dyDescent="0.3">
      <c r="C9180"/>
    </row>
    <row r="9181" spans="3:3" ht="14.4" x14ac:dyDescent="0.3">
      <c r="C9181"/>
    </row>
    <row r="9182" spans="3:3" ht="14.4" x14ac:dyDescent="0.3">
      <c r="C9182"/>
    </row>
    <row r="9183" spans="3:3" ht="14.4" x14ac:dyDescent="0.3">
      <c r="C9183"/>
    </row>
    <row r="9184" spans="3:3" ht="14.4" x14ac:dyDescent="0.3">
      <c r="C9184"/>
    </row>
    <row r="9185" spans="3:3" ht="14.4" x14ac:dyDescent="0.3">
      <c r="C9185"/>
    </row>
    <row r="9186" spans="3:3" ht="14.4" x14ac:dyDescent="0.3">
      <c r="C9186"/>
    </row>
    <row r="9187" spans="3:3" ht="14.4" x14ac:dyDescent="0.3">
      <c r="C9187"/>
    </row>
    <row r="9188" spans="3:3" ht="14.4" x14ac:dyDescent="0.3">
      <c r="C9188"/>
    </row>
    <row r="9189" spans="3:3" ht="14.4" x14ac:dyDescent="0.3">
      <c r="C9189"/>
    </row>
    <row r="9190" spans="3:3" ht="14.4" x14ac:dyDescent="0.3">
      <c r="C9190"/>
    </row>
    <row r="9191" spans="3:3" ht="14.4" x14ac:dyDescent="0.3">
      <c r="C9191"/>
    </row>
    <row r="9192" spans="3:3" ht="14.4" x14ac:dyDescent="0.3">
      <c r="C9192"/>
    </row>
    <row r="9193" spans="3:3" ht="14.4" x14ac:dyDescent="0.3">
      <c r="C9193"/>
    </row>
    <row r="9194" spans="3:3" ht="14.4" x14ac:dyDescent="0.3">
      <c r="C9194"/>
    </row>
    <row r="9195" spans="3:3" ht="14.4" x14ac:dyDescent="0.3">
      <c r="C9195"/>
    </row>
    <row r="9196" spans="3:3" ht="14.4" x14ac:dyDescent="0.3">
      <c r="C9196"/>
    </row>
    <row r="9197" spans="3:3" ht="14.4" x14ac:dyDescent="0.3">
      <c r="C9197"/>
    </row>
    <row r="9198" spans="3:3" ht="14.4" x14ac:dyDescent="0.3">
      <c r="C9198"/>
    </row>
    <row r="9199" spans="3:3" ht="14.4" x14ac:dyDescent="0.3">
      <c r="C9199"/>
    </row>
    <row r="9200" spans="3:3" ht="14.4" x14ac:dyDescent="0.3">
      <c r="C9200"/>
    </row>
    <row r="9201" spans="3:3" ht="14.4" x14ac:dyDescent="0.3">
      <c r="C9201"/>
    </row>
    <row r="9202" spans="3:3" ht="14.4" x14ac:dyDescent="0.3">
      <c r="C9202"/>
    </row>
    <row r="9203" spans="3:3" ht="14.4" x14ac:dyDescent="0.3">
      <c r="C9203"/>
    </row>
    <row r="9204" spans="3:3" ht="14.4" x14ac:dyDescent="0.3">
      <c r="C9204"/>
    </row>
    <row r="9205" spans="3:3" ht="14.4" x14ac:dyDescent="0.3">
      <c r="C9205"/>
    </row>
    <row r="9206" spans="3:3" ht="14.4" x14ac:dyDescent="0.3">
      <c r="C9206"/>
    </row>
    <row r="9207" spans="3:3" ht="14.4" x14ac:dyDescent="0.3">
      <c r="C9207"/>
    </row>
    <row r="9208" spans="3:3" ht="14.4" x14ac:dyDescent="0.3">
      <c r="C9208"/>
    </row>
    <row r="9209" spans="3:3" ht="14.4" x14ac:dyDescent="0.3">
      <c r="C9209"/>
    </row>
    <row r="9210" spans="3:3" ht="14.4" x14ac:dyDescent="0.3">
      <c r="C9210"/>
    </row>
    <row r="9211" spans="3:3" ht="14.4" x14ac:dyDescent="0.3">
      <c r="C9211"/>
    </row>
    <row r="9212" spans="3:3" ht="14.4" x14ac:dyDescent="0.3">
      <c r="C9212"/>
    </row>
    <row r="9213" spans="3:3" ht="14.4" x14ac:dyDescent="0.3">
      <c r="C9213"/>
    </row>
    <row r="9214" spans="3:3" ht="14.4" x14ac:dyDescent="0.3">
      <c r="C9214"/>
    </row>
    <row r="9215" spans="3:3" ht="14.4" x14ac:dyDescent="0.3">
      <c r="C9215"/>
    </row>
    <row r="9216" spans="3:3" ht="14.4" x14ac:dyDescent="0.3">
      <c r="C9216"/>
    </row>
    <row r="9217" spans="3:3" ht="14.4" x14ac:dyDescent="0.3">
      <c r="C9217"/>
    </row>
    <row r="9218" spans="3:3" ht="14.4" x14ac:dyDescent="0.3">
      <c r="C9218"/>
    </row>
    <row r="9219" spans="3:3" ht="14.4" x14ac:dyDescent="0.3">
      <c r="C9219"/>
    </row>
    <row r="9220" spans="3:3" ht="14.4" x14ac:dyDescent="0.3">
      <c r="C9220"/>
    </row>
    <row r="9221" spans="3:3" ht="14.4" x14ac:dyDescent="0.3">
      <c r="C9221"/>
    </row>
    <row r="9222" spans="3:3" ht="14.4" x14ac:dyDescent="0.3">
      <c r="C9222"/>
    </row>
    <row r="9223" spans="3:3" ht="14.4" x14ac:dyDescent="0.3">
      <c r="C9223"/>
    </row>
    <row r="9224" spans="3:3" ht="14.4" x14ac:dyDescent="0.3">
      <c r="C9224"/>
    </row>
    <row r="9225" spans="3:3" ht="14.4" x14ac:dyDescent="0.3">
      <c r="C9225"/>
    </row>
    <row r="9226" spans="3:3" ht="14.4" x14ac:dyDescent="0.3">
      <c r="C9226"/>
    </row>
    <row r="9227" spans="3:3" ht="14.4" x14ac:dyDescent="0.3">
      <c r="C9227"/>
    </row>
    <row r="9228" spans="3:3" ht="14.4" x14ac:dyDescent="0.3">
      <c r="C9228"/>
    </row>
    <row r="9229" spans="3:3" ht="14.4" x14ac:dyDescent="0.3">
      <c r="C9229"/>
    </row>
    <row r="9230" spans="3:3" ht="14.4" x14ac:dyDescent="0.3">
      <c r="C9230"/>
    </row>
    <row r="9231" spans="3:3" ht="14.4" x14ac:dyDescent="0.3">
      <c r="C9231"/>
    </row>
    <row r="9232" spans="3:3" ht="14.4" x14ac:dyDescent="0.3">
      <c r="C9232"/>
    </row>
    <row r="9233" spans="3:3" ht="14.4" x14ac:dyDescent="0.3">
      <c r="C9233"/>
    </row>
    <row r="9234" spans="3:3" ht="14.4" x14ac:dyDescent="0.3">
      <c r="C9234"/>
    </row>
    <row r="9235" spans="3:3" ht="14.4" x14ac:dyDescent="0.3">
      <c r="C9235"/>
    </row>
    <row r="9236" spans="3:3" ht="14.4" x14ac:dyDescent="0.3">
      <c r="C9236"/>
    </row>
    <row r="9237" spans="3:3" ht="14.4" x14ac:dyDescent="0.3">
      <c r="C9237"/>
    </row>
    <row r="9238" spans="3:3" ht="14.4" x14ac:dyDescent="0.3">
      <c r="C9238"/>
    </row>
    <row r="9239" spans="3:3" ht="14.4" x14ac:dyDescent="0.3">
      <c r="C9239"/>
    </row>
    <row r="9240" spans="3:3" ht="14.4" x14ac:dyDescent="0.3">
      <c r="C9240"/>
    </row>
    <row r="9241" spans="3:3" ht="14.4" x14ac:dyDescent="0.3">
      <c r="C9241"/>
    </row>
    <row r="9242" spans="3:3" ht="14.4" x14ac:dyDescent="0.3">
      <c r="C9242"/>
    </row>
    <row r="9243" spans="3:3" ht="14.4" x14ac:dyDescent="0.3">
      <c r="C9243"/>
    </row>
    <row r="9244" spans="3:3" ht="14.4" x14ac:dyDescent="0.3">
      <c r="C9244"/>
    </row>
    <row r="9245" spans="3:3" ht="14.4" x14ac:dyDescent="0.3">
      <c r="C9245"/>
    </row>
    <row r="9246" spans="3:3" ht="14.4" x14ac:dyDescent="0.3">
      <c r="C9246"/>
    </row>
    <row r="9247" spans="3:3" ht="14.4" x14ac:dyDescent="0.3">
      <c r="C9247"/>
    </row>
    <row r="9248" spans="3:3" ht="14.4" x14ac:dyDescent="0.3">
      <c r="C9248"/>
    </row>
    <row r="9249" spans="3:3" ht="14.4" x14ac:dyDescent="0.3">
      <c r="C9249"/>
    </row>
    <row r="9250" spans="3:3" ht="14.4" x14ac:dyDescent="0.3">
      <c r="C9250"/>
    </row>
    <row r="9251" spans="3:3" ht="14.4" x14ac:dyDescent="0.3">
      <c r="C9251"/>
    </row>
    <row r="9252" spans="3:3" ht="14.4" x14ac:dyDescent="0.3">
      <c r="C9252"/>
    </row>
    <row r="9253" spans="3:3" ht="14.4" x14ac:dyDescent="0.3">
      <c r="C9253"/>
    </row>
    <row r="9254" spans="3:3" ht="14.4" x14ac:dyDescent="0.3">
      <c r="C9254"/>
    </row>
    <row r="9255" spans="3:3" ht="14.4" x14ac:dyDescent="0.3">
      <c r="C9255"/>
    </row>
    <row r="9256" spans="3:3" ht="14.4" x14ac:dyDescent="0.3">
      <c r="C9256"/>
    </row>
    <row r="9257" spans="3:3" ht="14.4" x14ac:dyDescent="0.3">
      <c r="C9257"/>
    </row>
    <row r="9258" spans="3:3" ht="14.4" x14ac:dyDescent="0.3">
      <c r="C9258"/>
    </row>
    <row r="9259" spans="3:3" ht="14.4" x14ac:dyDescent="0.3">
      <c r="C9259"/>
    </row>
    <row r="9260" spans="3:3" ht="14.4" x14ac:dyDescent="0.3">
      <c r="C9260"/>
    </row>
    <row r="9261" spans="3:3" ht="14.4" x14ac:dyDescent="0.3">
      <c r="C9261"/>
    </row>
    <row r="9262" spans="3:3" ht="14.4" x14ac:dyDescent="0.3">
      <c r="C9262"/>
    </row>
    <row r="9263" spans="3:3" ht="14.4" x14ac:dyDescent="0.3">
      <c r="C9263"/>
    </row>
    <row r="9264" spans="3:3" ht="14.4" x14ac:dyDescent="0.3">
      <c r="C9264"/>
    </row>
    <row r="9265" spans="3:3" ht="14.4" x14ac:dyDescent="0.3">
      <c r="C9265"/>
    </row>
    <row r="9266" spans="3:3" ht="14.4" x14ac:dyDescent="0.3">
      <c r="C9266"/>
    </row>
    <row r="9267" spans="3:3" ht="14.4" x14ac:dyDescent="0.3">
      <c r="C9267"/>
    </row>
    <row r="9268" spans="3:3" ht="14.4" x14ac:dyDescent="0.3">
      <c r="C9268"/>
    </row>
    <row r="9269" spans="3:3" ht="14.4" x14ac:dyDescent="0.3">
      <c r="C9269"/>
    </row>
    <row r="9270" spans="3:3" ht="14.4" x14ac:dyDescent="0.3">
      <c r="C9270"/>
    </row>
    <row r="9271" spans="3:3" ht="14.4" x14ac:dyDescent="0.3">
      <c r="C9271"/>
    </row>
    <row r="9272" spans="3:3" ht="14.4" x14ac:dyDescent="0.3">
      <c r="C9272"/>
    </row>
    <row r="9273" spans="3:3" ht="14.4" x14ac:dyDescent="0.3">
      <c r="C9273"/>
    </row>
    <row r="9274" spans="3:3" ht="14.4" x14ac:dyDescent="0.3">
      <c r="C9274"/>
    </row>
    <row r="9275" spans="3:3" ht="14.4" x14ac:dyDescent="0.3">
      <c r="C9275"/>
    </row>
    <row r="9276" spans="3:3" ht="14.4" x14ac:dyDescent="0.3">
      <c r="C9276"/>
    </row>
    <row r="9277" spans="3:3" ht="14.4" x14ac:dyDescent="0.3">
      <c r="C9277"/>
    </row>
    <row r="9278" spans="3:3" ht="14.4" x14ac:dyDescent="0.3">
      <c r="C9278"/>
    </row>
    <row r="9279" spans="3:3" ht="14.4" x14ac:dyDescent="0.3">
      <c r="C9279"/>
    </row>
    <row r="9280" spans="3:3" ht="14.4" x14ac:dyDescent="0.3">
      <c r="C9280"/>
    </row>
    <row r="9281" spans="3:3" ht="14.4" x14ac:dyDescent="0.3">
      <c r="C9281"/>
    </row>
    <row r="9282" spans="3:3" ht="14.4" x14ac:dyDescent="0.3">
      <c r="C9282"/>
    </row>
    <row r="9283" spans="3:3" ht="14.4" x14ac:dyDescent="0.3">
      <c r="C9283"/>
    </row>
    <row r="9284" spans="3:3" ht="14.4" x14ac:dyDescent="0.3">
      <c r="C9284"/>
    </row>
    <row r="9285" spans="3:3" ht="14.4" x14ac:dyDescent="0.3">
      <c r="C9285"/>
    </row>
    <row r="9286" spans="3:3" ht="14.4" x14ac:dyDescent="0.3">
      <c r="C9286"/>
    </row>
    <row r="9287" spans="3:3" ht="14.4" x14ac:dyDescent="0.3">
      <c r="C9287"/>
    </row>
    <row r="9288" spans="3:3" ht="14.4" x14ac:dyDescent="0.3">
      <c r="C9288"/>
    </row>
    <row r="9289" spans="3:3" ht="14.4" x14ac:dyDescent="0.3">
      <c r="C9289"/>
    </row>
    <row r="9290" spans="3:3" ht="14.4" x14ac:dyDescent="0.3">
      <c r="C9290"/>
    </row>
    <row r="9291" spans="3:3" ht="14.4" x14ac:dyDescent="0.3">
      <c r="C9291"/>
    </row>
    <row r="9292" spans="3:3" ht="14.4" x14ac:dyDescent="0.3">
      <c r="C9292"/>
    </row>
    <row r="9293" spans="3:3" ht="14.4" x14ac:dyDescent="0.3">
      <c r="C9293"/>
    </row>
    <row r="9294" spans="3:3" ht="14.4" x14ac:dyDescent="0.3">
      <c r="C9294"/>
    </row>
    <row r="9295" spans="3:3" ht="14.4" x14ac:dyDescent="0.3">
      <c r="C9295"/>
    </row>
    <row r="9296" spans="3:3" ht="14.4" x14ac:dyDescent="0.3">
      <c r="C9296"/>
    </row>
    <row r="9297" spans="3:3" ht="14.4" x14ac:dyDescent="0.3">
      <c r="C9297"/>
    </row>
    <row r="9298" spans="3:3" ht="14.4" x14ac:dyDescent="0.3">
      <c r="C9298"/>
    </row>
    <row r="9299" spans="3:3" ht="14.4" x14ac:dyDescent="0.3">
      <c r="C9299"/>
    </row>
    <row r="9300" spans="3:3" ht="14.4" x14ac:dyDescent="0.3">
      <c r="C9300"/>
    </row>
    <row r="9301" spans="3:3" ht="14.4" x14ac:dyDescent="0.3">
      <c r="C9301"/>
    </row>
    <row r="9302" spans="3:3" ht="14.4" x14ac:dyDescent="0.3">
      <c r="C9302"/>
    </row>
    <row r="9303" spans="3:3" ht="14.4" x14ac:dyDescent="0.3">
      <c r="C9303"/>
    </row>
    <row r="9304" spans="3:3" ht="14.4" x14ac:dyDescent="0.3">
      <c r="C9304"/>
    </row>
    <row r="9305" spans="3:3" ht="14.4" x14ac:dyDescent="0.3">
      <c r="C9305"/>
    </row>
    <row r="9306" spans="3:3" ht="14.4" x14ac:dyDescent="0.3">
      <c r="C9306"/>
    </row>
    <row r="9307" spans="3:3" ht="14.4" x14ac:dyDescent="0.3">
      <c r="C9307"/>
    </row>
    <row r="9308" spans="3:3" ht="14.4" x14ac:dyDescent="0.3">
      <c r="C9308"/>
    </row>
    <row r="9309" spans="3:3" ht="14.4" x14ac:dyDescent="0.3">
      <c r="C9309"/>
    </row>
    <row r="9310" spans="3:3" ht="14.4" x14ac:dyDescent="0.3">
      <c r="C9310"/>
    </row>
    <row r="9311" spans="3:3" ht="14.4" x14ac:dyDescent="0.3">
      <c r="C9311"/>
    </row>
    <row r="9312" spans="3:3" ht="14.4" x14ac:dyDescent="0.3">
      <c r="C9312"/>
    </row>
    <row r="9313" spans="3:3" ht="14.4" x14ac:dyDescent="0.3">
      <c r="C9313"/>
    </row>
    <row r="9314" spans="3:3" ht="14.4" x14ac:dyDescent="0.3">
      <c r="C9314"/>
    </row>
    <row r="9315" spans="3:3" ht="14.4" x14ac:dyDescent="0.3">
      <c r="C9315"/>
    </row>
    <row r="9316" spans="3:3" ht="14.4" x14ac:dyDescent="0.3">
      <c r="C9316"/>
    </row>
    <row r="9317" spans="3:3" ht="14.4" x14ac:dyDescent="0.3">
      <c r="C9317"/>
    </row>
    <row r="9318" spans="3:3" ht="14.4" x14ac:dyDescent="0.3">
      <c r="C9318"/>
    </row>
    <row r="9319" spans="3:3" ht="14.4" x14ac:dyDescent="0.3">
      <c r="C9319"/>
    </row>
    <row r="9320" spans="3:3" ht="14.4" x14ac:dyDescent="0.3">
      <c r="C9320"/>
    </row>
    <row r="9321" spans="3:3" ht="14.4" x14ac:dyDescent="0.3">
      <c r="C9321"/>
    </row>
    <row r="9322" spans="3:3" ht="14.4" x14ac:dyDescent="0.3">
      <c r="C9322"/>
    </row>
    <row r="9323" spans="3:3" ht="14.4" x14ac:dyDescent="0.3">
      <c r="C9323"/>
    </row>
    <row r="9324" spans="3:3" ht="14.4" x14ac:dyDescent="0.3">
      <c r="C9324"/>
    </row>
    <row r="9325" spans="3:3" ht="14.4" x14ac:dyDescent="0.3">
      <c r="C9325"/>
    </row>
    <row r="9326" spans="3:3" ht="14.4" x14ac:dyDescent="0.3">
      <c r="C9326"/>
    </row>
    <row r="9327" spans="3:3" ht="14.4" x14ac:dyDescent="0.3">
      <c r="C9327"/>
    </row>
    <row r="9328" spans="3:3" ht="14.4" x14ac:dyDescent="0.3">
      <c r="C9328"/>
    </row>
    <row r="9329" spans="3:3" ht="14.4" x14ac:dyDescent="0.3">
      <c r="C9329"/>
    </row>
    <row r="9330" spans="3:3" ht="14.4" x14ac:dyDescent="0.3">
      <c r="C9330"/>
    </row>
    <row r="9331" spans="3:3" ht="14.4" x14ac:dyDescent="0.3">
      <c r="C9331"/>
    </row>
    <row r="9332" spans="3:3" ht="14.4" x14ac:dyDescent="0.3">
      <c r="C9332"/>
    </row>
    <row r="9333" spans="3:3" ht="14.4" x14ac:dyDescent="0.3">
      <c r="C9333"/>
    </row>
    <row r="9334" spans="3:3" ht="14.4" x14ac:dyDescent="0.3">
      <c r="C9334"/>
    </row>
    <row r="9335" spans="3:3" ht="14.4" x14ac:dyDescent="0.3">
      <c r="C9335"/>
    </row>
    <row r="9336" spans="3:3" ht="14.4" x14ac:dyDescent="0.3">
      <c r="C9336"/>
    </row>
    <row r="9337" spans="3:3" ht="14.4" x14ac:dyDescent="0.3">
      <c r="C9337"/>
    </row>
    <row r="9338" spans="3:3" ht="14.4" x14ac:dyDescent="0.3">
      <c r="C9338"/>
    </row>
    <row r="9339" spans="3:3" ht="14.4" x14ac:dyDescent="0.3">
      <c r="C9339"/>
    </row>
    <row r="9340" spans="3:3" ht="14.4" x14ac:dyDescent="0.3">
      <c r="C9340"/>
    </row>
    <row r="9341" spans="3:3" ht="14.4" x14ac:dyDescent="0.3">
      <c r="C9341"/>
    </row>
    <row r="9342" spans="3:3" ht="14.4" x14ac:dyDescent="0.3">
      <c r="C9342"/>
    </row>
    <row r="9343" spans="3:3" ht="14.4" x14ac:dyDescent="0.3">
      <c r="C9343"/>
    </row>
    <row r="9344" spans="3:3" ht="14.4" x14ac:dyDescent="0.3">
      <c r="C9344"/>
    </row>
    <row r="9345" spans="3:3" ht="14.4" x14ac:dyDescent="0.3">
      <c r="C9345"/>
    </row>
    <row r="9346" spans="3:3" ht="14.4" x14ac:dyDescent="0.3">
      <c r="C9346"/>
    </row>
    <row r="9347" spans="3:3" ht="14.4" x14ac:dyDescent="0.3">
      <c r="C9347"/>
    </row>
    <row r="9348" spans="3:3" ht="14.4" x14ac:dyDescent="0.3">
      <c r="C9348"/>
    </row>
    <row r="9349" spans="3:3" ht="14.4" x14ac:dyDescent="0.3">
      <c r="C9349"/>
    </row>
    <row r="9350" spans="3:3" ht="14.4" x14ac:dyDescent="0.3">
      <c r="C9350"/>
    </row>
    <row r="9351" spans="3:3" ht="14.4" x14ac:dyDescent="0.3">
      <c r="C9351"/>
    </row>
    <row r="9352" spans="3:3" ht="14.4" x14ac:dyDescent="0.3">
      <c r="C9352"/>
    </row>
    <row r="9353" spans="3:3" ht="14.4" x14ac:dyDescent="0.3">
      <c r="C9353"/>
    </row>
    <row r="9354" spans="3:3" ht="14.4" x14ac:dyDescent="0.3">
      <c r="C9354"/>
    </row>
    <row r="9355" spans="3:3" ht="14.4" x14ac:dyDescent="0.3">
      <c r="C9355"/>
    </row>
    <row r="9356" spans="3:3" ht="14.4" x14ac:dyDescent="0.3">
      <c r="C9356"/>
    </row>
    <row r="9357" spans="3:3" ht="14.4" x14ac:dyDescent="0.3">
      <c r="C9357"/>
    </row>
    <row r="9358" spans="3:3" ht="14.4" x14ac:dyDescent="0.3">
      <c r="C9358"/>
    </row>
    <row r="9359" spans="3:3" ht="14.4" x14ac:dyDescent="0.3">
      <c r="C9359"/>
    </row>
    <row r="9360" spans="3:3" ht="14.4" x14ac:dyDescent="0.3">
      <c r="C9360"/>
    </row>
    <row r="9361" spans="3:3" ht="14.4" x14ac:dyDescent="0.3">
      <c r="C9361"/>
    </row>
    <row r="9362" spans="3:3" ht="14.4" x14ac:dyDescent="0.3">
      <c r="C9362"/>
    </row>
    <row r="9363" spans="3:3" ht="14.4" x14ac:dyDescent="0.3">
      <c r="C9363"/>
    </row>
    <row r="9364" spans="3:3" ht="14.4" x14ac:dyDescent="0.3">
      <c r="C9364"/>
    </row>
    <row r="9365" spans="3:3" ht="14.4" x14ac:dyDescent="0.3">
      <c r="C9365"/>
    </row>
    <row r="9366" spans="3:3" ht="14.4" x14ac:dyDescent="0.3">
      <c r="C9366"/>
    </row>
    <row r="9367" spans="3:3" ht="14.4" x14ac:dyDescent="0.3">
      <c r="C9367"/>
    </row>
    <row r="9368" spans="3:3" ht="14.4" x14ac:dyDescent="0.3">
      <c r="C9368"/>
    </row>
    <row r="9369" spans="3:3" ht="14.4" x14ac:dyDescent="0.3">
      <c r="C9369"/>
    </row>
    <row r="9370" spans="3:3" ht="14.4" x14ac:dyDescent="0.3">
      <c r="C9370"/>
    </row>
    <row r="9371" spans="3:3" ht="14.4" x14ac:dyDescent="0.3">
      <c r="C9371"/>
    </row>
    <row r="9372" spans="3:3" ht="14.4" x14ac:dyDescent="0.3">
      <c r="C9372"/>
    </row>
    <row r="9373" spans="3:3" ht="14.4" x14ac:dyDescent="0.3">
      <c r="C9373"/>
    </row>
    <row r="9374" spans="3:3" ht="14.4" x14ac:dyDescent="0.3">
      <c r="C9374"/>
    </row>
    <row r="9375" spans="3:3" ht="14.4" x14ac:dyDescent="0.3">
      <c r="C9375"/>
    </row>
    <row r="9376" spans="3:3" ht="14.4" x14ac:dyDescent="0.3">
      <c r="C9376"/>
    </row>
    <row r="9377" spans="3:3" ht="14.4" x14ac:dyDescent="0.3">
      <c r="C9377"/>
    </row>
    <row r="9378" spans="3:3" ht="14.4" x14ac:dyDescent="0.3">
      <c r="C9378"/>
    </row>
    <row r="9379" spans="3:3" ht="14.4" x14ac:dyDescent="0.3">
      <c r="C9379"/>
    </row>
    <row r="9380" spans="3:3" ht="14.4" x14ac:dyDescent="0.3">
      <c r="C9380"/>
    </row>
    <row r="9381" spans="3:3" ht="14.4" x14ac:dyDescent="0.3">
      <c r="C9381"/>
    </row>
    <row r="9382" spans="3:3" ht="14.4" x14ac:dyDescent="0.3">
      <c r="C9382"/>
    </row>
    <row r="9383" spans="3:3" ht="14.4" x14ac:dyDescent="0.3">
      <c r="C9383"/>
    </row>
    <row r="9384" spans="3:3" ht="14.4" x14ac:dyDescent="0.3">
      <c r="C9384"/>
    </row>
    <row r="9385" spans="3:3" ht="14.4" x14ac:dyDescent="0.3">
      <c r="C9385"/>
    </row>
    <row r="9386" spans="3:3" ht="14.4" x14ac:dyDescent="0.3">
      <c r="C9386"/>
    </row>
    <row r="9387" spans="3:3" ht="14.4" x14ac:dyDescent="0.3">
      <c r="C9387"/>
    </row>
    <row r="9388" spans="3:3" ht="14.4" x14ac:dyDescent="0.3">
      <c r="C9388"/>
    </row>
    <row r="9389" spans="3:3" ht="14.4" x14ac:dyDescent="0.3">
      <c r="C9389"/>
    </row>
    <row r="9390" spans="3:3" ht="14.4" x14ac:dyDescent="0.3">
      <c r="C9390"/>
    </row>
    <row r="9391" spans="3:3" ht="14.4" x14ac:dyDescent="0.3">
      <c r="C9391"/>
    </row>
    <row r="9392" spans="3:3" ht="14.4" x14ac:dyDescent="0.3">
      <c r="C9392"/>
    </row>
    <row r="9393" spans="3:3" ht="14.4" x14ac:dyDescent="0.3">
      <c r="C9393"/>
    </row>
    <row r="9394" spans="3:3" ht="14.4" x14ac:dyDescent="0.3">
      <c r="C9394"/>
    </row>
    <row r="9395" spans="3:3" ht="14.4" x14ac:dyDescent="0.3">
      <c r="C9395"/>
    </row>
    <row r="9396" spans="3:3" ht="14.4" x14ac:dyDescent="0.3">
      <c r="C9396"/>
    </row>
    <row r="9397" spans="3:3" ht="14.4" x14ac:dyDescent="0.3">
      <c r="C9397"/>
    </row>
    <row r="9398" spans="3:3" ht="14.4" x14ac:dyDescent="0.3">
      <c r="C9398"/>
    </row>
    <row r="9399" spans="3:3" ht="14.4" x14ac:dyDescent="0.3">
      <c r="C9399"/>
    </row>
    <row r="9400" spans="3:3" ht="14.4" x14ac:dyDescent="0.3">
      <c r="C9400"/>
    </row>
    <row r="9401" spans="3:3" ht="14.4" x14ac:dyDescent="0.3">
      <c r="C9401"/>
    </row>
    <row r="9402" spans="3:3" ht="14.4" x14ac:dyDescent="0.3">
      <c r="C9402"/>
    </row>
    <row r="9403" spans="3:3" ht="14.4" x14ac:dyDescent="0.3">
      <c r="C9403"/>
    </row>
    <row r="9404" spans="3:3" ht="14.4" x14ac:dyDescent="0.3">
      <c r="C9404"/>
    </row>
    <row r="9405" spans="3:3" ht="14.4" x14ac:dyDescent="0.3">
      <c r="C9405"/>
    </row>
    <row r="9406" spans="3:3" ht="14.4" x14ac:dyDescent="0.3">
      <c r="C9406"/>
    </row>
    <row r="9407" spans="3:3" ht="14.4" x14ac:dyDescent="0.3">
      <c r="C9407"/>
    </row>
    <row r="9408" spans="3:3" ht="14.4" x14ac:dyDescent="0.3">
      <c r="C9408"/>
    </row>
    <row r="9409" spans="3:3" ht="14.4" x14ac:dyDescent="0.3">
      <c r="C9409"/>
    </row>
    <row r="9410" spans="3:3" ht="14.4" x14ac:dyDescent="0.3">
      <c r="C9410"/>
    </row>
    <row r="9411" spans="3:3" ht="14.4" x14ac:dyDescent="0.3">
      <c r="C9411"/>
    </row>
    <row r="9412" spans="3:3" ht="14.4" x14ac:dyDescent="0.3">
      <c r="C9412"/>
    </row>
    <row r="9413" spans="3:3" ht="14.4" x14ac:dyDescent="0.3">
      <c r="C9413"/>
    </row>
    <row r="9414" spans="3:3" ht="14.4" x14ac:dyDescent="0.3">
      <c r="C9414"/>
    </row>
    <row r="9415" spans="3:3" ht="14.4" x14ac:dyDescent="0.3">
      <c r="C9415"/>
    </row>
    <row r="9416" spans="3:3" ht="14.4" x14ac:dyDescent="0.3">
      <c r="C9416"/>
    </row>
    <row r="9417" spans="3:3" ht="14.4" x14ac:dyDescent="0.3">
      <c r="C9417"/>
    </row>
    <row r="9418" spans="3:3" ht="14.4" x14ac:dyDescent="0.3">
      <c r="C9418"/>
    </row>
    <row r="9419" spans="3:3" ht="14.4" x14ac:dyDescent="0.3">
      <c r="C9419"/>
    </row>
    <row r="9420" spans="3:3" ht="14.4" x14ac:dyDescent="0.3">
      <c r="C9420"/>
    </row>
    <row r="9421" spans="3:3" ht="14.4" x14ac:dyDescent="0.3">
      <c r="C9421"/>
    </row>
    <row r="9422" spans="3:3" ht="14.4" x14ac:dyDescent="0.3">
      <c r="C9422"/>
    </row>
    <row r="9423" spans="3:3" ht="14.4" x14ac:dyDescent="0.3">
      <c r="C9423"/>
    </row>
    <row r="9424" spans="3:3" ht="14.4" x14ac:dyDescent="0.3">
      <c r="C9424"/>
    </row>
    <row r="9425" spans="3:3" ht="14.4" x14ac:dyDescent="0.3">
      <c r="C9425"/>
    </row>
    <row r="9426" spans="3:3" ht="14.4" x14ac:dyDescent="0.3">
      <c r="C9426"/>
    </row>
    <row r="9427" spans="3:3" ht="14.4" x14ac:dyDescent="0.3">
      <c r="C9427"/>
    </row>
    <row r="9428" spans="3:3" ht="14.4" x14ac:dyDescent="0.3">
      <c r="C9428"/>
    </row>
    <row r="9429" spans="3:3" ht="14.4" x14ac:dyDescent="0.3">
      <c r="C9429"/>
    </row>
    <row r="9430" spans="3:3" ht="14.4" x14ac:dyDescent="0.3">
      <c r="C9430"/>
    </row>
    <row r="9431" spans="3:3" ht="14.4" x14ac:dyDescent="0.3">
      <c r="C9431"/>
    </row>
    <row r="9432" spans="3:3" ht="14.4" x14ac:dyDescent="0.3">
      <c r="C9432"/>
    </row>
    <row r="9433" spans="3:3" ht="14.4" x14ac:dyDescent="0.3">
      <c r="C9433"/>
    </row>
    <row r="9434" spans="3:3" ht="14.4" x14ac:dyDescent="0.3">
      <c r="C9434"/>
    </row>
    <row r="9435" spans="3:3" ht="14.4" x14ac:dyDescent="0.3">
      <c r="C9435"/>
    </row>
    <row r="9436" spans="3:3" ht="14.4" x14ac:dyDescent="0.3">
      <c r="C9436"/>
    </row>
    <row r="9437" spans="3:3" ht="14.4" x14ac:dyDescent="0.3">
      <c r="C9437"/>
    </row>
    <row r="9438" spans="3:3" ht="14.4" x14ac:dyDescent="0.3">
      <c r="C9438"/>
    </row>
    <row r="9439" spans="3:3" ht="14.4" x14ac:dyDescent="0.3">
      <c r="C9439"/>
    </row>
    <row r="9440" spans="3:3" ht="14.4" x14ac:dyDescent="0.3">
      <c r="C9440"/>
    </row>
    <row r="9441" spans="3:3" ht="14.4" x14ac:dyDescent="0.3">
      <c r="C9441"/>
    </row>
    <row r="9442" spans="3:3" ht="14.4" x14ac:dyDescent="0.3">
      <c r="C9442"/>
    </row>
    <row r="9443" spans="3:3" ht="14.4" x14ac:dyDescent="0.3">
      <c r="C9443"/>
    </row>
    <row r="9444" spans="3:3" ht="14.4" x14ac:dyDescent="0.3">
      <c r="C9444"/>
    </row>
    <row r="9445" spans="3:3" ht="14.4" x14ac:dyDescent="0.3">
      <c r="C9445"/>
    </row>
    <row r="9446" spans="3:3" ht="14.4" x14ac:dyDescent="0.3">
      <c r="C9446"/>
    </row>
    <row r="9447" spans="3:3" ht="14.4" x14ac:dyDescent="0.3">
      <c r="C9447"/>
    </row>
    <row r="9448" spans="3:3" ht="14.4" x14ac:dyDescent="0.3">
      <c r="C9448"/>
    </row>
    <row r="9449" spans="3:3" ht="14.4" x14ac:dyDescent="0.3">
      <c r="C9449"/>
    </row>
    <row r="9450" spans="3:3" ht="14.4" x14ac:dyDescent="0.3">
      <c r="C9450"/>
    </row>
    <row r="9451" spans="3:3" ht="14.4" x14ac:dyDescent="0.3">
      <c r="C9451"/>
    </row>
    <row r="9452" spans="3:3" ht="14.4" x14ac:dyDescent="0.3">
      <c r="C9452"/>
    </row>
    <row r="9453" spans="3:3" ht="14.4" x14ac:dyDescent="0.3">
      <c r="C9453"/>
    </row>
    <row r="9454" spans="3:3" ht="14.4" x14ac:dyDescent="0.3">
      <c r="C9454"/>
    </row>
    <row r="9455" spans="3:3" ht="14.4" x14ac:dyDescent="0.3">
      <c r="C9455"/>
    </row>
    <row r="9456" spans="3:3" ht="14.4" x14ac:dyDescent="0.3">
      <c r="C9456"/>
    </row>
    <row r="9457" spans="3:3" ht="14.4" x14ac:dyDescent="0.3">
      <c r="C9457"/>
    </row>
    <row r="9458" spans="3:3" ht="14.4" x14ac:dyDescent="0.3">
      <c r="C9458"/>
    </row>
    <row r="9459" spans="3:3" ht="14.4" x14ac:dyDescent="0.3">
      <c r="C9459"/>
    </row>
    <row r="9460" spans="3:3" ht="14.4" x14ac:dyDescent="0.3">
      <c r="C9460"/>
    </row>
    <row r="9461" spans="3:3" ht="14.4" x14ac:dyDescent="0.3">
      <c r="C9461"/>
    </row>
    <row r="9462" spans="3:3" ht="14.4" x14ac:dyDescent="0.3">
      <c r="C9462"/>
    </row>
    <row r="9463" spans="3:3" ht="14.4" x14ac:dyDescent="0.3">
      <c r="C9463"/>
    </row>
    <row r="9464" spans="3:3" ht="14.4" x14ac:dyDescent="0.3">
      <c r="C9464"/>
    </row>
    <row r="9465" spans="3:3" ht="14.4" x14ac:dyDescent="0.3">
      <c r="C9465"/>
    </row>
    <row r="9466" spans="3:3" ht="14.4" x14ac:dyDescent="0.3">
      <c r="C9466"/>
    </row>
    <row r="9467" spans="3:3" ht="14.4" x14ac:dyDescent="0.3">
      <c r="C9467"/>
    </row>
    <row r="9468" spans="3:3" ht="14.4" x14ac:dyDescent="0.3">
      <c r="C9468"/>
    </row>
    <row r="9469" spans="3:3" ht="14.4" x14ac:dyDescent="0.3">
      <c r="C9469"/>
    </row>
    <row r="9470" spans="3:3" ht="14.4" x14ac:dyDescent="0.3">
      <c r="C9470"/>
    </row>
    <row r="9471" spans="3:3" ht="14.4" x14ac:dyDescent="0.3">
      <c r="C9471"/>
    </row>
    <row r="9472" spans="3:3" ht="14.4" x14ac:dyDescent="0.3">
      <c r="C9472"/>
    </row>
    <row r="9473" spans="3:3" ht="14.4" x14ac:dyDescent="0.3">
      <c r="C9473"/>
    </row>
    <row r="9474" spans="3:3" ht="14.4" x14ac:dyDescent="0.3">
      <c r="C9474"/>
    </row>
    <row r="9475" spans="3:3" ht="14.4" x14ac:dyDescent="0.3">
      <c r="C9475"/>
    </row>
    <row r="9476" spans="3:3" ht="14.4" x14ac:dyDescent="0.3">
      <c r="C9476"/>
    </row>
    <row r="9477" spans="3:3" ht="14.4" x14ac:dyDescent="0.3">
      <c r="C9477"/>
    </row>
    <row r="9478" spans="3:3" ht="14.4" x14ac:dyDescent="0.3">
      <c r="C9478"/>
    </row>
    <row r="9479" spans="3:3" ht="14.4" x14ac:dyDescent="0.3">
      <c r="C9479"/>
    </row>
    <row r="9480" spans="3:3" ht="14.4" x14ac:dyDescent="0.3">
      <c r="C9480"/>
    </row>
    <row r="9481" spans="3:3" ht="14.4" x14ac:dyDescent="0.3">
      <c r="C9481"/>
    </row>
    <row r="9482" spans="3:3" ht="14.4" x14ac:dyDescent="0.3">
      <c r="C9482"/>
    </row>
    <row r="9483" spans="3:3" ht="14.4" x14ac:dyDescent="0.3">
      <c r="C9483"/>
    </row>
    <row r="9484" spans="3:3" ht="14.4" x14ac:dyDescent="0.3">
      <c r="C9484"/>
    </row>
    <row r="9485" spans="3:3" ht="14.4" x14ac:dyDescent="0.3">
      <c r="C9485"/>
    </row>
    <row r="9486" spans="3:3" ht="14.4" x14ac:dyDescent="0.3">
      <c r="C9486"/>
    </row>
    <row r="9487" spans="3:3" ht="14.4" x14ac:dyDescent="0.3">
      <c r="C9487"/>
    </row>
    <row r="9488" spans="3:3" ht="14.4" x14ac:dyDescent="0.3">
      <c r="C9488"/>
    </row>
    <row r="9489" spans="3:3" ht="14.4" x14ac:dyDescent="0.3">
      <c r="C9489"/>
    </row>
    <row r="9490" spans="3:3" ht="14.4" x14ac:dyDescent="0.3">
      <c r="C9490"/>
    </row>
    <row r="9491" spans="3:3" ht="14.4" x14ac:dyDescent="0.3">
      <c r="C9491"/>
    </row>
    <row r="9492" spans="3:3" ht="14.4" x14ac:dyDescent="0.3">
      <c r="C9492"/>
    </row>
    <row r="9493" spans="3:3" ht="14.4" x14ac:dyDescent="0.3">
      <c r="C9493"/>
    </row>
    <row r="9494" spans="3:3" ht="14.4" x14ac:dyDescent="0.3">
      <c r="C9494"/>
    </row>
    <row r="9495" spans="3:3" ht="14.4" x14ac:dyDescent="0.3">
      <c r="C9495"/>
    </row>
    <row r="9496" spans="3:3" ht="14.4" x14ac:dyDescent="0.3">
      <c r="C9496"/>
    </row>
    <row r="9497" spans="3:3" ht="14.4" x14ac:dyDescent="0.3">
      <c r="C9497"/>
    </row>
    <row r="9498" spans="3:3" ht="14.4" x14ac:dyDescent="0.3">
      <c r="C9498"/>
    </row>
    <row r="9499" spans="3:3" ht="14.4" x14ac:dyDescent="0.3">
      <c r="C9499"/>
    </row>
    <row r="9500" spans="3:3" ht="14.4" x14ac:dyDescent="0.3">
      <c r="C9500"/>
    </row>
    <row r="9501" spans="3:3" ht="14.4" x14ac:dyDescent="0.3">
      <c r="C9501"/>
    </row>
    <row r="9502" spans="3:3" ht="14.4" x14ac:dyDescent="0.3">
      <c r="C9502"/>
    </row>
    <row r="9503" spans="3:3" ht="14.4" x14ac:dyDescent="0.3">
      <c r="C9503"/>
    </row>
    <row r="9504" spans="3:3" ht="14.4" x14ac:dyDescent="0.3">
      <c r="C9504"/>
    </row>
    <row r="9505" spans="3:3" ht="14.4" x14ac:dyDescent="0.3">
      <c r="C9505"/>
    </row>
    <row r="9506" spans="3:3" ht="14.4" x14ac:dyDescent="0.3">
      <c r="C9506"/>
    </row>
    <row r="9507" spans="3:3" ht="14.4" x14ac:dyDescent="0.3">
      <c r="C9507"/>
    </row>
    <row r="9508" spans="3:3" ht="14.4" x14ac:dyDescent="0.3">
      <c r="C9508"/>
    </row>
    <row r="9509" spans="3:3" ht="14.4" x14ac:dyDescent="0.3">
      <c r="C9509"/>
    </row>
    <row r="9510" spans="3:3" ht="14.4" x14ac:dyDescent="0.3">
      <c r="C9510"/>
    </row>
    <row r="9511" spans="3:3" ht="14.4" x14ac:dyDescent="0.3">
      <c r="C9511"/>
    </row>
    <row r="9512" spans="3:3" ht="14.4" x14ac:dyDescent="0.3">
      <c r="C9512"/>
    </row>
    <row r="9513" spans="3:3" ht="14.4" x14ac:dyDescent="0.3">
      <c r="C9513"/>
    </row>
    <row r="9514" spans="3:3" ht="14.4" x14ac:dyDescent="0.3">
      <c r="C9514"/>
    </row>
    <row r="9515" spans="3:3" ht="14.4" x14ac:dyDescent="0.3">
      <c r="C9515"/>
    </row>
    <row r="9516" spans="3:3" ht="14.4" x14ac:dyDescent="0.3">
      <c r="C9516"/>
    </row>
    <row r="9517" spans="3:3" ht="14.4" x14ac:dyDescent="0.3">
      <c r="C9517"/>
    </row>
    <row r="9518" spans="3:3" ht="14.4" x14ac:dyDescent="0.3">
      <c r="C9518"/>
    </row>
    <row r="9519" spans="3:3" ht="14.4" x14ac:dyDescent="0.3">
      <c r="C9519"/>
    </row>
    <row r="9520" spans="3:3" ht="14.4" x14ac:dyDescent="0.3">
      <c r="C9520"/>
    </row>
    <row r="9521" spans="3:3" ht="14.4" x14ac:dyDescent="0.3">
      <c r="C9521"/>
    </row>
    <row r="9522" spans="3:3" ht="14.4" x14ac:dyDescent="0.3">
      <c r="C9522"/>
    </row>
    <row r="9523" spans="3:3" ht="14.4" x14ac:dyDescent="0.3">
      <c r="C9523"/>
    </row>
    <row r="9524" spans="3:3" ht="14.4" x14ac:dyDescent="0.3">
      <c r="C9524"/>
    </row>
    <row r="9525" spans="3:3" ht="14.4" x14ac:dyDescent="0.3">
      <c r="C9525"/>
    </row>
    <row r="9526" spans="3:3" ht="14.4" x14ac:dyDescent="0.3">
      <c r="C9526"/>
    </row>
    <row r="9527" spans="3:3" ht="14.4" x14ac:dyDescent="0.3">
      <c r="C9527"/>
    </row>
    <row r="9528" spans="3:3" ht="14.4" x14ac:dyDescent="0.3">
      <c r="C9528"/>
    </row>
    <row r="9529" spans="3:3" ht="14.4" x14ac:dyDescent="0.3">
      <c r="C9529"/>
    </row>
    <row r="9530" spans="3:3" ht="14.4" x14ac:dyDescent="0.3">
      <c r="C9530"/>
    </row>
    <row r="9531" spans="3:3" ht="14.4" x14ac:dyDescent="0.3">
      <c r="C9531"/>
    </row>
    <row r="9532" spans="3:3" ht="14.4" x14ac:dyDescent="0.3">
      <c r="C9532"/>
    </row>
    <row r="9533" spans="3:3" ht="14.4" x14ac:dyDescent="0.3">
      <c r="C9533"/>
    </row>
    <row r="9534" spans="3:3" ht="14.4" x14ac:dyDescent="0.3">
      <c r="C9534"/>
    </row>
    <row r="9535" spans="3:3" ht="14.4" x14ac:dyDescent="0.3">
      <c r="C9535"/>
    </row>
    <row r="9536" spans="3:3" ht="14.4" x14ac:dyDescent="0.3">
      <c r="C9536"/>
    </row>
    <row r="9537" spans="3:3" ht="14.4" x14ac:dyDescent="0.3">
      <c r="C9537"/>
    </row>
    <row r="9538" spans="3:3" ht="14.4" x14ac:dyDescent="0.3">
      <c r="C9538"/>
    </row>
    <row r="9539" spans="3:3" ht="14.4" x14ac:dyDescent="0.3">
      <c r="C9539"/>
    </row>
    <row r="9540" spans="3:3" ht="14.4" x14ac:dyDescent="0.3">
      <c r="C9540"/>
    </row>
    <row r="9541" spans="3:3" ht="14.4" x14ac:dyDescent="0.3">
      <c r="C9541"/>
    </row>
    <row r="9542" spans="3:3" ht="14.4" x14ac:dyDescent="0.3">
      <c r="C9542"/>
    </row>
    <row r="9543" spans="3:3" ht="14.4" x14ac:dyDescent="0.3">
      <c r="C9543"/>
    </row>
    <row r="9544" spans="3:3" ht="14.4" x14ac:dyDescent="0.3">
      <c r="C9544"/>
    </row>
    <row r="9545" spans="3:3" ht="14.4" x14ac:dyDescent="0.3">
      <c r="C9545"/>
    </row>
    <row r="9546" spans="3:3" ht="14.4" x14ac:dyDescent="0.3">
      <c r="C9546"/>
    </row>
    <row r="9547" spans="3:3" ht="14.4" x14ac:dyDescent="0.3">
      <c r="C9547"/>
    </row>
    <row r="9548" spans="3:3" ht="14.4" x14ac:dyDescent="0.3">
      <c r="C9548"/>
    </row>
    <row r="9549" spans="3:3" ht="14.4" x14ac:dyDescent="0.3">
      <c r="C9549"/>
    </row>
    <row r="9550" spans="3:3" ht="14.4" x14ac:dyDescent="0.3">
      <c r="C9550"/>
    </row>
    <row r="9551" spans="3:3" ht="14.4" x14ac:dyDescent="0.3">
      <c r="C9551"/>
    </row>
    <row r="9552" spans="3:3" ht="14.4" x14ac:dyDescent="0.3">
      <c r="C9552"/>
    </row>
    <row r="9553" spans="3:3" ht="14.4" x14ac:dyDescent="0.3">
      <c r="C9553"/>
    </row>
    <row r="9554" spans="3:3" ht="14.4" x14ac:dyDescent="0.3">
      <c r="C9554"/>
    </row>
    <row r="9555" spans="3:3" ht="14.4" x14ac:dyDescent="0.3">
      <c r="C9555"/>
    </row>
    <row r="9556" spans="3:3" ht="14.4" x14ac:dyDescent="0.3">
      <c r="C9556"/>
    </row>
    <row r="9557" spans="3:3" ht="14.4" x14ac:dyDescent="0.3">
      <c r="C9557"/>
    </row>
    <row r="9558" spans="3:3" ht="14.4" x14ac:dyDescent="0.3">
      <c r="C9558"/>
    </row>
    <row r="9559" spans="3:3" ht="14.4" x14ac:dyDescent="0.3">
      <c r="C9559"/>
    </row>
    <row r="9560" spans="3:3" ht="14.4" x14ac:dyDescent="0.3">
      <c r="C9560"/>
    </row>
    <row r="9561" spans="3:3" ht="14.4" x14ac:dyDescent="0.3">
      <c r="C9561"/>
    </row>
    <row r="9562" spans="3:3" ht="14.4" x14ac:dyDescent="0.3">
      <c r="C9562"/>
    </row>
    <row r="9563" spans="3:3" ht="14.4" x14ac:dyDescent="0.3">
      <c r="C9563"/>
    </row>
    <row r="9564" spans="3:3" ht="14.4" x14ac:dyDescent="0.3">
      <c r="C9564"/>
    </row>
    <row r="9565" spans="3:3" ht="14.4" x14ac:dyDescent="0.3">
      <c r="C9565"/>
    </row>
    <row r="9566" spans="3:3" ht="14.4" x14ac:dyDescent="0.3">
      <c r="C9566"/>
    </row>
    <row r="9567" spans="3:3" ht="14.4" x14ac:dyDescent="0.3">
      <c r="C9567"/>
    </row>
    <row r="9568" spans="3:3" ht="14.4" x14ac:dyDescent="0.3">
      <c r="C9568"/>
    </row>
    <row r="9569" spans="3:3" ht="14.4" x14ac:dyDescent="0.3">
      <c r="C9569"/>
    </row>
    <row r="9570" spans="3:3" ht="14.4" x14ac:dyDescent="0.3">
      <c r="C9570"/>
    </row>
    <row r="9571" spans="3:3" ht="14.4" x14ac:dyDescent="0.3">
      <c r="C9571"/>
    </row>
    <row r="9572" spans="3:3" ht="14.4" x14ac:dyDescent="0.3">
      <c r="C9572"/>
    </row>
    <row r="9573" spans="3:3" ht="14.4" x14ac:dyDescent="0.3">
      <c r="C9573"/>
    </row>
    <row r="9574" spans="3:3" ht="14.4" x14ac:dyDescent="0.3">
      <c r="C9574"/>
    </row>
    <row r="9575" spans="3:3" ht="14.4" x14ac:dyDescent="0.3">
      <c r="C9575"/>
    </row>
    <row r="9576" spans="3:3" ht="14.4" x14ac:dyDescent="0.3">
      <c r="C9576"/>
    </row>
    <row r="9577" spans="3:3" ht="14.4" x14ac:dyDescent="0.3">
      <c r="C9577"/>
    </row>
    <row r="9578" spans="3:3" ht="14.4" x14ac:dyDescent="0.3">
      <c r="C9578"/>
    </row>
    <row r="9579" spans="3:3" ht="14.4" x14ac:dyDescent="0.3">
      <c r="C9579"/>
    </row>
    <row r="9580" spans="3:3" ht="14.4" x14ac:dyDescent="0.3">
      <c r="C9580"/>
    </row>
    <row r="9581" spans="3:3" ht="14.4" x14ac:dyDescent="0.3">
      <c r="C9581"/>
    </row>
    <row r="9582" spans="3:3" ht="14.4" x14ac:dyDescent="0.3">
      <c r="C9582"/>
    </row>
    <row r="9583" spans="3:3" ht="14.4" x14ac:dyDescent="0.3">
      <c r="C9583"/>
    </row>
    <row r="9584" spans="3:3" ht="14.4" x14ac:dyDescent="0.3">
      <c r="C9584"/>
    </row>
    <row r="9585" spans="3:3" ht="14.4" x14ac:dyDescent="0.3">
      <c r="C9585"/>
    </row>
    <row r="9586" spans="3:3" ht="14.4" x14ac:dyDescent="0.3">
      <c r="C9586"/>
    </row>
    <row r="9587" spans="3:3" ht="14.4" x14ac:dyDescent="0.3">
      <c r="C9587"/>
    </row>
    <row r="9588" spans="3:3" ht="14.4" x14ac:dyDescent="0.3">
      <c r="C9588"/>
    </row>
    <row r="9589" spans="3:3" ht="14.4" x14ac:dyDescent="0.3">
      <c r="C9589"/>
    </row>
    <row r="9590" spans="3:3" ht="14.4" x14ac:dyDescent="0.3">
      <c r="C9590"/>
    </row>
    <row r="9591" spans="3:3" ht="14.4" x14ac:dyDescent="0.3">
      <c r="C9591"/>
    </row>
    <row r="9592" spans="3:3" ht="14.4" x14ac:dyDescent="0.3">
      <c r="C9592"/>
    </row>
    <row r="9593" spans="3:3" ht="14.4" x14ac:dyDescent="0.3">
      <c r="C9593"/>
    </row>
    <row r="9594" spans="3:3" ht="14.4" x14ac:dyDescent="0.3">
      <c r="C9594"/>
    </row>
    <row r="9595" spans="3:3" ht="14.4" x14ac:dyDescent="0.3">
      <c r="C9595"/>
    </row>
    <row r="9596" spans="3:3" ht="14.4" x14ac:dyDescent="0.3">
      <c r="C9596"/>
    </row>
    <row r="9597" spans="3:3" ht="14.4" x14ac:dyDescent="0.3">
      <c r="C9597"/>
    </row>
    <row r="9598" spans="3:3" ht="14.4" x14ac:dyDescent="0.3">
      <c r="C9598"/>
    </row>
    <row r="9599" spans="3:3" ht="14.4" x14ac:dyDescent="0.3">
      <c r="C9599"/>
    </row>
    <row r="9600" spans="3:3" ht="14.4" x14ac:dyDescent="0.3">
      <c r="C9600"/>
    </row>
    <row r="9601" spans="3:3" ht="14.4" x14ac:dyDescent="0.3">
      <c r="C9601"/>
    </row>
    <row r="9602" spans="3:3" ht="14.4" x14ac:dyDescent="0.3">
      <c r="C9602"/>
    </row>
    <row r="9603" spans="3:3" ht="14.4" x14ac:dyDescent="0.3">
      <c r="C9603"/>
    </row>
    <row r="9604" spans="3:3" ht="14.4" x14ac:dyDescent="0.3">
      <c r="C9604"/>
    </row>
    <row r="9605" spans="3:3" ht="14.4" x14ac:dyDescent="0.3">
      <c r="C9605"/>
    </row>
    <row r="9606" spans="3:3" ht="14.4" x14ac:dyDescent="0.3">
      <c r="C9606"/>
    </row>
    <row r="9607" spans="3:3" ht="14.4" x14ac:dyDescent="0.3">
      <c r="C9607"/>
    </row>
    <row r="9608" spans="3:3" ht="14.4" x14ac:dyDescent="0.3">
      <c r="C9608"/>
    </row>
    <row r="9609" spans="3:3" ht="14.4" x14ac:dyDescent="0.3">
      <c r="C9609"/>
    </row>
    <row r="9610" spans="3:3" ht="14.4" x14ac:dyDescent="0.3">
      <c r="C9610"/>
    </row>
    <row r="9611" spans="3:3" ht="14.4" x14ac:dyDescent="0.3">
      <c r="C9611"/>
    </row>
    <row r="9612" spans="3:3" ht="14.4" x14ac:dyDescent="0.3">
      <c r="C9612"/>
    </row>
    <row r="9613" spans="3:3" ht="14.4" x14ac:dyDescent="0.3">
      <c r="C9613"/>
    </row>
    <row r="9614" spans="3:3" ht="14.4" x14ac:dyDescent="0.3">
      <c r="C9614"/>
    </row>
    <row r="9615" spans="3:3" ht="14.4" x14ac:dyDescent="0.3">
      <c r="C9615"/>
    </row>
    <row r="9616" spans="3:3" ht="14.4" x14ac:dyDescent="0.3">
      <c r="C9616"/>
    </row>
    <row r="9617" spans="3:3" ht="14.4" x14ac:dyDescent="0.3">
      <c r="C9617"/>
    </row>
    <row r="9618" spans="3:3" ht="14.4" x14ac:dyDescent="0.3">
      <c r="C9618"/>
    </row>
    <row r="9619" spans="3:3" ht="14.4" x14ac:dyDescent="0.3">
      <c r="C9619"/>
    </row>
    <row r="9620" spans="3:3" ht="14.4" x14ac:dyDescent="0.3">
      <c r="C9620"/>
    </row>
    <row r="9621" spans="3:3" ht="14.4" x14ac:dyDescent="0.3">
      <c r="C9621"/>
    </row>
    <row r="9622" spans="3:3" ht="14.4" x14ac:dyDescent="0.3">
      <c r="C9622"/>
    </row>
    <row r="9623" spans="3:3" ht="14.4" x14ac:dyDescent="0.3">
      <c r="C9623"/>
    </row>
    <row r="9624" spans="3:3" ht="14.4" x14ac:dyDescent="0.3">
      <c r="C9624"/>
    </row>
    <row r="9625" spans="3:3" ht="14.4" x14ac:dyDescent="0.3">
      <c r="C9625"/>
    </row>
    <row r="9626" spans="3:3" ht="14.4" x14ac:dyDescent="0.3">
      <c r="C9626"/>
    </row>
    <row r="9627" spans="3:3" ht="14.4" x14ac:dyDescent="0.3">
      <c r="C9627"/>
    </row>
    <row r="9628" spans="3:3" ht="14.4" x14ac:dyDescent="0.3">
      <c r="C9628"/>
    </row>
    <row r="9629" spans="3:3" ht="14.4" x14ac:dyDescent="0.3">
      <c r="C9629"/>
    </row>
    <row r="9630" spans="3:3" ht="14.4" x14ac:dyDescent="0.3">
      <c r="C9630"/>
    </row>
    <row r="9631" spans="3:3" ht="14.4" x14ac:dyDescent="0.3">
      <c r="C9631"/>
    </row>
    <row r="9632" spans="3:3" ht="14.4" x14ac:dyDescent="0.3">
      <c r="C9632"/>
    </row>
    <row r="9633" spans="3:3" ht="14.4" x14ac:dyDescent="0.3">
      <c r="C9633"/>
    </row>
    <row r="9634" spans="3:3" ht="14.4" x14ac:dyDescent="0.3">
      <c r="C9634"/>
    </row>
    <row r="9635" spans="3:3" ht="14.4" x14ac:dyDescent="0.3">
      <c r="C9635"/>
    </row>
    <row r="9636" spans="3:3" ht="14.4" x14ac:dyDescent="0.3">
      <c r="C9636"/>
    </row>
    <row r="9637" spans="3:3" ht="14.4" x14ac:dyDescent="0.3">
      <c r="C9637"/>
    </row>
    <row r="9638" spans="3:3" ht="14.4" x14ac:dyDescent="0.3">
      <c r="C9638"/>
    </row>
    <row r="9639" spans="3:3" ht="14.4" x14ac:dyDescent="0.3">
      <c r="C9639"/>
    </row>
    <row r="9640" spans="3:3" ht="14.4" x14ac:dyDescent="0.3">
      <c r="C9640"/>
    </row>
    <row r="9641" spans="3:3" ht="14.4" x14ac:dyDescent="0.3">
      <c r="C9641"/>
    </row>
    <row r="9642" spans="3:3" ht="14.4" x14ac:dyDescent="0.3">
      <c r="C9642"/>
    </row>
    <row r="9643" spans="3:3" ht="14.4" x14ac:dyDescent="0.3">
      <c r="C9643"/>
    </row>
    <row r="9644" spans="3:3" ht="14.4" x14ac:dyDescent="0.3">
      <c r="C9644"/>
    </row>
    <row r="9645" spans="3:3" ht="14.4" x14ac:dyDescent="0.3">
      <c r="C9645"/>
    </row>
    <row r="9646" spans="3:3" ht="14.4" x14ac:dyDescent="0.3">
      <c r="C9646"/>
    </row>
    <row r="9647" spans="3:3" ht="14.4" x14ac:dyDescent="0.3">
      <c r="C9647"/>
    </row>
    <row r="9648" spans="3:3" ht="14.4" x14ac:dyDescent="0.3">
      <c r="C9648"/>
    </row>
    <row r="9649" spans="3:3" ht="14.4" x14ac:dyDescent="0.3">
      <c r="C9649"/>
    </row>
    <row r="9650" spans="3:3" ht="14.4" x14ac:dyDescent="0.3">
      <c r="C9650"/>
    </row>
    <row r="9651" spans="3:3" ht="14.4" x14ac:dyDescent="0.3">
      <c r="C9651"/>
    </row>
    <row r="9652" spans="3:3" ht="14.4" x14ac:dyDescent="0.3">
      <c r="C9652"/>
    </row>
    <row r="9653" spans="3:3" ht="14.4" x14ac:dyDescent="0.3">
      <c r="C9653"/>
    </row>
    <row r="9654" spans="3:3" ht="14.4" x14ac:dyDescent="0.3">
      <c r="C9654"/>
    </row>
    <row r="9655" spans="3:3" ht="14.4" x14ac:dyDescent="0.3">
      <c r="C9655"/>
    </row>
    <row r="9656" spans="3:3" ht="14.4" x14ac:dyDescent="0.3">
      <c r="C9656"/>
    </row>
    <row r="9657" spans="3:3" ht="14.4" x14ac:dyDescent="0.3">
      <c r="C9657"/>
    </row>
    <row r="9658" spans="3:3" ht="14.4" x14ac:dyDescent="0.3">
      <c r="C9658"/>
    </row>
    <row r="9659" spans="3:3" ht="14.4" x14ac:dyDescent="0.3">
      <c r="C9659"/>
    </row>
    <row r="9660" spans="3:3" ht="14.4" x14ac:dyDescent="0.3">
      <c r="C9660"/>
    </row>
    <row r="9661" spans="3:3" ht="14.4" x14ac:dyDescent="0.3">
      <c r="C9661"/>
    </row>
    <row r="9662" spans="3:3" ht="14.4" x14ac:dyDescent="0.3">
      <c r="C9662"/>
    </row>
    <row r="9663" spans="3:3" ht="14.4" x14ac:dyDescent="0.3">
      <c r="C9663"/>
    </row>
    <row r="9664" spans="3:3" ht="14.4" x14ac:dyDescent="0.3">
      <c r="C9664"/>
    </row>
    <row r="9665" spans="3:3" ht="14.4" x14ac:dyDescent="0.3">
      <c r="C9665"/>
    </row>
    <row r="9666" spans="3:3" ht="14.4" x14ac:dyDescent="0.3">
      <c r="C9666"/>
    </row>
    <row r="9667" spans="3:3" ht="14.4" x14ac:dyDescent="0.3">
      <c r="C9667"/>
    </row>
    <row r="9668" spans="3:3" ht="14.4" x14ac:dyDescent="0.3">
      <c r="C9668"/>
    </row>
    <row r="9669" spans="3:3" ht="14.4" x14ac:dyDescent="0.3">
      <c r="C9669"/>
    </row>
    <row r="9670" spans="3:3" ht="14.4" x14ac:dyDescent="0.3">
      <c r="C9670"/>
    </row>
    <row r="9671" spans="3:3" ht="14.4" x14ac:dyDescent="0.3">
      <c r="C9671"/>
    </row>
    <row r="9672" spans="3:3" ht="14.4" x14ac:dyDescent="0.3">
      <c r="C9672"/>
    </row>
    <row r="9673" spans="3:3" ht="14.4" x14ac:dyDescent="0.3">
      <c r="C9673"/>
    </row>
    <row r="9674" spans="3:3" ht="14.4" x14ac:dyDescent="0.3">
      <c r="C9674"/>
    </row>
    <row r="9675" spans="3:3" ht="14.4" x14ac:dyDescent="0.3">
      <c r="C9675"/>
    </row>
    <row r="9676" spans="3:3" ht="14.4" x14ac:dyDescent="0.3">
      <c r="C9676"/>
    </row>
    <row r="9677" spans="3:3" ht="14.4" x14ac:dyDescent="0.3">
      <c r="C9677"/>
    </row>
    <row r="9678" spans="3:3" ht="14.4" x14ac:dyDescent="0.3">
      <c r="C9678"/>
    </row>
    <row r="9679" spans="3:3" ht="14.4" x14ac:dyDescent="0.3">
      <c r="C9679"/>
    </row>
    <row r="9680" spans="3:3" ht="14.4" x14ac:dyDescent="0.3">
      <c r="C9680"/>
    </row>
    <row r="9681" spans="3:3" ht="14.4" x14ac:dyDescent="0.3">
      <c r="C9681"/>
    </row>
    <row r="9682" spans="3:3" ht="14.4" x14ac:dyDescent="0.3">
      <c r="C9682"/>
    </row>
    <row r="9683" spans="3:3" ht="14.4" x14ac:dyDescent="0.3">
      <c r="C9683"/>
    </row>
    <row r="9684" spans="3:3" ht="14.4" x14ac:dyDescent="0.3">
      <c r="C9684"/>
    </row>
    <row r="9685" spans="3:3" ht="14.4" x14ac:dyDescent="0.3">
      <c r="C9685"/>
    </row>
    <row r="9686" spans="3:3" ht="14.4" x14ac:dyDescent="0.3">
      <c r="C9686"/>
    </row>
    <row r="9687" spans="3:3" ht="14.4" x14ac:dyDescent="0.3">
      <c r="C9687"/>
    </row>
    <row r="9688" spans="3:3" ht="14.4" x14ac:dyDescent="0.3">
      <c r="C9688"/>
    </row>
    <row r="9689" spans="3:3" ht="14.4" x14ac:dyDescent="0.3">
      <c r="C9689"/>
    </row>
    <row r="9690" spans="3:3" ht="14.4" x14ac:dyDescent="0.3">
      <c r="C9690"/>
    </row>
    <row r="9691" spans="3:3" ht="14.4" x14ac:dyDescent="0.3">
      <c r="C9691"/>
    </row>
    <row r="9692" spans="3:3" ht="14.4" x14ac:dyDescent="0.3">
      <c r="C9692"/>
    </row>
    <row r="9693" spans="3:3" ht="14.4" x14ac:dyDescent="0.3">
      <c r="C9693"/>
    </row>
    <row r="9694" spans="3:3" ht="14.4" x14ac:dyDescent="0.3">
      <c r="C9694"/>
    </row>
    <row r="9695" spans="3:3" ht="14.4" x14ac:dyDescent="0.3">
      <c r="C9695"/>
    </row>
    <row r="9696" spans="3:3" ht="14.4" x14ac:dyDescent="0.3">
      <c r="C9696"/>
    </row>
    <row r="9697" spans="3:3" ht="14.4" x14ac:dyDescent="0.3">
      <c r="C9697"/>
    </row>
    <row r="9698" spans="3:3" ht="14.4" x14ac:dyDescent="0.3">
      <c r="C9698"/>
    </row>
    <row r="9699" spans="3:3" ht="14.4" x14ac:dyDescent="0.3">
      <c r="C9699"/>
    </row>
    <row r="9700" spans="3:3" ht="14.4" x14ac:dyDescent="0.3">
      <c r="C9700"/>
    </row>
    <row r="9701" spans="3:3" ht="14.4" x14ac:dyDescent="0.3">
      <c r="C9701"/>
    </row>
    <row r="9702" spans="3:3" ht="14.4" x14ac:dyDescent="0.3">
      <c r="C9702"/>
    </row>
    <row r="9703" spans="3:3" ht="14.4" x14ac:dyDescent="0.3">
      <c r="C9703"/>
    </row>
    <row r="9704" spans="3:3" ht="14.4" x14ac:dyDescent="0.3">
      <c r="C9704"/>
    </row>
    <row r="9705" spans="3:3" ht="14.4" x14ac:dyDescent="0.3">
      <c r="C9705"/>
    </row>
    <row r="9706" spans="3:3" ht="14.4" x14ac:dyDescent="0.3">
      <c r="C9706"/>
    </row>
    <row r="9707" spans="3:3" ht="14.4" x14ac:dyDescent="0.3">
      <c r="C9707"/>
    </row>
    <row r="9708" spans="3:3" ht="14.4" x14ac:dyDescent="0.3">
      <c r="C9708"/>
    </row>
    <row r="9709" spans="3:3" ht="14.4" x14ac:dyDescent="0.3">
      <c r="C9709"/>
    </row>
    <row r="9710" spans="3:3" ht="14.4" x14ac:dyDescent="0.3">
      <c r="C9710"/>
    </row>
    <row r="9711" spans="3:3" ht="14.4" x14ac:dyDescent="0.3">
      <c r="C9711"/>
    </row>
    <row r="9712" spans="3:3" ht="14.4" x14ac:dyDescent="0.3">
      <c r="C9712"/>
    </row>
    <row r="9713" spans="3:3" ht="14.4" x14ac:dyDescent="0.3">
      <c r="C9713"/>
    </row>
    <row r="9714" spans="3:3" ht="14.4" x14ac:dyDescent="0.3">
      <c r="C9714"/>
    </row>
    <row r="9715" spans="3:3" ht="14.4" x14ac:dyDescent="0.3">
      <c r="C9715"/>
    </row>
    <row r="9716" spans="3:3" ht="14.4" x14ac:dyDescent="0.3">
      <c r="C9716"/>
    </row>
    <row r="9717" spans="3:3" ht="14.4" x14ac:dyDescent="0.3">
      <c r="C9717"/>
    </row>
    <row r="9718" spans="3:3" ht="14.4" x14ac:dyDescent="0.3">
      <c r="C9718"/>
    </row>
    <row r="9719" spans="3:3" ht="14.4" x14ac:dyDescent="0.3">
      <c r="C9719"/>
    </row>
    <row r="9720" spans="3:3" ht="14.4" x14ac:dyDescent="0.3">
      <c r="C9720"/>
    </row>
    <row r="9721" spans="3:3" ht="14.4" x14ac:dyDescent="0.3">
      <c r="C9721"/>
    </row>
    <row r="9722" spans="3:3" ht="14.4" x14ac:dyDescent="0.3">
      <c r="C9722"/>
    </row>
    <row r="9723" spans="3:3" ht="14.4" x14ac:dyDescent="0.3">
      <c r="C9723"/>
    </row>
    <row r="9724" spans="3:3" ht="14.4" x14ac:dyDescent="0.3">
      <c r="C9724"/>
    </row>
    <row r="9725" spans="3:3" ht="14.4" x14ac:dyDescent="0.3">
      <c r="C9725"/>
    </row>
    <row r="9726" spans="3:3" ht="14.4" x14ac:dyDescent="0.3">
      <c r="C9726"/>
    </row>
    <row r="9727" spans="3:3" ht="14.4" x14ac:dyDescent="0.3">
      <c r="C9727"/>
    </row>
    <row r="9728" spans="3:3" ht="14.4" x14ac:dyDescent="0.3">
      <c r="C9728"/>
    </row>
    <row r="9729" spans="3:3" ht="14.4" x14ac:dyDescent="0.3">
      <c r="C9729"/>
    </row>
    <row r="9730" spans="3:3" ht="14.4" x14ac:dyDescent="0.3">
      <c r="C9730"/>
    </row>
    <row r="9731" spans="3:3" ht="14.4" x14ac:dyDescent="0.3">
      <c r="C9731"/>
    </row>
    <row r="9732" spans="3:3" ht="14.4" x14ac:dyDescent="0.3">
      <c r="C9732"/>
    </row>
    <row r="9733" spans="3:3" ht="14.4" x14ac:dyDescent="0.3">
      <c r="C9733"/>
    </row>
    <row r="9734" spans="3:3" ht="14.4" x14ac:dyDescent="0.3">
      <c r="C9734"/>
    </row>
    <row r="9735" spans="3:3" ht="14.4" x14ac:dyDescent="0.3">
      <c r="C9735"/>
    </row>
    <row r="9736" spans="3:3" ht="14.4" x14ac:dyDescent="0.3">
      <c r="C9736"/>
    </row>
    <row r="9737" spans="3:3" ht="14.4" x14ac:dyDescent="0.3">
      <c r="C9737"/>
    </row>
    <row r="9738" spans="3:3" ht="14.4" x14ac:dyDescent="0.3">
      <c r="C9738"/>
    </row>
    <row r="9739" spans="3:3" ht="14.4" x14ac:dyDescent="0.3">
      <c r="C9739"/>
    </row>
    <row r="9740" spans="3:3" ht="14.4" x14ac:dyDescent="0.3">
      <c r="C9740"/>
    </row>
    <row r="9741" spans="3:3" ht="14.4" x14ac:dyDescent="0.3">
      <c r="C9741"/>
    </row>
    <row r="9742" spans="3:3" ht="14.4" x14ac:dyDescent="0.3">
      <c r="C9742"/>
    </row>
    <row r="9743" spans="3:3" ht="14.4" x14ac:dyDescent="0.3">
      <c r="C9743"/>
    </row>
    <row r="9744" spans="3:3" ht="14.4" x14ac:dyDescent="0.3">
      <c r="C9744"/>
    </row>
    <row r="9745" spans="3:3" ht="14.4" x14ac:dyDescent="0.3">
      <c r="C9745"/>
    </row>
    <row r="9746" spans="3:3" ht="14.4" x14ac:dyDescent="0.3">
      <c r="C9746"/>
    </row>
    <row r="9747" spans="3:3" ht="14.4" x14ac:dyDescent="0.3">
      <c r="C9747"/>
    </row>
    <row r="9748" spans="3:3" ht="14.4" x14ac:dyDescent="0.3">
      <c r="C9748"/>
    </row>
    <row r="9749" spans="3:3" ht="14.4" x14ac:dyDescent="0.3">
      <c r="C9749"/>
    </row>
    <row r="9750" spans="3:3" ht="14.4" x14ac:dyDescent="0.3">
      <c r="C9750"/>
    </row>
    <row r="9751" spans="3:3" ht="14.4" x14ac:dyDescent="0.3">
      <c r="C9751"/>
    </row>
    <row r="9752" spans="3:3" ht="14.4" x14ac:dyDescent="0.3">
      <c r="C9752"/>
    </row>
    <row r="9753" spans="3:3" ht="14.4" x14ac:dyDescent="0.3">
      <c r="C9753"/>
    </row>
    <row r="9754" spans="3:3" ht="14.4" x14ac:dyDescent="0.3">
      <c r="C9754"/>
    </row>
    <row r="9755" spans="3:3" ht="14.4" x14ac:dyDescent="0.3">
      <c r="C9755"/>
    </row>
    <row r="9756" spans="3:3" ht="14.4" x14ac:dyDescent="0.3">
      <c r="C9756"/>
    </row>
    <row r="9757" spans="3:3" ht="14.4" x14ac:dyDescent="0.3">
      <c r="C9757"/>
    </row>
    <row r="9758" spans="3:3" ht="14.4" x14ac:dyDescent="0.3">
      <c r="C9758"/>
    </row>
    <row r="9759" spans="3:3" ht="14.4" x14ac:dyDescent="0.3">
      <c r="C9759"/>
    </row>
    <row r="9760" spans="3:3" ht="14.4" x14ac:dyDescent="0.3">
      <c r="C9760"/>
    </row>
    <row r="9761" spans="3:3" ht="14.4" x14ac:dyDescent="0.3">
      <c r="C9761"/>
    </row>
    <row r="9762" spans="3:3" ht="14.4" x14ac:dyDescent="0.3">
      <c r="C9762"/>
    </row>
    <row r="9763" spans="3:3" ht="14.4" x14ac:dyDescent="0.3">
      <c r="C9763"/>
    </row>
    <row r="9764" spans="3:3" ht="14.4" x14ac:dyDescent="0.3">
      <c r="C9764"/>
    </row>
    <row r="9765" spans="3:3" ht="14.4" x14ac:dyDescent="0.3">
      <c r="C9765"/>
    </row>
    <row r="9766" spans="3:3" ht="14.4" x14ac:dyDescent="0.3">
      <c r="C9766"/>
    </row>
    <row r="9767" spans="3:3" ht="14.4" x14ac:dyDescent="0.3">
      <c r="C9767"/>
    </row>
    <row r="9768" spans="3:3" ht="14.4" x14ac:dyDescent="0.3">
      <c r="C9768"/>
    </row>
    <row r="9769" spans="3:3" ht="14.4" x14ac:dyDescent="0.3">
      <c r="C9769"/>
    </row>
    <row r="9770" spans="3:3" ht="14.4" x14ac:dyDescent="0.3">
      <c r="C9770"/>
    </row>
    <row r="9771" spans="3:3" ht="14.4" x14ac:dyDescent="0.3">
      <c r="C9771"/>
    </row>
    <row r="9772" spans="3:3" ht="14.4" x14ac:dyDescent="0.3">
      <c r="C9772"/>
    </row>
    <row r="9773" spans="3:3" ht="14.4" x14ac:dyDescent="0.3">
      <c r="C9773"/>
    </row>
    <row r="9774" spans="3:3" ht="14.4" x14ac:dyDescent="0.3">
      <c r="C9774"/>
    </row>
    <row r="9775" spans="3:3" ht="14.4" x14ac:dyDescent="0.3">
      <c r="C9775"/>
    </row>
    <row r="9776" spans="3:3" ht="14.4" x14ac:dyDescent="0.3">
      <c r="C9776"/>
    </row>
    <row r="9777" spans="3:3" ht="14.4" x14ac:dyDescent="0.3">
      <c r="C9777"/>
    </row>
    <row r="9778" spans="3:3" ht="14.4" x14ac:dyDescent="0.3">
      <c r="C9778"/>
    </row>
    <row r="9779" spans="3:3" ht="14.4" x14ac:dyDescent="0.3">
      <c r="C9779"/>
    </row>
    <row r="9780" spans="3:3" ht="14.4" x14ac:dyDescent="0.3">
      <c r="C9780"/>
    </row>
    <row r="9781" spans="3:3" ht="14.4" x14ac:dyDescent="0.3">
      <c r="C9781"/>
    </row>
    <row r="9782" spans="3:3" ht="14.4" x14ac:dyDescent="0.3">
      <c r="C9782"/>
    </row>
    <row r="9783" spans="3:3" ht="14.4" x14ac:dyDescent="0.3">
      <c r="C9783"/>
    </row>
    <row r="9784" spans="3:3" ht="14.4" x14ac:dyDescent="0.3">
      <c r="C9784"/>
    </row>
    <row r="9785" spans="3:3" ht="14.4" x14ac:dyDescent="0.3">
      <c r="C9785"/>
    </row>
    <row r="9786" spans="3:3" ht="14.4" x14ac:dyDescent="0.3">
      <c r="C9786"/>
    </row>
    <row r="9787" spans="3:3" ht="14.4" x14ac:dyDescent="0.3">
      <c r="C9787"/>
    </row>
    <row r="9788" spans="3:3" ht="14.4" x14ac:dyDescent="0.3">
      <c r="C9788"/>
    </row>
    <row r="9789" spans="3:3" ht="14.4" x14ac:dyDescent="0.3">
      <c r="C9789"/>
    </row>
    <row r="9790" spans="3:3" ht="14.4" x14ac:dyDescent="0.3">
      <c r="C9790"/>
    </row>
    <row r="9791" spans="3:3" ht="14.4" x14ac:dyDescent="0.3">
      <c r="C9791"/>
    </row>
    <row r="9792" spans="3:3" ht="14.4" x14ac:dyDescent="0.3">
      <c r="C9792"/>
    </row>
    <row r="9793" spans="3:3" ht="14.4" x14ac:dyDescent="0.3">
      <c r="C9793"/>
    </row>
    <row r="9794" spans="3:3" ht="14.4" x14ac:dyDescent="0.3">
      <c r="C9794"/>
    </row>
    <row r="9795" spans="3:3" ht="14.4" x14ac:dyDescent="0.3">
      <c r="C9795"/>
    </row>
    <row r="9796" spans="3:3" ht="14.4" x14ac:dyDescent="0.3">
      <c r="C9796"/>
    </row>
    <row r="9797" spans="3:3" ht="14.4" x14ac:dyDescent="0.3">
      <c r="C9797"/>
    </row>
    <row r="9798" spans="3:3" ht="14.4" x14ac:dyDescent="0.3">
      <c r="C9798"/>
    </row>
    <row r="9799" spans="3:3" ht="14.4" x14ac:dyDescent="0.3">
      <c r="C9799"/>
    </row>
    <row r="9800" spans="3:3" ht="14.4" x14ac:dyDescent="0.3">
      <c r="C9800"/>
    </row>
    <row r="9801" spans="3:3" ht="14.4" x14ac:dyDescent="0.3">
      <c r="C9801"/>
    </row>
    <row r="9802" spans="3:3" ht="14.4" x14ac:dyDescent="0.3">
      <c r="C9802"/>
    </row>
    <row r="9803" spans="3:3" ht="14.4" x14ac:dyDescent="0.3">
      <c r="C9803"/>
    </row>
    <row r="9804" spans="3:3" ht="14.4" x14ac:dyDescent="0.3">
      <c r="C9804"/>
    </row>
    <row r="9805" spans="3:3" ht="14.4" x14ac:dyDescent="0.3">
      <c r="C9805"/>
    </row>
    <row r="9806" spans="3:3" ht="14.4" x14ac:dyDescent="0.3">
      <c r="C9806"/>
    </row>
    <row r="9807" spans="3:3" ht="14.4" x14ac:dyDescent="0.3">
      <c r="C9807"/>
    </row>
    <row r="9808" spans="3:3" ht="14.4" x14ac:dyDescent="0.3">
      <c r="C9808"/>
    </row>
    <row r="9809" spans="3:3" ht="14.4" x14ac:dyDescent="0.3">
      <c r="C9809"/>
    </row>
    <row r="9810" spans="3:3" ht="14.4" x14ac:dyDescent="0.3">
      <c r="C9810"/>
    </row>
    <row r="9811" spans="3:3" ht="14.4" x14ac:dyDescent="0.3">
      <c r="C9811"/>
    </row>
    <row r="9812" spans="3:3" ht="14.4" x14ac:dyDescent="0.3">
      <c r="C9812"/>
    </row>
    <row r="9813" spans="3:3" ht="14.4" x14ac:dyDescent="0.3">
      <c r="C9813"/>
    </row>
    <row r="9814" spans="3:3" ht="14.4" x14ac:dyDescent="0.3">
      <c r="C9814"/>
    </row>
    <row r="9815" spans="3:3" ht="14.4" x14ac:dyDescent="0.3">
      <c r="C9815"/>
    </row>
    <row r="9816" spans="3:3" ht="14.4" x14ac:dyDescent="0.3">
      <c r="C9816"/>
    </row>
    <row r="9817" spans="3:3" ht="14.4" x14ac:dyDescent="0.3">
      <c r="C9817"/>
    </row>
    <row r="9818" spans="3:3" ht="14.4" x14ac:dyDescent="0.3">
      <c r="C9818"/>
    </row>
    <row r="9819" spans="3:3" ht="14.4" x14ac:dyDescent="0.3">
      <c r="C9819"/>
    </row>
    <row r="9820" spans="3:3" ht="14.4" x14ac:dyDescent="0.3">
      <c r="C9820"/>
    </row>
    <row r="9821" spans="3:3" ht="14.4" x14ac:dyDescent="0.3">
      <c r="C9821"/>
    </row>
    <row r="9822" spans="3:3" ht="14.4" x14ac:dyDescent="0.3">
      <c r="C9822"/>
    </row>
    <row r="9823" spans="3:3" ht="14.4" x14ac:dyDescent="0.3">
      <c r="C9823"/>
    </row>
    <row r="9824" spans="3:3" ht="14.4" x14ac:dyDescent="0.3">
      <c r="C9824"/>
    </row>
    <row r="9825" spans="3:3" ht="14.4" x14ac:dyDescent="0.3">
      <c r="C9825"/>
    </row>
    <row r="9826" spans="3:3" ht="14.4" x14ac:dyDescent="0.3">
      <c r="C9826"/>
    </row>
    <row r="9827" spans="3:3" ht="14.4" x14ac:dyDescent="0.3">
      <c r="C9827"/>
    </row>
    <row r="9828" spans="3:3" ht="14.4" x14ac:dyDescent="0.3">
      <c r="C9828"/>
    </row>
    <row r="9829" spans="3:3" ht="14.4" x14ac:dyDescent="0.3">
      <c r="C9829"/>
    </row>
    <row r="9830" spans="3:3" ht="14.4" x14ac:dyDescent="0.3">
      <c r="C9830"/>
    </row>
    <row r="9831" spans="3:3" ht="14.4" x14ac:dyDescent="0.3">
      <c r="C9831"/>
    </row>
    <row r="9832" spans="3:3" ht="14.4" x14ac:dyDescent="0.3">
      <c r="C9832"/>
    </row>
    <row r="9833" spans="3:3" ht="14.4" x14ac:dyDescent="0.3">
      <c r="C9833"/>
    </row>
    <row r="9834" spans="3:3" ht="14.4" x14ac:dyDescent="0.3">
      <c r="C9834"/>
    </row>
    <row r="9835" spans="3:3" ht="14.4" x14ac:dyDescent="0.3">
      <c r="C9835"/>
    </row>
    <row r="9836" spans="3:3" ht="14.4" x14ac:dyDescent="0.3">
      <c r="C9836"/>
    </row>
    <row r="9837" spans="3:3" ht="14.4" x14ac:dyDescent="0.3">
      <c r="C9837"/>
    </row>
    <row r="9838" spans="3:3" ht="14.4" x14ac:dyDescent="0.3">
      <c r="C9838"/>
    </row>
    <row r="9839" spans="3:3" ht="14.4" x14ac:dyDescent="0.3">
      <c r="C9839"/>
    </row>
    <row r="9840" spans="3:3" ht="14.4" x14ac:dyDescent="0.3">
      <c r="C9840"/>
    </row>
    <row r="9841" spans="3:3" ht="14.4" x14ac:dyDescent="0.3">
      <c r="C9841"/>
    </row>
    <row r="9842" spans="3:3" ht="14.4" x14ac:dyDescent="0.3">
      <c r="C9842"/>
    </row>
    <row r="9843" spans="3:3" ht="14.4" x14ac:dyDescent="0.3">
      <c r="C9843"/>
    </row>
    <row r="9844" spans="3:3" ht="14.4" x14ac:dyDescent="0.3">
      <c r="C9844"/>
    </row>
    <row r="9845" spans="3:3" ht="14.4" x14ac:dyDescent="0.3">
      <c r="C9845"/>
    </row>
    <row r="9846" spans="3:3" ht="14.4" x14ac:dyDescent="0.3">
      <c r="C9846"/>
    </row>
    <row r="9847" spans="3:3" ht="14.4" x14ac:dyDescent="0.3">
      <c r="C9847"/>
    </row>
    <row r="9848" spans="3:3" ht="14.4" x14ac:dyDescent="0.3">
      <c r="C9848"/>
    </row>
    <row r="9849" spans="3:3" ht="14.4" x14ac:dyDescent="0.3">
      <c r="C9849"/>
    </row>
    <row r="9850" spans="3:3" ht="14.4" x14ac:dyDescent="0.3">
      <c r="C9850"/>
    </row>
    <row r="9851" spans="3:3" ht="14.4" x14ac:dyDescent="0.3">
      <c r="C9851"/>
    </row>
    <row r="9852" spans="3:3" ht="14.4" x14ac:dyDescent="0.3">
      <c r="C9852"/>
    </row>
    <row r="9853" spans="3:3" ht="14.4" x14ac:dyDescent="0.3">
      <c r="C9853"/>
    </row>
    <row r="9854" spans="3:3" ht="14.4" x14ac:dyDescent="0.3">
      <c r="C9854"/>
    </row>
    <row r="9855" spans="3:3" ht="14.4" x14ac:dyDescent="0.3">
      <c r="C9855"/>
    </row>
    <row r="9856" spans="3:3" ht="14.4" x14ac:dyDescent="0.3">
      <c r="C9856"/>
    </row>
    <row r="9857" spans="3:3" ht="14.4" x14ac:dyDescent="0.3">
      <c r="C9857"/>
    </row>
    <row r="9858" spans="3:3" ht="14.4" x14ac:dyDescent="0.3">
      <c r="C9858"/>
    </row>
    <row r="9859" spans="3:3" ht="14.4" x14ac:dyDescent="0.3">
      <c r="C9859"/>
    </row>
    <row r="9860" spans="3:3" ht="14.4" x14ac:dyDescent="0.3">
      <c r="C9860"/>
    </row>
    <row r="9861" spans="3:3" ht="14.4" x14ac:dyDescent="0.3">
      <c r="C9861"/>
    </row>
    <row r="9862" spans="3:3" ht="14.4" x14ac:dyDescent="0.3">
      <c r="C9862"/>
    </row>
    <row r="9863" spans="3:3" ht="14.4" x14ac:dyDescent="0.3">
      <c r="C9863"/>
    </row>
    <row r="9864" spans="3:3" ht="14.4" x14ac:dyDescent="0.3">
      <c r="C9864"/>
    </row>
    <row r="9865" spans="3:3" ht="14.4" x14ac:dyDescent="0.3">
      <c r="C9865"/>
    </row>
    <row r="9866" spans="3:3" ht="14.4" x14ac:dyDescent="0.3">
      <c r="C9866"/>
    </row>
    <row r="9867" spans="3:3" ht="14.4" x14ac:dyDescent="0.3">
      <c r="C9867"/>
    </row>
    <row r="9868" spans="3:3" ht="14.4" x14ac:dyDescent="0.3">
      <c r="C9868"/>
    </row>
    <row r="9869" spans="3:3" ht="14.4" x14ac:dyDescent="0.3">
      <c r="C9869"/>
    </row>
    <row r="9870" spans="3:3" ht="14.4" x14ac:dyDescent="0.3">
      <c r="C9870"/>
    </row>
    <row r="9871" spans="3:3" ht="14.4" x14ac:dyDescent="0.3">
      <c r="C9871"/>
    </row>
    <row r="9872" spans="3:3" ht="14.4" x14ac:dyDescent="0.3">
      <c r="C9872"/>
    </row>
    <row r="9873" spans="3:3" ht="14.4" x14ac:dyDescent="0.3">
      <c r="C9873"/>
    </row>
    <row r="9874" spans="3:3" ht="14.4" x14ac:dyDescent="0.3">
      <c r="C9874"/>
    </row>
    <row r="9875" spans="3:3" ht="14.4" x14ac:dyDescent="0.3">
      <c r="C9875"/>
    </row>
    <row r="9876" spans="3:3" ht="14.4" x14ac:dyDescent="0.3">
      <c r="C9876"/>
    </row>
    <row r="9877" spans="3:3" ht="14.4" x14ac:dyDescent="0.3">
      <c r="C9877"/>
    </row>
    <row r="9878" spans="3:3" ht="14.4" x14ac:dyDescent="0.3">
      <c r="C9878"/>
    </row>
    <row r="9879" spans="3:3" ht="14.4" x14ac:dyDescent="0.3">
      <c r="C9879"/>
    </row>
    <row r="9880" spans="3:3" ht="14.4" x14ac:dyDescent="0.3">
      <c r="C9880"/>
    </row>
    <row r="9881" spans="3:3" ht="14.4" x14ac:dyDescent="0.3">
      <c r="C9881"/>
    </row>
    <row r="9882" spans="3:3" ht="14.4" x14ac:dyDescent="0.3">
      <c r="C9882"/>
    </row>
    <row r="9883" spans="3:3" ht="14.4" x14ac:dyDescent="0.3">
      <c r="C9883"/>
    </row>
    <row r="9884" spans="3:3" ht="14.4" x14ac:dyDescent="0.3">
      <c r="C9884"/>
    </row>
    <row r="9885" spans="3:3" ht="14.4" x14ac:dyDescent="0.3">
      <c r="C9885"/>
    </row>
    <row r="9886" spans="3:3" ht="14.4" x14ac:dyDescent="0.3">
      <c r="C9886"/>
    </row>
    <row r="9887" spans="3:3" ht="14.4" x14ac:dyDescent="0.3">
      <c r="C9887"/>
    </row>
    <row r="9888" spans="3:3" ht="14.4" x14ac:dyDescent="0.3">
      <c r="C9888"/>
    </row>
    <row r="9889" spans="3:3" ht="14.4" x14ac:dyDescent="0.3">
      <c r="C9889"/>
    </row>
    <row r="9890" spans="3:3" ht="14.4" x14ac:dyDescent="0.3">
      <c r="C9890"/>
    </row>
    <row r="9891" spans="3:3" ht="14.4" x14ac:dyDescent="0.3">
      <c r="C9891"/>
    </row>
    <row r="9892" spans="3:3" ht="14.4" x14ac:dyDescent="0.3">
      <c r="C9892"/>
    </row>
    <row r="9893" spans="3:3" ht="14.4" x14ac:dyDescent="0.3">
      <c r="C9893"/>
    </row>
    <row r="9894" spans="3:3" ht="14.4" x14ac:dyDescent="0.3">
      <c r="C9894"/>
    </row>
    <row r="9895" spans="3:3" ht="14.4" x14ac:dyDescent="0.3">
      <c r="C9895"/>
    </row>
    <row r="9896" spans="3:3" ht="14.4" x14ac:dyDescent="0.3">
      <c r="C9896"/>
    </row>
    <row r="9897" spans="3:3" ht="14.4" x14ac:dyDescent="0.3">
      <c r="C9897"/>
    </row>
    <row r="9898" spans="3:3" ht="14.4" x14ac:dyDescent="0.3">
      <c r="C9898"/>
    </row>
    <row r="9899" spans="3:3" ht="14.4" x14ac:dyDescent="0.3">
      <c r="C9899"/>
    </row>
    <row r="9900" spans="3:3" ht="14.4" x14ac:dyDescent="0.3">
      <c r="C9900"/>
    </row>
    <row r="9901" spans="3:3" ht="14.4" x14ac:dyDescent="0.3">
      <c r="C9901"/>
    </row>
    <row r="9902" spans="3:3" ht="14.4" x14ac:dyDescent="0.3">
      <c r="C9902"/>
    </row>
    <row r="9903" spans="3:3" ht="14.4" x14ac:dyDescent="0.3">
      <c r="C9903"/>
    </row>
    <row r="9904" spans="3:3" ht="14.4" x14ac:dyDescent="0.3">
      <c r="C9904"/>
    </row>
    <row r="9905" spans="3:3" ht="14.4" x14ac:dyDescent="0.3">
      <c r="C9905"/>
    </row>
    <row r="9906" spans="3:3" ht="14.4" x14ac:dyDescent="0.3">
      <c r="C9906"/>
    </row>
    <row r="9907" spans="3:3" ht="14.4" x14ac:dyDescent="0.3">
      <c r="C9907"/>
    </row>
    <row r="9908" spans="3:3" ht="14.4" x14ac:dyDescent="0.3">
      <c r="C9908"/>
    </row>
    <row r="9909" spans="3:3" ht="14.4" x14ac:dyDescent="0.3">
      <c r="C9909"/>
    </row>
    <row r="9910" spans="3:3" ht="14.4" x14ac:dyDescent="0.3">
      <c r="C9910"/>
    </row>
    <row r="9911" spans="3:3" ht="14.4" x14ac:dyDescent="0.3">
      <c r="C9911"/>
    </row>
    <row r="9912" spans="3:3" ht="14.4" x14ac:dyDescent="0.3">
      <c r="C9912"/>
    </row>
    <row r="9913" spans="3:3" ht="14.4" x14ac:dyDescent="0.3">
      <c r="C9913"/>
    </row>
    <row r="9914" spans="3:3" ht="14.4" x14ac:dyDescent="0.3">
      <c r="C9914"/>
    </row>
    <row r="9915" spans="3:3" ht="14.4" x14ac:dyDescent="0.3">
      <c r="C9915"/>
    </row>
    <row r="9916" spans="3:3" ht="14.4" x14ac:dyDescent="0.3">
      <c r="C9916"/>
    </row>
    <row r="9917" spans="3:3" ht="14.4" x14ac:dyDescent="0.3">
      <c r="C9917"/>
    </row>
    <row r="9918" spans="3:3" ht="14.4" x14ac:dyDescent="0.3">
      <c r="C9918"/>
    </row>
    <row r="9919" spans="3:3" ht="14.4" x14ac:dyDescent="0.3">
      <c r="C9919"/>
    </row>
    <row r="9920" spans="3:3" ht="14.4" x14ac:dyDescent="0.3">
      <c r="C9920"/>
    </row>
    <row r="9921" spans="3:3" ht="14.4" x14ac:dyDescent="0.3">
      <c r="C9921"/>
    </row>
    <row r="9922" spans="3:3" ht="14.4" x14ac:dyDescent="0.3">
      <c r="C9922"/>
    </row>
    <row r="9923" spans="3:3" ht="14.4" x14ac:dyDescent="0.3">
      <c r="C9923"/>
    </row>
    <row r="9924" spans="3:3" ht="14.4" x14ac:dyDescent="0.3">
      <c r="C9924"/>
    </row>
    <row r="9925" spans="3:3" ht="14.4" x14ac:dyDescent="0.3">
      <c r="C9925"/>
    </row>
    <row r="9926" spans="3:3" ht="14.4" x14ac:dyDescent="0.3">
      <c r="C9926"/>
    </row>
    <row r="9927" spans="3:3" ht="14.4" x14ac:dyDescent="0.3">
      <c r="C9927"/>
    </row>
    <row r="9928" spans="3:3" ht="14.4" x14ac:dyDescent="0.3">
      <c r="C9928"/>
    </row>
    <row r="9929" spans="3:3" ht="14.4" x14ac:dyDescent="0.3">
      <c r="C9929"/>
    </row>
    <row r="9930" spans="3:3" ht="14.4" x14ac:dyDescent="0.3">
      <c r="C9930"/>
    </row>
    <row r="9931" spans="3:3" ht="14.4" x14ac:dyDescent="0.3">
      <c r="C9931"/>
    </row>
    <row r="9932" spans="3:3" ht="14.4" x14ac:dyDescent="0.3">
      <c r="C9932"/>
    </row>
    <row r="9933" spans="3:3" ht="14.4" x14ac:dyDescent="0.3">
      <c r="C9933"/>
    </row>
    <row r="9934" spans="3:3" ht="14.4" x14ac:dyDescent="0.3">
      <c r="C9934"/>
    </row>
    <row r="9935" spans="3:3" ht="14.4" x14ac:dyDescent="0.3">
      <c r="C9935"/>
    </row>
    <row r="9936" spans="3:3" ht="14.4" x14ac:dyDescent="0.3">
      <c r="C9936"/>
    </row>
    <row r="9937" spans="3:3" ht="14.4" x14ac:dyDescent="0.3">
      <c r="C9937"/>
    </row>
    <row r="9938" spans="3:3" ht="14.4" x14ac:dyDescent="0.3">
      <c r="C9938"/>
    </row>
    <row r="9939" spans="3:3" ht="14.4" x14ac:dyDescent="0.3">
      <c r="C9939"/>
    </row>
    <row r="9940" spans="3:3" ht="14.4" x14ac:dyDescent="0.3">
      <c r="C9940"/>
    </row>
    <row r="9941" spans="3:3" ht="14.4" x14ac:dyDescent="0.3">
      <c r="C9941"/>
    </row>
    <row r="9942" spans="3:3" ht="14.4" x14ac:dyDescent="0.3">
      <c r="C9942"/>
    </row>
    <row r="9943" spans="3:3" ht="14.4" x14ac:dyDescent="0.3">
      <c r="C9943"/>
    </row>
    <row r="9944" spans="3:3" ht="14.4" x14ac:dyDescent="0.3">
      <c r="C9944"/>
    </row>
    <row r="9945" spans="3:3" ht="14.4" x14ac:dyDescent="0.3">
      <c r="C9945"/>
    </row>
    <row r="9946" spans="3:3" ht="14.4" x14ac:dyDescent="0.3">
      <c r="C9946"/>
    </row>
    <row r="9947" spans="3:3" ht="14.4" x14ac:dyDescent="0.3">
      <c r="C9947"/>
    </row>
    <row r="9948" spans="3:3" ht="14.4" x14ac:dyDescent="0.3">
      <c r="C9948"/>
    </row>
    <row r="9949" spans="3:3" ht="14.4" x14ac:dyDescent="0.3">
      <c r="C9949"/>
    </row>
    <row r="9950" spans="3:3" ht="14.4" x14ac:dyDescent="0.3">
      <c r="C9950"/>
    </row>
    <row r="9951" spans="3:3" ht="14.4" x14ac:dyDescent="0.3">
      <c r="C9951"/>
    </row>
    <row r="9952" spans="3:3" ht="14.4" x14ac:dyDescent="0.3">
      <c r="C9952"/>
    </row>
    <row r="9953" spans="3:3" ht="14.4" x14ac:dyDescent="0.3">
      <c r="C9953"/>
    </row>
    <row r="9954" spans="3:3" ht="14.4" x14ac:dyDescent="0.3">
      <c r="C9954"/>
    </row>
    <row r="9955" spans="3:3" ht="14.4" x14ac:dyDescent="0.3">
      <c r="C9955"/>
    </row>
    <row r="9956" spans="3:3" ht="14.4" x14ac:dyDescent="0.3">
      <c r="C9956"/>
    </row>
    <row r="9957" spans="3:3" ht="14.4" x14ac:dyDescent="0.3">
      <c r="C9957"/>
    </row>
    <row r="9958" spans="3:3" ht="14.4" x14ac:dyDescent="0.3">
      <c r="C9958"/>
    </row>
    <row r="9959" spans="3:3" ht="14.4" x14ac:dyDescent="0.3">
      <c r="C9959"/>
    </row>
    <row r="9960" spans="3:3" ht="14.4" x14ac:dyDescent="0.3">
      <c r="C9960"/>
    </row>
    <row r="9961" spans="3:3" ht="14.4" x14ac:dyDescent="0.3">
      <c r="C9961"/>
    </row>
    <row r="9962" spans="3:3" ht="14.4" x14ac:dyDescent="0.3">
      <c r="C9962"/>
    </row>
    <row r="9963" spans="3:3" ht="14.4" x14ac:dyDescent="0.3">
      <c r="C9963"/>
    </row>
    <row r="9964" spans="3:3" ht="14.4" x14ac:dyDescent="0.3">
      <c r="C9964"/>
    </row>
    <row r="9965" spans="3:3" ht="14.4" x14ac:dyDescent="0.3">
      <c r="C9965"/>
    </row>
    <row r="9966" spans="3:3" ht="14.4" x14ac:dyDescent="0.3">
      <c r="C9966"/>
    </row>
    <row r="9967" spans="3:3" ht="14.4" x14ac:dyDescent="0.3">
      <c r="C9967"/>
    </row>
    <row r="9968" spans="3:3" ht="14.4" x14ac:dyDescent="0.3">
      <c r="C9968"/>
    </row>
    <row r="9969" spans="3:3" ht="14.4" x14ac:dyDescent="0.3">
      <c r="C9969"/>
    </row>
    <row r="9970" spans="3:3" ht="14.4" x14ac:dyDescent="0.3">
      <c r="C9970"/>
    </row>
    <row r="9971" spans="3:3" ht="14.4" x14ac:dyDescent="0.3">
      <c r="C9971"/>
    </row>
    <row r="9972" spans="3:3" ht="14.4" x14ac:dyDescent="0.3">
      <c r="C9972"/>
    </row>
    <row r="9973" spans="3:3" ht="14.4" x14ac:dyDescent="0.3">
      <c r="C9973"/>
    </row>
    <row r="9974" spans="3:3" ht="14.4" x14ac:dyDescent="0.3">
      <c r="C9974"/>
    </row>
    <row r="9975" spans="3:3" ht="14.4" x14ac:dyDescent="0.3">
      <c r="C9975"/>
    </row>
    <row r="9976" spans="3:3" ht="14.4" x14ac:dyDescent="0.3">
      <c r="C9976"/>
    </row>
    <row r="9977" spans="3:3" ht="14.4" x14ac:dyDescent="0.3">
      <c r="C9977"/>
    </row>
    <row r="9978" spans="3:3" ht="14.4" x14ac:dyDescent="0.3">
      <c r="C9978"/>
    </row>
    <row r="9979" spans="3:3" ht="14.4" x14ac:dyDescent="0.3">
      <c r="C9979"/>
    </row>
    <row r="9980" spans="3:3" ht="14.4" x14ac:dyDescent="0.3">
      <c r="C9980"/>
    </row>
    <row r="9981" spans="3:3" ht="14.4" x14ac:dyDescent="0.3">
      <c r="C9981"/>
    </row>
    <row r="9982" spans="3:3" ht="14.4" x14ac:dyDescent="0.3">
      <c r="C9982"/>
    </row>
    <row r="9983" spans="3:3" ht="14.4" x14ac:dyDescent="0.3">
      <c r="C9983"/>
    </row>
    <row r="9984" spans="3:3" ht="14.4" x14ac:dyDescent="0.3">
      <c r="C9984"/>
    </row>
    <row r="9985" spans="3:3" ht="14.4" x14ac:dyDescent="0.3">
      <c r="C9985"/>
    </row>
    <row r="9986" spans="3:3" ht="14.4" x14ac:dyDescent="0.3">
      <c r="C9986"/>
    </row>
    <row r="9987" spans="3:3" ht="14.4" x14ac:dyDescent="0.3">
      <c r="C9987"/>
    </row>
    <row r="9988" spans="3:3" ht="14.4" x14ac:dyDescent="0.3">
      <c r="C9988"/>
    </row>
    <row r="9989" spans="3:3" ht="14.4" x14ac:dyDescent="0.3">
      <c r="C9989"/>
    </row>
    <row r="9990" spans="3:3" ht="14.4" x14ac:dyDescent="0.3">
      <c r="C9990"/>
    </row>
    <row r="9991" spans="3:3" ht="14.4" x14ac:dyDescent="0.3">
      <c r="C9991"/>
    </row>
    <row r="9992" spans="3:3" ht="14.4" x14ac:dyDescent="0.3">
      <c r="C9992"/>
    </row>
    <row r="9993" spans="3:3" ht="14.4" x14ac:dyDescent="0.3">
      <c r="C9993"/>
    </row>
    <row r="9994" spans="3:3" ht="14.4" x14ac:dyDescent="0.3">
      <c r="C9994"/>
    </row>
    <row r="9995" spans="3:3" ht="14.4" x14ac:dyDescent="0.3">
      <c r="C9995"/>
    </row>
    <row r="9996" spans="3:3" ht="14.4" x14ac:dyDescent="0.3">
      <c r="C9996"/>
    </row>
    <row r="9997" spans="3:3" ht="14.4" x14ac:dyDescent="0.3">
      <c r="C9997"/>
    </row>
    <row r="9998" spans="3:3" ht="14.4" x14ac:dyDescent="0.3">
      <c r="C9998"/>
    </row>
    <row r="9999" spans="3:3" ht="14.4" x14ac:dyDescent="0.3">
      <c r="C9999"/>
    </row>
    <row r="10000" spans="3:3" ht="14.4" x14ac:dyDescent="0.3">
      <c r="C10000"/>
    </row>
    <row r="10001" spans="3:3" ht="14.4" x14ac:dyDescent="0.3">
      <c r="C10001"/>
    </row>
    <row r="10002" spans="3:3" ht="14.4" x14ac:dyDescent="0.3">
      <c r="C10002"/>
    </row>
    <row r="10003" spans="3:3" ht="14.4" x14ac:dyDescent="0.3">
      <c r="C10003"/>
    </row>
    <row r="10004" spans="3:3" ht="14.4" x14ac:dyDescent="0.3">
      <c r="C10004"/>
    </row>
    <row r="10005" spans="3:3" ht="14.4" x14ac:dyDescent="0.3">
      <c r="C10005"/>
    </row>
    <row r="10006" spans="3:3" ht="14.4" x14ac:dyDescent="0.3">
      <c r="C10006"/>
    </row>
    <row r="10007" spans="3:3" ht="14.4" x14ac:dyDescent="0.3">
      <c r="C10007"/>
    </row>
    <row r="10008" spans="3:3" ht="14.4" x14ac:dyDescent="0.3">
      <c r="C10008"/>
    </row>
    <row r="10009" spans="3:3" ht="14.4" x14ac:dyDescent="0.3">
      <c r="C10009"/>
    </row>
    <row r="10010" spans="3:3" ht="14.4" x14ac:dyDescent="0.3">
      <c r="C10010"/>
    </row>
    <row r="10011" spans="3:3" ht="14.4" x14ac:dyDescent="0.3">
      <c r="C10011"/>
    </row>
    <row r="10012" spans="3:3" ht="14.4" x14ac:dyDescent="0.3">
      <c r="C10012"/>
    </row>
    <row r="10013" spans="3:3" ht="14.4" x14ac:dyDescent="0.3">
      <c r="C10013"/>
    </row>
    <row r="10014" spans="3:3" ht="14.4" x14ac:dyDescent="0.3">
      <c r="C10014"/>
    </row>
    <row r="10015" spans="3:3" ht="14.4" x14ac:dyDescent="0.3">
      <c r="C10015"/>
    </row>
    <row r="10016" spans="3:3" ht="14.4" x14ac:dyDescent="0.3">
      <c r="C10016"/>
    </row>
    <row r="10017" spans="3:3" ht="14.4" x14ac:dyDescent="0.3">
      <c r="C10017"/>
    </row>
    <row r="10018" spans="3:3" ht="14.4" x14ac:dyDescent="0.3">
      <c r="C10018"/>
    </row>
    <row r="10019" spans="3:3" ht="14.4" x14ac:dyDescent="0.3">
      <c r="C10019"/>
    </row>
    <row r="10020" spans="3:3" ht="14.4" x14ac:dyDescent="0.3">
      <c r="C10020"/>
    </row>
    <row r="10021" spans="3:3" ht="14.4" x14ac:dyDescent="0.3">
      <c r="C10021"/>
    </row>
    <row r="10022" spans="3:3" ht="14.4" x14ac:dyDescent="0.3">
      <c r="C10022"/>
    </row>
    <row r="10023" spans="3:3" ht="14.4" x14ac:dyDescent="0.3">
      <c r="C10023"/>
    </row>
    <row r="10024" spans="3:3" ht="14.4" x14ac:dyDescent="0.3">
      <c r="C10024"/>
    </row>
    <row r="10025" spans="3:3" ht="14.4" x14ac:dyDescent="0.3">
      <c r="C10025"/>
    </row>
    <row r="10026" spans="3:3" ht="14.4" x14ac:dyDescent="0.3">
      <c r="C10026"/>
    </row>
    <row r="10027" spans="3:3" ht="14.4" x14ac:dyDescent="0.3">
      <c r="C10027"/>
    </row>
    <row r="10028" spans="3:3" ht="14.4" x14ac:dyDescent="0.3">
      <c r="C10028"/>
    </row>
    <row r="10029" spans="3:3" ht="14.4" x14ac:dyDescent="0.3">
      <c r="C10029"/>
    </row>
    <row r="10030" spans="3:3" ht="14.4" x14ac:dyDescent="0.3">
      <c r="C10030"/>
    </row>
    <row r="10031" spans="3:3" ht="14.4" x14ac:dyDescent="0.3">
      <c r="C10031"/>
    </row>
    <row r="10032" spans="3:3" ht="14.4" x14ac:dyDescent="0.3">
      <c r="C10032"/>
    </row>
    <row r="10033" spans="3:3" ht="14.4" x14ac:dyDescent="0.3">
      <c r="C10033"/>
    </row>
    <row r="10034" spans="3:3" ht="14.4" x14ac:dyDescent="0.3">
      <c r="C10034"/>
    </row>
    <row r="10035" spans="3:3" ht="14.4" x14ac:dyDescent="0.3">
      <c r="C10035"/>
    </row>
    <row r="10036" spans="3:3" ht="14.4" x14ac:dyDescent="0.3">
      <c r="C10036"/>
    </row>
    <row r="10037" spans="3:3" ht="14.4" x14ac:dyDescent="0.3">
      <c r="C10037"/>
    </row>
    <row r="10038" spans="3:3" ht="14.4" x14ac:dyDescent="0.3">
      <c r="C10038"/>
    </row>
    <row r="10039" spans="3:3" ht="14.4" x14ac:dyDescent="0.3">
      <c r="C10039"/>
    </row>
    <row r="10040" spans="3:3" ht="14.4" x14ac:dyDescent="0.3">
      <c r="C10040"/>
    </row>
    <row r="10041" spans="3:3" ht="14.4" x14ac:dyDescent="0.3">
      <c r="C10041"/>
    </row>
    <row r="10042" spans="3:3" ht="14.4" x14ac:dyDescent="0.3">
      <c r="C10042"/>
    </row>
    <row r="10043" spans="3:3" ht="14.4" x14ac:dyDescent="0.3">
      <c r="C10043"/>
    </row>
    <row r="10044" spans="3:3" ht="14.4" x14ac:dyDescent="0.3">
      <c r="C10044"/>
    </row>
    <row r="10045" spans="3:3" ht="14.4" x14ac:dyDescent="0.3">
      <c r="C10045"/>
    </row>
    <row r="10046" spans="3:3" ht="14.4" x14ac:dyDescent="0.3">
      <c r="C10046"/>
    </row>
    <row r="10047" spans="3:3" ht="14.4" x14ac:dyDescent="0.3">
      <c r="C10047"/>
    </row>
    <row r="10048" spans="3:3" ht="14.4" x14ac:dyDescent="0.3">
      <c r="C10048"/>
    </row>
    <row r="10049" spans="3:3" ht="14.4" x14ac:dyDescent="0.3">
      <c r="C10049"/>
    </row>
    <row r="10050" spans="3:3" ht="14.4" x14ac:dyDescent="0.3">
      <c r="C10050"/>
    </row>
    <row r="10051" spans="3:3" ht="14.4" x14ac:dyDescent="0.3">
      <c r="C10051"/>
    </row>
    <row r="10052" spans="3:3" ht="14.4" x14ac:dyDescent="0.3">
      <c r="C10052"/>
    </row>
    <row r="10053" spans="3:3" ht="14.4" x14ac:dyDescent="0.3">
      <c r="C10053"/>
    </row>
    <row r="10054" spans="3:3" ht="14.4" x14ac:dyDescent="0.3">
      <c r="C10054"/>
    </row>
    <row r="10055" spans="3:3" ht="14.4" x14ac:dyDescent="0.3">
      <c r="C10055"/>
    </row>
    <row r="10056" spans="3:3" ht="14.4" x14ac:dyDescent="0.3">
      <c r="C10056"/>
    </row>
    <row r="10057" spans="3:3" ht="14.4" x14ac:dyDescent="0.3">
      <c r="C10057"/>
    </row>
    <row r="10058" spans="3:3" ht="14.4" x14ac:dyDescent="0.3">
      <c r="C10058"/>
    </row>
    <row r="10059" spans="3:3" ht="14.4" x14ac:dyDescent="0.3">
      <c r="C10059"/>
    </row>
    <row r="10060" spans="3:3" ht="14.4" x14ac:dyDescent="0.3">
      <c r="C10060"/>
    </row>
    <row r="10061" spans="3:3" ht="14.4" x14ac:dyDescent="0.3">
      <c r="C10061"/>
    </row>
    <row r="10062" spans="3:3" ht="14.4" x14ac:dyDescent="0.3">
      <c r="C10062"/>
    </row>
    <row r="10063" spans="3:3" ht="14.4" x14ac:dyDescent="0.3">
      <c r="C10063"/>
    </row>
    <row r="10064" spans="3:3" ht="14.4" x14ac:dyDescent="0.3">
      <c r="C10064"/>
    </row>
    <row r="10065" spans="3:3" ht="14.4" x14ac:dyDescent="0.3">
      <c r="C10065"/>
    </row>
    <row r="10066" spans="3:3" ht="14.4" x14ac:dyDescent="0.3">
      <c r="C10066"/>
    </row>
    <row r="10067" spans="3:3" ht="14.4" x14ac:dyDescent="0.3">
      <c r="C10067"/>
    </row>
    <row r="10068" spans="3:3" ht="14.4" x14ac:dyDescent="0.3">
      <c r="C10068"/>
    </row>
    <row r="10069" spans="3:3" ht="14.4" x14ac:dyDescent="0.3">
      <c r="C10069"/>
    </row>
    <row r="10070" spans="3:3" ht="14.4" x14ac:dyDescent="0.3">
      <c r="C10070"/>
    </row>
    <row r="10071" spans="3:3" ht="14.4" x14ac:dyDescent="0.3">
      <c r="C10071"/>
    </row>
    <row r="10072" spans="3:3" ht="14.4" x14ac:dyDescent="0.3">
      <c r="C10072"/>
    </row>
    <row r="10073" spans="3:3" ht="14.4" x14ac:dyDescent="0.3">
      <c r="C10073"/>
    </row>
    <row r="10074" spans="3:3" ht="14.4" x14ac:dyDescent="0.3">
      <c r="C10074"/>
    </row>
    <row r="10075" spans="3:3" ht="14.4" x14ac:dyDescent="0.3">
      <c r="C10075"/>
    </row>
    <row r="10076" spans="3:3" ht="14.4" x14ac:dyDescent="0.3">
      <c r="C10076"/>
    </row>
    <row r="10077" spans="3:3" ht="14.4" x14ac:dyDescent="0.3">
      <c r="C10077"/>
    </row>
    <row r="10078" spans="3:3" ht="14.4" x14ac:dyDescent="0.3">
      <c r="C10078"/>
    </row>
    <row r="10079" spans="3:3" ht="14.4" x14ac:dyDescent="0.3">
      <c r="C10079"/>
    </row>
    <row r="10080" spans="3:3" ht="14.4" x14ac:dyDescent="0.3">
      <c r="C10080"/>
    </row>
    <row r="10081" spans="3:3" ht="14.4" x14ac:dyDescent="0.3">
      <c r="C10081"/>
    </row>
    <row r="10082" spans="3:3" ht="14.4" x14ac:dyDescent="0.3">
      <c r="C10082"/>
    </row>
    <row r="10083" spans="3:3" ht="14.4" x14ac:dyDescent="0.3">
      <c r="C10083"/>
    </row>
    <row r="10084" spans="3:3" ht="14.4" x14ac:dyDescent="0.3">
      <c r="C10084"/>
    </row>
    <row r="10085" spans="3:3" ht="14.4" x14ac:dyDescent="0.3">
      <c r="C10085"/>
    </row>
    <row r="10086" spans="3:3" ht="14.4" x14ac:dyDescent="0.3">
      <c r="C10086"/>
    </row>
    <row r="10087" spans="3:3" ht="14.4" x14ac:dyDescent="0.3">
      <c r="C10087"/>
    </row>
    <row r="10088" spans="3:3" ht="14.4" x14ac:dyDescent="0.3">
      <c r="C10088"/>
    </row>
    <row r="10089" spans="3:3" ht="14.4" x14ac:dyDescent="0.3">
      <c r="C10089"/>
    </row>
    <row r="10090" spans="3:3" ht="14.4" x14ac:dyDescent="0.3">
      <c r="C10090"/>
    </row>
    <row r="10091" spans="3:3" ht="14.4" x14ac:dyDescent="0.3">
      <c r="C10091"/>
    </row>
    <row r="10092" spans="3:3" ht="14.4" x14ac:dyDescent="0.3">
      <c r="C10092"/>
    </row>
    <row r="10093" spans="3:3" ht="14.4" x14ac:dyDescent="0.3">
      <c r="C10093"/>
    </row>
    <row r="10094" spans="3:3" ht="14.4" x14ac:dyDescent="0.3">
      <c r="C10094"/>
    </row>
    <row r="10095" spans="3:3" ht="14.4" x14ac:dyDescent="0.3">
      <c r="C10095"/>
    </row>
    <row r="10096" spans="3:3" ht="14.4" x14ac:dyDescent="0.3">
      <c r="C10096"/>
    </row>
    <row r="10097" spans="3:3" ht="14.4" x14ac:dyDescent="0.3">
      <c r="C10097"/>
    </row>
    <row r="10098" spans="3:3" ht="14.4" x14ac:dyDescent="0.3">
      <c r="C10098"/>
    </row>
    <row r="10099" spans="3:3" ht="14.4" x14ac:dyDescent="0.3">
      <c r="C10099"/>
    </row>
    <row r="10100" spans="3:3" ht="14.4" x14ac:dyDescent="0.3">
      <c r="C10100"/>
    </row>
    <row r="10101" spans="3:3" ht="14.4" x14ac:dyDescent="0.3">
      <c r="C10101"/>
    </row>
    <row r="10102" spans="3:3" ht="14.4" x14ac:dyDescent="0.3">
      <c r="C10102"/>
    </row>
    <row r="10103" spans="3:3" ht="14.4" x14ac:dyDescent="0.3">
      <c r="C10103"/>
    </row>
    <row r="10104" spans="3:3" ht="14.4" x14ac:dyDescent="0.3">
      <c r="C10104"/>
    </row>
    <row r="10105" spans="3:3" ht="14.4" x14ac:dyDescent="0.3">
      <c r="C10105"/>
    </row>
    <row r="10106" spans="3:3" ht="14.4" x14ac:dyDescent="0.3">
      <c r="C10106"/>
    </row>
    <row r="10107" spans="3:3" ht="14.4" x14ac:dyDescent="0.3">
      <c r="C10107"/>
    </row>
    <row r="10108" spans="3:3" ht="14.4" x14ac:dyDescent="0.3">
      <c r="C10108"/>
    </row>
    <row r="10109" spans="3:3" ht="14.4" x14ac:dyDescent="0.3">
      <c r="C10109"/>
    </row>
    <row r="10110" spans="3:3" ht="14.4" x14ac:dyDescent="0.3">
      <c r="C10110"/>
    </row>
    <row r="10111" spans="3:3" ht="14.4" x14ac:dyDescent="0.3">
      <c r="C10111"/>
    </row>
    <row r="10112" spans="3:3" ht="14.4" x14ac:dyDescent="0.3">
      <c r="C10112"/>
    </row>
    <row r="10113" spans="3:3" ht="14.4" x14ac:dyDescent="0.3">
      <c r="C10113"/>
    </row>
    <row r="10114" spans="3:3" ht="14.4" x14ac:dyDescent="0.3">
      <c r="C10114"/>
    </row>
    <row r="10115" spans="3:3" ht="14.4" x14ac:dyDescent="0.3">
      <c r="C10115"/>
    </row>
    <row r="10116" spans="3:3" ht="14.4" x14ac:dyDescent="0.3">
      <c r="C10116"/>
    </row>
    <row r="10117" spans="3:3" ht="14.4" x14ac:dyDescent="0.3">
      <c r="C10117"/>
    </row>
    <row r="10118" spans="3:3" ht="14.4" x14ac:dyDescent="0.3">
      <c r="C10118"/>
    </row>
    <row r="10119" spans="3:3" ht="14.4" x14ac:dyDescent="0.3">
      <c r="C10119"/>
    </row>
    <row r="10120" spans="3:3" ht="14.4" x14ac:dyDescent="0.3">
      <c r="C10120"/>
    </row>
    <row r="10121" spans="3:3" ht="14.4" x14ac:dyDescent="0.3">
      <c r="C10121"/>
    </row>
    <row r="10122" spans="3:3" ht="14.4" x14ac:dyDescent="0.3">
      <c r="C10122"/>
    </row>
    <row r="10123" spans="3:3" ht="14.4" x14ac:dyDescent="0.3">
      <c r="C10123"/>
    </row>
    <row r="10124" spans="3:3" ht="14.4" x14ac:dyDescent="0.3">
      <c r="C10124"/>
    </row>
    <row r="10125" spans="3:3" ht="14.4" x14ac:dyDescent="0.3">
      <c r="C10125"/>
    </row>
    <row r="10126" spans="3:3" ht="14.4" x14ac:dyDescent="0.3">
      <c r="C10126"/>
    </row>
    <row r="10127" spans="3:3" ht="14.4" x14ac:dyDescent="0.3">
      <c r="C10127"/>
    </row>
    <row r="10128" spans="3:3" ht="14.4" x14ac:dyDescent="0.3">
      <c r="C10128"/>
    </row>
    <row r="10129" spans="3:3" ht="14.4" x14ac:dyDescent="0.3">
      <c r="C10129"/>
    </row>
    <row r="10130" spans="3:3" ht="14.4" x14ac:dyDescent="0.3">
      <c r="C10130"/>
    </row>
    <row r="10131" spans="3:3" ht="14.4" x14ac:dyDescent="0.3">
      <c r="C10131"/>
    </row>
    <row r="10132" spans="3:3" ht="14.4" x14ac:dyDescent="0.3">
      <c r="C10132"/>
    </row>
    <row r="10133" spans="3:3" ht="14.4" x14ac:dyDescent="0.3">
      <c r="C10133"/>
    </row>
    <row r="10134" spans="3:3" ht="14.4" x14ac:dyDescent="0.3">
      <c r="C10134"/>
    </row>
    <row r="10135" spans="3:3" ht="14.4" x14ac:dyDescent="0.3">
      <c r="C10135"/>
    </row>
    <row r="10136" spans="3:3" ht="14.4" x14ac:dyDescent="0.3">
      <c r="C10136"/>
    </row>
    <row r="10137" spans="3:3" ht="14.4" x14ac:dyDescent="0.3">
      <c r="C10137"/>
    </row>
    <row r="10138" spans="3:3" ht="14.4" x14ac:dyDescent="0.3">
      <c r="C10138"/>
    </row>
    <row r="10139" spans="3:3" ht="14.4" x14ac:dyDescent="0.3">
      <c r="C10139"/>
    </row>
    <row r="10140" spans="3:3" ht="14.4" x14ac:dyDescent="0.3">
      <c r="C10140"/>
    </row>
    <row r="10141" spans="3:3" ht="14.4" x14ac:dyDescent="0.3">
      <c r="C10141"/>
    </row>
    <row r="10142" spans="3:3" ht="14.4" x14ac:dyDescent="0.3">
      <c r="C10142"/>
    </row>
    <row r="10143" spans="3:3" ht="14.4" x14ac:dyDescent="0.3">
      <c r="C10143"/>
    </row>
    <row r="10144" spans="3:3" ht="14.4" x14ac:dyDescent="0.3">
      <c r="C10144"/>
    </row>
    <row r="10145" spans="3:3" ht="14.4" x14ac:dyDescent="0.3">
      <c r="C10145"/>
    </row>
    <row r="10146" spans="3:3" ht="14.4" x14ac:dyDescent="0.3">
      <c r="C10146"/>
    </row>
    <row r="10147" spans="3:3" ht="14.4" x14ac:dyDescent="0.3">
      <c r="C10147"/>
    </row>
    <row r="10148" spans="3:3" ht="14.4" x14ac:dyDescent="0.3">
      <c r="C10148"/>
    </row>
    <row r="10149" spans="3:3" ht="14.4" x14ac:dyDescent="0.3">
      <c r="C10149"/>
    </row>
    <row r="10150" spans="3:3" ht="14.4" x14ac:dyDescent="0.3">
      <c r="C10150"/>
    </row>
    <row r="10151" spans="3:3" ht="14.4" x14ac:dyDescent="0.3">
      <c r="C10151"/>
    </row>
    <row r="10152" spans="3:3" ht="14.4" x14ac:dyDescent="0.3">
      <c r="C10152"/>
    </row>
    <row r="10153" spans="3:3" ht="14.4" x14ac:dyDescent="0.3">
      <c r="C10153"/>
    </row>
    <row r="10154" spans="3:3" ht="14.4" x14ac:dyDescent="0.3">
      <c r="C10154"/>
    </row>
    <row r="10155" spans="3:3" ht="14.4" x14ac:dyDescent="0.3">
      <c r="C10155"/>
    </row>
    <row r="10156" spans="3:3" ht="14.4" x14ac:dyDescent="0.3">
      <c r="C10156"/>
    </row>
    <row r="10157" spans="3:3" ht="14.4" x14ac:dyDescent="0.3">
      <c r="C10157"/>
    </row>
    <row r="10158" spans="3:3" ht="14.4" x14ac:dyDescent="0.3">
      <c r="C10158"/>
    </row>
    <row r="10159" spans="3:3" ht="14.4" x14ac:dyDescent="0.3">
      <c r="C10159"/>
    </row>
    <row r="10160" spans="3:3" ht="14.4" x14ac:dyDescent="0.3">
      <c r="C10160"/>
    </row>
    <row r="10161" spans="3:3" ht="14.4" x14ac:dyDescent="0.3">
      <c r="C10161"/>
    </row>
    <row r="10162" spans="3:3" ht="14.4" x14ac:dyDescent="0.3">
      <c r="C10162"/>
    </row>
    <row r="10163" spans="3:3" ht="14.4" x14ac:dyDescent="0.3">
      <c r="C10163"/>
    </row>
    <row r="10164" spans="3:3" ht="14.4" x14ac:dyDescent="0.3">
      <c r="C10164"/>
    </row>
    <row r="10165" spans="3:3" ht="14.4" x14ac:dyDescent="0.3">
      <c r="C10165"/>
    </row>
    <row r="10166" spans="3:3" ht="14.4" x14ac:dyDescent="0.3">
      <c r="C10166"/>
    </row>
    <row r="10167" spans="3:3" ht="14.4" x14ac:dyDescent="0.3">
      <c r="C10167"/>
    </row>
    <row r="10168" spans="3:3" ht="14.4" x14ac:dyDescent="0.3">
      <c r="C10168"/>
    </row>
    <row r="10169" spans="3:3" ht="14.4" x14ac:dyDescent="0.3">
      <c r="C10169"/>
    </row>
    <row r="10170" spans="3:3" ht="14.4" x14ac:dyDescent="0.3">
      <c r="C10170"/>
    </row>
    <row r="10171" spans="3:3" ht="14.4" x14ac:dyDescent="0.3">
      <c r="C10171"/>
    </row>
    <row r="10172" spans="3:3" ht="14.4" x14ac:dyDescent="0.3">
      <c r="C10172"/>
    </row>
    <row r="10173" spans="3:3" ht="14.4" x14ac:dyDescent="0.3">
      <c r="C10173"/>
    </row>
    <row r="10174" spans="3:3" ht="14.4" x14ac:dyDescent="0.3">
      <c r="C10174"/>
    </row>
    <row r="10175" spans="3:3" ht="14.4" x14ac:dyDescent="0.3">
      <c r="C10175"/>
    </row>
    <row r="10176" spans="3:3" ht="14.4" x14ac:dyDescent="0.3">
      <c r="C10176"/>
    </row>
    <row r="10177" spans="3:3" ht="14.4" x14ac:dyDescent="0.3">
      <c r="C10177"/>
    </row>
    <row r="10178" spans="3:3" ht="14.4" x14ac:dyDescent="0.3">
      <c r="C10178"/>
    </row>
    <row r="10179" spans="3:3" ht="14.4" x14ac:dyDescent="0.3">
      <c r="C10179"/>
    </row>
    <row r="10180" spans="3:3" ht="14.4" x14ac:dyDescent="0.3">
      <c r="C10180"/>
    </row>
    <row r="10181" spans="3:3" ht="14.4" x14ac:dyDescent="0.3">
      <c r="C10181"/>
    </row>
    <row r="10182" spans="3:3" ht="14.4" x14ac:dyDescent="0.3">
      <c r="C10182"/>
    </row>
    <row r="10183" spans="3:3" ht="14.4" x14ac:dyDescent="0.3">
      <c r="C10183"/>
    </row>
    <row r="10184" spans="3:3" ht="14.4" x14ac:dyDescent="0.3">
      <c r="C10184"/>
    </row>
    <row r="10185" spans="3:3" ht="14.4" x14ac:dyDescent="0.3">
      <c r="C10185"/>
    </row>
    <row r="10186" spans="3:3" ht="14.4" x14ac:dyDescent="0.3">
      <c r="C10186"/>
    </row>
    <row r="10187" spans="3:3" ht="14.4" x14ac:dyDescent="0.3">
      <c r="C10187"/>
    </row>
    <row r="10188" spans="3:3" ht="14.4" x14ac:dyDescent="0.3">
      <c r="C10188"/>
    </row>
    <row r="10189" spans="3:3" ht="14.4" x14ac:dyDescent="0.3">
      <c r="C10189"/>
    </row>
    <row r="10190" spans="3:3" ht="14.4" x14ac:dyDescent="0.3">
      <c r="C10190"/>
    </row>
    <row r="10191" spans="3:3" ht="14.4" x14ac:dyDescent="0.3">
      <c r="C10191"/>
    </row>
    <row r="10192" spans="3:3" ht="14.4" x14ac:dyDescent="0.3">
      <c r="C10192"/>
    </row>
    <row r="10193" spans="3:3" ht="14.4" x14ac:dyDescent="0.3">
      <c r="C10193"/>
    </row>
    <row r="10194" spans="3:3" ht="14.4" x14ac:dyDescent="0.3">
      <c r="C10194"/>
    </row>
    <row r="10195" spans="3:3" ht="14.4" x14ac:dyDescent="0.3">
      <c r="C10195"/>
    </row>
    <row r="10196" spans="3:3" ht="14.4" x14ac:dyDescent="0.3">
      <c r="C10196"/>
    </row>
    <row r="10197" spans="3:3" ht="14.4" x14ac:dyDescent="0.3">
      <c r="C10197"/>
    </row>
    <row r="10198" spans="3:3" ht="14.4" x14ac:dyDescent="0.3">
      <c r="C10198"/>
    </row>
    <row r="10199" spans="3:3" ht="14.4" x14ac:dyDescent="0.3">
      <c r="C10199"/>
    </row>
    <row r="10200" spans="3:3" ht="14.4" x14ac:dyDescent="0.3">
      <c r="C10200"/>
    </row>
    <row r="10201" spans="3:3" ht="14.4" x14ac:dyDescent="0.3">
      <c r="C10201"/>
    </row>
    <row r="10202" spans="3:3" ht="14.4" x14ac:dyDescent="0.3">
      <c r="C10202"/>
    </row>
    <row r="10203" spans="3:3" ht="14.4" x14ac:dyDescent="0.3">
      <c r="C10203"/>
    </row>
    <row r="10204" spans="3:3" ht="14.4" x14ac:dyDescent="0.3">
      <c r="C10204"/>
    </row>
    <row r="10205" spans="3:3" ht="14.4" x14ac:dyDescent="0.3">
      <c r="C10205"/>
    </row>
    <row r="10206" spans="3:3" ht="14.4" x14ac:dyDescent="0.3">
      <c r="C10206"/>
    </row>
    <row r="10207" spans="3:3" ht="14.4" x14ac:dyDescent="0.3">
      <c r="C10207"/>
    </row>
    <row r="10208" spans="3:3" ht="14.4" x14ac:dyDescent="0.3">
      <c r="C10208"/>
    </row>
    <row r="10209" spans="3:3" ht="14.4" x14ac:dyDescent="0.3">
      <c r="C10209"/>
    </row>
    <row r="10210" spans="3:3" ht="14.4" x14ac:dyDescent="0.3">
      <c r="C10210"/>
    </row>
    <row r="10211" spans="3:3" ht="14.4" x14ac:dyDescent="0.3">
      <c r="C10211"/>
    </row>
    <row r="10212" spans="3:3" ht="14.4" x14ac:dyDescent="0.3">
      <c r="C10212"/>
    </row>
    <row r="10213" spans="3:3" ht="14.4" x14ac:dyDescent="0.3">
      <c r="C10213"/>
    </row>
    <row r="10214" spans="3:3" ht="14.4" x14ac:dyDescent="0.3">
      <c r="C10214"/>
    </row>
    <row r="10215" spans="3:3" ht="14.4" x14ac:dyDescent="0.3">
      <c r="C10215"/>
    </row>
    <row r="10216" spans="3:3" ht="14.4" x14ac:dyDescent="0.3">
      <c r="C10216"/>
    </row>
    <row r="10217" spans="3:3" ht="14.4" x14ac:dyDescent="0.3">
      <c r="C10217"/>
    </row>
    <row r="10218" spans="3:3" ht="14.4" x14ac:dyDescent="0.3">
      <c r="C10218"/>
    </row>
    <row r="10219" spans="3:3" ht="14.4" x14ac:dyDescent="0.3">
      <c r="C10219"/>
    </row>
    <row r="10220" spans="3:3" ht="14.4" x14ac:dyDescent="0.3">
      <c r="C10220"/>
    </row>
    <row r="10221" spans="3:3" ht="14.4" x14ac:dyDescent="0.3">
      <c r="C10221"/>
    </row>
    <row r="10222" spans="3:3" ht="14.4" x14ac:dyDescent="0.3">
      <c r="C10222"/>
    </row>
    <row r="10223" spans="3:3" ht="14.4" x14ac:dyDescent="0.3">
      <c r="C10223"/>
    </row>
    <row r="10224" spans="3:3" ht="14.4" x14ac:dyDescent="0.3">
      <c r="C10224"/>
    </row>
    <row r="10225" spans="3:3" ht="14.4" x14ac:dyDescent="0.3">
      <c r="C10225"/>
    </row>
    <row r="10226" spans="3:3" ht="14.4" x14ac:dyDescent="0.3">
      <c r="C10226"/>
    </row>
    <row r="10227" spans="3:3" ht="14.4" x14ac:dyDescent="0.3">
      <c r="C10227"/>
    </row>
    <row r="10228" spans="3:3" ht="14.4" x14ac:dyDescent="0.3">
      <c r="C10228"/>
    </row>
    <row r="10229" spans="3:3" ht="14.4" x14ac:dyDescent="0.3">
      <c r="C10229"/>
    </row>
    <row r="10230" spans="3:3" ht="14.4" x14ac:dyDescent="0.3">
      <c r="C10230"/>
    </row>
    <row r="10231" spans="3:3" ht="14.4" x14ac:dyDescent="0.3">
      <c r="C10231"/>
    </row>
    <row r="10232" spans="3:3" ht="14.4" x14ac:dyDescent="0.3">
      <c r="C10232"/>
    </row>
    <row r="10233" spans="3:3" ht="14.4" x14ac:dyDescent="0.3">
      <c r="C10233"/>
    </row>
    <row r="10234" spans="3:3" ht="14.4" x14ac:dyDescent="0.3">
      <c r="C10234"/>
    </row>
    <row r="10235" spans="3:3" ht="14.4" x14ac:dyDescent="0.3">
      <c r="C10235"/>
    </row>
    <row r="10236" spans="3:3" ht="14.4" x14ac:dyDescent="0.3">
      <c r="C10236"/>
    </row>
    <row r="10237" spans="3:3" ht="14.4" x14ac:dyDescent="0.3">
      <c r="C10237"/>
    </row>
    <row r="10238" spans="3:3" ht="14.4" x14ac:dyDescent="0.3">
      <c r="C10238"/>
    </row>
    <row r="10239" spans="3:3" ht="14.4" x14ac:dyDescent="0.3">
      <c r="C10239"/>
    </row>
    <row r="10240" spans="3:3" ht="14.4" x14ac:dyDescent="0.3">
      <c r="C10240"/>
    </row>
    <row r="10241" spans="3:3" ht="14.4" x14ac:dyDescent="0.3">
      <c r="C10241"/>
    </row>
    <row r="10242" spans="3:3" ht="14.4" x14ac:dyDescent="0.3">
      <c r="C10242"/>
    </row>
    <row r="10243" spans="3:3" ht="14.4" x14ac:dyDescent="0.3">
      <c r="C10243"/>
    </row>
    <row r="10244" spans="3:3" ht="14.4" x14ac:dyDescent="0.3">
      <c r="C10244"/>
    </row>
    <row r="10245" spans="3:3" ht="14.4" x14ac:dyDescent="0.3">
      <c r="C10245"/>
    </row>
    <row r="10246" spans="3:3" ht="14.4" x14ac:dyDescent="0.3">
      <c r="C10246"/>
    </row>
    <row r="10247" spans="3:3" ht="14.4" x14ac:dyDescent="0.3">
      <c r="C10247"/>
    </row>
    <row r="10248" spans="3:3" ht="14.4" x14ac:dyDescent="0.3">
      <c r="C10248"/>
    </row>
    <row r="10249" spans="3:3" ht="14.4" x14ac:dyDescent="0.3">
      <c r="C10249"/>
    </row>
    <row r="10250" spans="3:3" ht="14.4" x14ac:dyDescent="0.3">
      <c r="C10250"/>
    </row>
    <row r="10251" spans="3:3" ht="14.4" x14ac:dyDescent="0.3">
      <c r="C10251"/>
    </row>
    <row r="10252" spans="3:3" ht="14.4" x14ac:dyDescent="0.3">
      <c r="C10252"/>
    </row>
    <row r="10253" spans="3:3" ht="14.4" x14ac:dyDescent="0.3">
      <c r="C10253"/>
    </row>
    <row r="10254" spans="3:3" ht="14.4" x14ac:dyDescent="0.3">
      <c r="C10254"/>
    </row>
    <row r="10255" spans="3:3" ht="14.4" x14ac:dyDescent="0.3">
      <c r="C10255"/>
    </row>
    <row r="10256" spans="3:3" ht="14.4" x14ac:dyDescent="0.3">
      <c r="C10256"/>
    </row>
    <row r="10257" spans="3:3" ht="14.4" x14ac:dyDescent="0.3">
      <c r="C10257"/>
    </row>
    <row r="10258" spans="3:3" ht="14.4" x14ac:dyDescent="0.3">
      <c r="C10258"/>
    </row>
    <row r="10259" spans="3:3" ht="14.4" x14ac:dyDescent="0.3">
      <c r="C10259"/>
    </row>
    <row r="10260" spans="3:3" ht="14.4" x14ac:dyDescent="0.3">
      <c r="C10260"/>
    </row>
    <row r="10261" spans="3:3" ht="14.4" x14ac:dyDescent="0.3">
      <c r="C10261"/>
    </row>
    <row r="10262" spans="3:3" ht="14.4" x14ac:dyDescent="0.3">
      <c r="C10262"/>
    </row>
    <row r="10263" spans="3:3" ht="14.4" x14ac:dyDescent="0.3">
      <c r="C10263"/>
    </row>
    <row r="10264" spans="3:3" ht="14.4" x14ac:dyDescent="0.3">
      <c r="C10264"/>
    </row>
    <row r="10265" spans="3:3" ht="14.4" x14ac:dyDescent="0.3">
      <c r="C10265"/>
    </row>
    <row r="10266" spans="3:3" ht="14.4" x14ac:dyDescent="0.3">
      <c r="C10266"/>
    </row>
    <row r="10267" spans="3:3" ht="14.4" x14ac:dyDescent="0.3">
      <c r="C10267"/>
    </row>
    <row r="10268" spans="3:3" ht="14.4" x14ac:dyDescent="0.3">
      <c r="C10268"/>
    </row>
    <row r="10269" spans="3:3" ht="14.4" x14ac:dyDescent="0.3">
      <c r="C10269"/>
    </row>
    <row r="10270" spans="3:3" ht="14.4" x14ac:dyDescent="0.3">
      <c r="C10270"/>
    </row>
    <row r="10271" spans="3:3" ht="14.4" x14ac:dyDescent="0.3">
      <c r="C10271"/>
    </row>
    <row r="10272" spans="3:3" ht="14.4" x14ac:dyDescent="0.3">
      <c r="C10272"/>
    </row>
    <row r="10273" spans="3:3" ht="14.4" x14ac:dyDescent="0.3">
      <c r="C10273"/>
    </row>
    <row r="10274" spans="3:3" ht="14.4" x14ac:dyDescent="0.3">
      <c r="C10274"/>
    </row>
    <row r="10275" spans="3:3" ht="14.4" x14ac:dyDescent="0.3">
      <c r="C10275"/>
    </row>
    <row r="10276" spans="3:3" ht="14.4" x14ac:dyDescent="0.3">
      <c r="C10276"/>
    </row>
    <row r="10277" spans="3:3" ht="14.4" x14ac:dyDescent="0.3">
      <c r="C10277"/>
    </row>
    <row r="10278" spans="3:3" ht="14.4" x14ac:dyDescent="0.3">
      <c r="C10278"/>
    </row>
    <row r="10279" spans="3:3" ht="14.4" x14ac:dyDescent="0.3">
      <c r="C10279"/>
    </row>
    <row r="10280" spans="3:3" ht="14.4" x14ac:dyDescent="0.3">
      <c r="C10280"/>
    </row>
    <row r="10281" spans="3:3" ht="14.4" x14ac:dyDescent="0.3">
      <c r="C10281"/>
    </row>
    <row r="10282" spans="3:3" ht="14.4" x14ac:dyDescent="0.3">
      <c r="C10282"/>
    </row>
    <row r="10283" spans="3:3" ht="14.4" x14ac:dyDescent="0.3">
      <c r="C10283"/>
    </row>
    <row r="10284" spans="3:3" ht="14.4" x14ac:dyDescent="0.3">
      <c r="C10284"/>
    </row>
    <row r="10285" spans="3:3" ht="14.4" x14ac:dyDescent="0.3">
      <c r="C10285"/>
    </row>
    <row r="10286" spans="3:3" ht="14.4" x14ac:dyDescent="0.3">
      <c r="C10286"/>
    </row>
    <row r="10287" spans="3:3" ht="14.4" x14ac:dyDescent="0.3">
      <c r="C10287"/>
    </row>
    <row r="10288" spans="3:3" ht="14.4" x14ac:dyDescent="0.3">
      <c r="C10288"/>
    </row>
    <row r="10289" spans="3:3" ht="14.4" x14ac:dyDescent="0.3">
      <c r="C10289"/>
    </row>
    <row r="10290" spans="3:3" ht="14.4" x14ac:dyDescent="0.3">
      <c r="C10290"/>
    </row>
    <row r="10291" spans="3:3" ht="14.4" x14ac:dyDescent="0.3">
      <c r="C10291"/>
    </row>
    <row r="10292" spans="3:3" ht="14.4" x14ac:dyDescent="0.3">
      <c r="C10292"/>
    </row>
    <row r="10293" spans="3:3" ht="14.4" x14ac:dyDescent="0.3">
      <c r="C10293"/>
    </row>
    <row r="10294" spans="3:3" ht="14.4" x14ac:dyDescent="0.3">
      <c r="C10294"/>
    </row>
    <row r="10295" spans="3:3" ht="14.4" x14ac:dyDescent="0.3">
      <c r="C10295"/>
    </row>
    <row r="10296" spans="3:3" ht="14.4" x14ac:dyDescent="0.3">
      <c r="C10296"/>
    </row>
    <row r="10297" spans="3:3" ht="14.4" x14ac:dyDescent="0.3">
      <c r="C10297"/>
    </row>
    <row r="10298" spans="3:3" ht="14.4" x14ac:dyDescent="0.3">
      <c r="C10298"/>
    </row>
    <row r="10299" spans="3:3" ht="14.4" x14ac:dyDescent="0.3">
      <c r="C10299"/>
    </row>
    <row r="10300" spans="3:3" ht="14.4" x14ac:dyDescent="0.3">
      <c r="C10300"/>
    </row>
    <row r="10301" spans="3:3" ht="14.4" x14ac:dyDescent="0.3">
      <c r="C10301"/>
    </row>
    <row r="10302" spans="3:3" ht="14.4" x14ac:dyDescent="0.3">
      <c r="C10302"/>
    </row>
    <row r="10303" spans="3:3" ht="14.4" x14ac:dyDescent="0.3">
      <c r="C10303"/>
    </row>
    <row r="10304" spans="3:3" ht="14.4" x14ac:dyDescent="0.3">
      <c r="C10304"/>
    </row>
    <row r="10305" spans="3:3" ht="14.4" x14ac:dyDescent="0.3">
      <c r="C10305"/>
    </row>
    <row r="10306" spans="3:3" ht="14.4" x14ac:dyDescent="0.3">
      <c r="C10306"/>
    </row>
    <row r="10307" spans="3:3" ht="14.4" x14ac:dyDescent="0.3">
      <c r="C10307"/>
    </row>
    <row r="10308" spans="3:3" ht="14.4" x14ac:dyDescent="0.3">
      <c r="C10308"/>
    </row>
    <row r="10309" spans="3:3" ht="14.4" x14ac:dyDescent="0.3">
      <c r="C10309"/>
    </row>
    <row r="10310" spans="3:3" ht="14.4" x14ac:dyDescent="0.3">
      <c r="C10310"/>
    </row>
    <row r="10311" spans="3:3" ht="14.4" x14ac:dyDescent="0.3">
      <c r="C10311"/>
    </row>
    <row r="10312" spans="3:3" ht="14.4" x14ac:dyDescent="0.3">
      <c r="C10312"/>
    </row>
    <row r="10313" spans="3:3" ht="14.4" x14ac:dyDescent="0.3">
      <c r="C10313"/>
    </row>
    <row r="10314" spans="3:3" ht="14.4" x14ac:dyDescent="0.3">
      <c r="C10314"/>
    </row>
    <row r="10315" spans="3:3" ht="14.4" x14ac:dyDescent="0.3">
      <c r="C10315"/>
    </row>
    <row r="10316" spans="3:3" ht="14.4" x14ac:dyDescent="0.3">
      <c r="C10316"/>
    </row>
    <row r="10317" spans="3:3" ht="14.4" x14ac:dyDescent="0.3">
      <c r="C10317"/>
    </row>
    <row r="10318" spans="3:3" ht="14.4" x14ac:dyDescent="0.3">
      <c r="C10318"/>
    </row>
    <row r="10319" spans="3:3" ht="14.4" x14ac:dyDescent="0.3">
      <c r="C10319"/>
    </row>
    <row r="10320" spans="3:3" ht="14.4" x14ac:dyDescent="0.3">
      <c r="C10320"/>
    </row>
    <row r="10321" spans="3:3" ht="14.4" x14ac:dyDescent="0.3">
      <c r="C10321"/>
    </row>
    <row r="10322" spans="3:3" ht="14.4" x14ac:dyDescent="0.3">
      <c r="C10322"/>
    </row>
    <row r="10323" spans="3:3" ht="14.4" x14ac:dyDescent="0.3">
      <c r="C10323"/>
    </row>
    <row r="10324" spans="3:3" ht="14.4" x14ac:dyDescent="0.3">
      <c r="C10324"/>
    </row>
    <row r="10325" spans="3:3" ht="14.4" x14ac:dyDescent="0.3">
      <c r="C10325"/>
    </row>
    <row r="10326" spans="3:3" ht="14.4" x14ac:dyDescent="0.3">
      <c r="C10326"/>
    </row>
    <row r="10327" spans="3:3" ht="14.4" x14ac:dyDescent="0.3">
      <c r="C10327"/>
    </row>
    <row r="10328" spans="3:3" ht="14.4" x14ac:dyDescent="0.3">
      <c r="C10328"/>
    </row>
    <row r="10329" spans="3:3" ht="14.4" x14ac:dyDescent="0.3">
      <c r="C10329"/>
    </row>
    <row r="10330" spans="3:3" ht="14.4" x14ac:dyDescent="0.3">
      <c r="C10330"/>
    </row>
    <row r="10331" spans="3:3" ht="14.4" x14ac:dyDescent="0.3">
      <c r="C10331"/>
    </row>
    <row r="10332" spans="3:3" ht="14.4" x14ac:dyDescent="0.3">
      <c r="C10332"/>
    </row>
    <row r="10333" spans="3:3" ht="14.4" x14ac:dyDescent="0.3">
      <c r="C10333"/>
    </row>
    <row r="10334" spans="3:3" ht="14.4" x14ac:dyDescent="0.3">
      <c r="C10334"/>
    </row>
    <row r="10335" spans="3:3" ht="14.4" x14ac:dyDescent="0.3">
      <c r="C10335"/>
    </row>
    <row r="10336" spans="3:3" ht="14.4" x14ac:dyDescent="0.3">
      <c r="C10336"/>
    </row>
    <row r="10337" spans="3:3" ht="14.4" x14ac:dyDescent="0.3">
      <c r="C10337"/>
    </row>
    <row r="10338" spans="3:3" ht="14.4" x14ac:dyDescent="0.3">
      <c r="C10338"/>
    </row>
    <row r="10339" spans="3:3" ht="14.4" x14ac:dyDescent="0.3">
      <c r="C10339"/>
    </row>
    <row r="10340" spans="3:3" ht="14.4" x14ac:dyDescent="0.3">
      <c r="C10340"/>
    </row>
    <row r="10341" spans="3:3" ht="14.4" x14ac:dyDescent="0.3">
      <c r="C10341"/>
    </row>
    <row r="10342" spans="3:3" ht="14.4" x14ac:dyDescent="0.3">
      <c r="C10342"/>
    </row>
    <row r="10343" spans="3:3" ht="14.4" x14ac:dyDescent="0.3">
      <c r="C10343"/>
    </row>
    <row r="10344" spans="3:3" ht="14.4" x14ac:dyDescent="0.3">
      <c r="C10344"/>
    </row>
    <row r="10345" spans="3:3" ht="14.4" x14ac:dyDescent="0.3">
      <c r="C10345"/>
    </row>
    <row r="10346" spans="3:3" ht="14.4" x14ac:dyDescent="0.3">
      <c r="C10346"/>
    </row>
    <row r="10347" spans="3:3" ht="14.4" x14ac:dyDescent="0.3">
      <c r="C10347"/>
    </row>
    <row r="10348" spans="3:3" ht="14.4" x14ac:dyDescent="0.3">
      <c r="C10348"/>
    </row>
    <row r="10349" spans="3:3" ht="14.4" x14ac:dyDescent="0.3">
      <c r="C10349"/>
    </row>
    <row r="10350" spans="3:3" ht="14.4" x14ac:dyDescent="0.3">
      <c r="C10350"/>
    </row>
    <row r="10351" spans="3:3" ht="14.4" x14ac:dyDescent="0.3">
      <c r="C10351"/>
    </row>
    <row r="10352" spans="3:3" ht="14.4" x14ac:dyDescent="0.3">
      <c r="C10352"/>
    </row>
    <row r="10353" spans="3:3" ht="14.4" x14ac:dyDescent="0.3">
      <c r="C10353"/>
    </row>
    <row r="10354" spans="3:3" ht="14.4" x14ac:dyDescent="0.3">
      <c r="C10354"/>
    </row>
    <row r="10355" spans="3:3" ht="14.4" x14ac:dyDescent="0.3">
      <c r="C10355"/>
    </row>
    <row r="10356" spans="3:3" ht="14.4" x14ac:dyDescent="0.3">
      <c r="C10356"/>
    </row>
    <row r="10357" spans="3:3" ht="14.4" x14ac:dyDescent="0.3">
      <c r="C10357"/>
    </row>
    <row r="10358" spans="3:3" ht="14.4" x14ac:dyDescent="0.3">
      <c r="C10358"/>
    </row>
    <row r="10359" spans="3:3" ht="14.4" x14ac:dyDescent="0.3">
      <c r="C10359"/>
    </row>
    <row r="10360" spans="3:3" ht="14.4" x14ac:dyDescent="0.3">
      <c r="C10360"/>
    </row>
    <row r="10361" spans="3:3" ht="14.4" x14ac:dyDescent="0.3">
      <c r="C10361"/>
    </row>
    <row r="10362" spans="3:3" ht="14.4" x14ac:dyDescent="0.3">
      <c r="C10362"/>
    </row>
    <row r="10363" spans="3:3" ht="14.4" x14ac:dyDescent="0.3">
      <c r="C10363"/>
    </row>
    <row r="10364" spans="3:3" ht="14.4" x14ac:dyDescent="0.3">
      <c r="C10364"/>
    </row>
    <row r="10365" spans="3:3" ht="14.4" x14ac:dyDescent="0.3">
      <c r="C10365"/>
    </row>
    <row r="10366" spans="3:3" ht="14.4" x14ac:dyDescent="0.3">
      <c r="C10366"/>
    </row>
    <row r="10367" spans="3:3" ht="14.4" x14ac:dyDescent="0.3">
      <c r="C10367"/>
    </row>
    <row r="10368" spans="3:3" ht="14.4" x14ac:dyDescent="0.3">
      <c r="C10368"/>
    </row>
    <row r="10369" spans="3:3" ht="14.4" x14ac:dyDescent="0.3">
      <c r="C10369"/>
    </row>
    <row r="10370" spans="3:3" ht="14.4" x14ac:dyDescent="0.3">
      <c r="C10370"/>
    </row>
    <row r="10371" spans="3:3" ht="14.4" x14ac:dyDescent="0.3">
      <c r="C10371"/>
    </row>
    <row r="10372" spans="3:3" ht="14.4" x14ac:dyDescent="0.3">
      <c r="C10372"/>
    </row>
    <row r="10373" spans="3:3" ht="14.4" x14ac:dyDescent="0.3">
      <c r="C10373"/>
    </row>
    <row r="10374" spans="3:3" ht="14.4" x14ac:dyDescent="0.3">
      <c r="C10374"/>
    </row>
    <row r="10375" spans="3:3" ht="14.4" x14ac:dyDescent="0.3">
      <c r="C10375"/>
    </row>
    <row r="10376" spans="3:3" ht="14.4" x14ac:dyDescent="0.3">
      <c r="C10376"/>
    </row>
    <row r="10377" spans="3:3" ht="14.4" x14ac:dyDescent="0.3">
      <c r="C10377"/>
    </row>
    <row r="10378" spans="3:3" ht="14.4" x14ac:dyDescent="0.3">
      <c r="C10378"/>
    </row>
    <row r="10379" spans="3:3" ht="14.4" x14ac:dyDescent="0.3">
      <c r="C10379"/>
    </row>
    <row r="10380" spans="3:3" ht="14.4" x14ac:dyDescent="0.3">
      <c r="C10380"/>
    </row>
    <row r="10381" spans="3:3" ht="14.4" x14ac:dyDescent="0.3">
      <c r="C10381"/>
    </row>
    <row r="10382" spans="3:3" ht="14.4" x14ac:dyDescent="0.3">
      <c r="C10382"/>
    </row>
    <row r="10383" spans="3:3" ht="14.4" x14ac:dyDescent="0.3">
      <c r="C10383"/>
    </row>
    <row r="10384" spans="3:3" ht="14.4" x14ac:dyDescent="0.3">
      <c r="C10384"/>
    </row>
    <row r="10385" spans="3:3" ht="14.4" x14ac:dyDescent="0.3">
      <c r="C10385"/>
    </row>
    <row r="10386" spans="3:3" ht="14.4" x14ac:dyDescent="0.3">
      <c r="C10386"/>
    </row>
    <row r="10387" spans="3:3" ht="14.4" x14ac:dyDescent="0.3">
      <c r="C10387"/>
    </row>
    <row r="10388" spans="3:3" ht="14.4" x14ac:dyDescent="0.3">
      <c r="C10388"/>
    </row>
    <row r="10389" spans="3:3" ht="14.4" x14ac:dyDescent="0.3">
      <c r="C10389"/>
    </row>
    <row r="10390" spans="3:3" ht="14.4" x14ac:dyDescent="0.3">
      <c r="C10390"/>
    </row>
    <row r="10391" spans="3:3" ht="14.4" x14ac:dyDescent="0.3">
      <c r="C10391"/>
    </row>
    <row r="10392" spans="3:3" ht="14.4" x14ac:dyDescent="0.3">
      <c r="C10392"/>
    </row>
    <row r="10393" spans="3:3" ht="14.4" x14ac:dyDescent="0.3">
      <c r="C10393"/>
    </row>
    <row r="10394" spans="3:3" ht="14.4" x14ac:dyDescent="0.3">
      <c r="C10394"/>
    </row>
    <row r="10395" spans="3:3" ht="14.4" x14ac:dyDescent="0.3">
      <c r="C10395"/>
    </row>
    <row r="10396" spans="3:3" ht="14.4" x14ac:dyDescent="0.3">
      <c r="C10396"/>
    </row>
    <row r="10397" spans="3:3" ht="14.4" x14ac:dyDescent="0.3">
      <c r="C10397"/>
    </row>
    <row r="10398" spans="3:3" ht="14.4" x14ac:dyDescent="0.3">
      <c r="C10398"/>
    </row>
    <row r="10399" spans="3:3" ht="14.4" x14ac:dyDescent="0.3">
      <c r="C10399"/>
    </row>
    <row r="10400" spans="3:3" ht="14.4" x14ac:dyDescent="0.3">
      <c r="C10400"/>
    </row>
    <row r="10401" spans="3:3" ht="14.4" x14ac:dyDescent="0.3">
      <c r="C10401"/>
    </row>
    <row r="10402" spans="3:3" ht="14.4" x14ac:dyDescent="0.3">
      <c r="C10402"/>
    </row>
    <row r="10403" spans="3:3" ht="14.4" x14ac:dyDescent="0.3">
      <c r="C10403"/>
    </row>
    <row r="10404" spans="3:3" ht="14.4" x14ac:dyDescent="0.3">
      <c r="C10404"/>
    </row>
    <row r="10405" spans="3:3" ht="14.4" x14ac:dyDescent="0.3">
      <c r="C10405"/>
    </row>
    <row r="10406" spans="3:3" ht="14.4" x14ac:dyDescent="0.3">
      <c r="C10406"/>
    </row>
    <row r="10407" spans="3:3" ht="14.4" x14ac:dyDescent="0.3">
      <c r="C10407"/>
    </row>
    <row r="10408" spans="3:3" ht="14.4" x14ac:dyDescent="0.3">
      <c r="C10408"/>
    </row>
    <row r="10409" spans="3:3" ht="14.4" x14ac:dyDescent="0.3">
      <c r="C10409"/>
    </row>
    <row r="10410" spans="3:3" ht="14.4" x14ac:dyDescent="0.3">
      <c r="C10410"/>
    </row>
    <row r="10411" spans="3:3" ht="14.4" x14ac:dyDescent="0.3">
      <c r="C10411"/>
    </row>
    <row r="10412" spans="3:3" ht="14.4" x14ac:dyDescent="0.3">
      <c r="C10412"/>
    </row>
    <row r="10413" spans="3:3" ht="14.4" x14ac:dyDescent="0.3">
      <c r="C10413"/>
    </row>
    <row r="10414" spans="3:3" ht="14.4" x14ac:dyDescent="0.3">
      <c r="C10414"/>
    </row>
    <row r="10415" spans="3:3" ht="14.4" x14ac:dyDescent="0.3">
      <c r="C10415"/>
    </row>
    <row r="10416" spans="3:3" ht="14.4" x14ac:dyDescent="0.3">
      <c r="C10416"/>
    </row>
    <row r="10417" spans="3:3" ht="14.4" x14ac:dyDescent="0.3">
      <c r="C10417"/>
    </row>
    <row r="10418" spans="3:3" ht="14.4" x14ac:dyDescent="0.3">
      <c r="C10418"/>
    </row>
    <row r="10419" spans="3:3" ht="14.4" x14ac:dyDescent="0.3">
      <c r="C10419"/>
    </row>
    <row r="10420" spans="3:3" ht="14.4" x14ac:dyDescent="0.3">
      <c r="C10420"/>
    </row>
    <row r="10421" spans="3:3" ht="14.4" x14ac:dyDescent="0.3">
      <c r="C10421"/>
    </row>
    <row r="10422" spans="3:3" ht="14.4" x14ac:dyDescent="0.3">
      <c r="C10422"/>
    </row>
    <row r="10423" spans="3:3" ht="14.4" x14ac:dyDescent="0.3">
      <c r="C10423"/>
    </row>
    <row r="10424" spans="3:3" ht="14.4" x14ac:dyDescent="0.3">
      <c r="C10424"/>
    </row>
    <row r="10425" spans="3:3" ht="14.4" x14ac:dyDescent="0.3">
      <c r="C10425"/>
    </row>
    <row r="10426" spans="3:3" ht="14.4" x14ac:dyDescent="0.3">
      <c r="C10426"/>
    </row>
    <row r="10427" spans="3:3" ht="14.4" x14ac:dyDescent="0.3">
      <c r="C10427"/>
    </row>
    <row r="10428" spans="3:3" ht="14.4" x14ac:dyDescent="0.3">
      <c r="C10428"/>
    </row>
    <row r="10429" spans="3:3" ht="14.4" x14ac:dyDescent="0.3">
      <c r="C10429"/>
    </row>
    <row r="10430" spans="3:3" ht="14.4" x14ac:dyDescent="0.3">
      <c r="C10430"/>
    </row>
    <row r="10431" spans="3:3" ht="14.4" x14ac:dyDescent="0.3">
      <c r="C10431"/>
    </row>
    <row r="10432" spans="3:3" ht="14.4" x14ac:dyDescent="0.3">
      <c r="C10432"/>
    </row>
    <row r="10433" spans="3:3" ht="14.4" x14ac:dyDescent="0.3">
      <c r="C10433"/>
    </row>
    <row r="10434" spans="3:3" ht="14.4" x14ac:dyDescent="0.3">
      <c r="C10434"/>
    </row>
    <row r="10435" spans="3:3" ht="14.4" x14ac:dyDescent="0.3">
      <c r="C10435"/>
    </row>
    <row r="10436" spans="3:3" ht="14.4" x14ac:dyDescent="0.3">
      <c r="C10436"/>
    </row>
    <row r="10437" spans="3:3" ht="14.4" x14ac:dyDescent="0.3">
      <c r="C10437"/>
    </row>
    <row r="10438" spans="3:3" ht="14.4" x14ac:dyDescent="0.3">
      <c r="C10438"/>
    </row>
    <row r="10439" spans="3:3" ht="14.4" x14ac:dyDescent="0.3">
      <c r="C10439"/>
    </row>
    <row r="10440" spans="3:3" ht="14.4" x14ac:dyDescent="0.3">
      <c r="C10440"/>
    </row>
    <row r="10441" spans="3:3" ht="14.4" x14ac:dyDescent="0.3">
      <c r="C10441"/>
    </row>
    <row r="10442" spans="3:3" ht="14.4" x14ac:dyDescent="0.3">
      <c r="C10442"/>
    </row>
    <row r="10443" spans="3:3" ht="14.4" x14ac:dyDescent="0.3">
      <c r="C10443"/>
    </row>
    <row r="10444" spans="3:3" ht="14.4" x14ac:dyDescent="0.3">
      <c r="C10444"/>
    </row>
    <row r="10445" spans="3:3" ht="14.4" x14ac:dyDescent="0.3">
      <c r="C10445"/>
    </row>
    <row r="10446" spans="3:3" ht="14.4" x14ac:dyDescent="0.3">
      <c r="C10446"/>
    </row>
    <row r="10447" spans="3:3" ht="14.4" x14ac:dyDescent="0.3">
      <c r="C10447"/>
    </row>
    <row r="10448" spans="3:3" ht="14.4" x14ac:dyDescent="0.3">
      <c r="C10448"/>
    </row>
    <row r="10449" spans="3:3" ht="14.4" x14ac:dyDescent="0.3">
      <c r="C10449"/>
    </row>
    <row r="10450" spans="3:3" ht="14.4" x14ac:dyDescent="0.3">
      <c r="C10450"/>
    </row>
    <row r="10451" spans="3:3" ht="14.4" x14ac:dyDescent="0.3">
      <c r="C10451"/>
    </row>
    <row r="10452" spans="3:3" ht="14.4" x14ac:dyDescent="0.3">
      <c r="C10452"/>
    </row>
    <row r="10453" spans="3:3" ht="14.4" x14ac:dyDescent="0.3">
      <c r="C10453"/>
    </row>
    <row r="10454" spans="3:3" ht="14.4" x14ac:dyDescent="0.3">
      <c r="C10454"/>
    </row>
    <row r="10455" spans="3:3" ht="14.4" x14ac:dyDescent="0.3">
      <c r="C10455"/>
    </row>
    <row r="10456" spans="3:3" ht="14.4" x14ac:dyDescent="0.3">
      <c r="C10456"/>
    </row>
    <row r="10457" spans="3:3" ht="14.4" x14ac:dyDescent="0.3">
      <c r="C10457"/>
    </row>
    <row r="10458" spans="3:3" ht="14.4" x14ac:dyDescent="0.3">
      <c r="C10458"/>
    </row>
    <row r="10459" spans="3:3" ht="14.4" x14ac:dyDescent="0.3">
      <c r="C10459"/>
    </row>
    <row r="10460" spans="3:3" ht="14.4" x14ac:dyDescent="0.3">
      <c r="C10460"/>
    </row>
    <row r="10461" spans="3:3" ht="14.4" x14ac:dyDescent="0.3">
      <c r="C10461"/>
    </row>
    <row r="10462" spans="3:3" ht="14.4" x14ac:dyDescent="0.3">
      <c r="C10462"/>
    </row>
    <row r="10463" spans="3:3" ht="14.4" x14ac:dyDescent="0.3">
      <c r="C10463"/>
    </row>
    <row r="10464" spans="3:3" ht="14.4" x14ac:dyDescent="0.3">
      <c r="C10464"/>
    </row>
    <row r="10465" spans="3:3" ht="14.4" x14ac:dyDescent="0.3">
      <c r="C10465"/>
    </row>
    <row r="10466" spans="3:3" ht="14.4" x14ac:dyDescent="0.3">
      <c r="C10466"/>
    </row>
    <row r="10467" spans="3:3" ht="14.4" x14ac:dyDescent="0.3">
      <c r="C10467"/>
    </row>
    <row r="10468" spans="3:3" ht="14.4" x14ac:dyDescent="0.3">
      <c r="C10468"/>
    </row>
    <row r="10469" spans="3:3" ht="14.4" x14ac:dyDescent="0.3">
      <c r="C10469"/>
    </row>
    <row r="10470" spans="3:3" ht="14.4" x14ac:dyDescent="0.3">
      <c r="C10470"/>
    </row>
    <row r="10471" spans="3:3" ht="14.4" x14ac:dyDescent="0.3">
      <c r="C10471"/>
    </row>
    <row r="10472" spans="3:3" ht="14.4" x14ac:dyDescent="0.3">
      <c r="C10472"/>
    </row>
    <row r="10473" spans="3:3" ht="14.4" x14ac:dyDescent="0.3">
      <c r="C10473"/>
    </row>
    <row r="10474" spans="3:3" ht="14.4" x14ac:dyDescent="0.3">
      <c r="C10474"/>
    </row>
    <row r="10475" spans="3:3" ht="14.4" x14ac:dyDescent="0.3">
      <c r="C10475"/>
    </row>
    <row r="10476" spans="3:3" ht="14.4" x14ac:dyDescent="0.3">
      <c r="C10476"/>
    </row>
    <row r="10477" spans="3:3" ht="14.4" x14ac:dyDescent="0.3">
      <c r="C10477"/>
    </row>
    <row r="10478" spans="3:3" ht="14.4" x14ac:dyDescent="0.3">
      <c r="C10478"/>
    </row>
    <row r="10479" spans="3:3" ht="14.4" x14ac:dyDescent="0.3">
      <c r="C10479"/>
    </row>
    <row r="10480" spans="3:3" ht="14.4" x14ac:dyDescent="0.3">
      <c r="C10480"/>
    </row>
    <row r="10481" spans="3:3" ht="14.4" x14ac:dyDescent="0.3">
      <c r="C10481"/>
    </row>
    <row r="10482" spans="3:3" ht="14.4" x14ac:dyDescent="0.3">
      <c r="C10482"/>
    </row>
    <row r="10483" spans="3:3" ht="14.4" x14ac:dyDescent="0.3">
      <c r="C10483"/>
    </row>
    <row r="10484" spans="3:3" ht="14.4" x14ac:dyDescent="0.3">
      <c r="C10484"/>
    </row>
    <row r="10485" spans="3:3" ht="14.4" x14ac:dyDescent="0.3">
      <c r="C10485"/>
    </row>
    <row r="10486" spans="3:3" ht="14.4" x14ac:dyDescent="0.3">
      <c r="C10486"/>
    </row>
    <row r="10487" spans="3:3" ht="14.4" x14ac:dyDescent="0.3">
      <c r="C10487"/>
    </row>
    <row r="10488" spans="3:3" ht="14.4" x14ac:dyDescent="0.3">
      <c r="C10488"/>
    </row>
    <row r="10489" spans="3:3" ht="14.4" x14ac:dyDescent="0.3">
      <c r="C10489"/>
    </row>
    <row r="10490" spans="3:3" ht="14.4" x14ac:dyDescent="0.3">
      <c r="C10490"/>
    </row>
    <row r="10491" spans="3:3" ht="14.4" x14ac:dyDescent="0.3">
      <c r="C10491"/>
    </row>
    <row r="10492" spans="3:3" ht="14.4" x14ac:dyDescent="0.3">
      <c r="C10492"/>
    </row>
    <row r="10493" spans="3:3" ht="14.4" x14ac:dyDescent="0.3">
      <c r="C10493"/>
    </row>
    <row r="10494" spans="3:3" ht="14.4" x14ac:dyDescent="0.3">
      <c r="C10494"/>
    </row>
    <row r="10495" spans="3:3" ht="14.4" x14ac:dyDescent="0.3">
      <c r="C10495"/>
    </row>
    <row r="10496" spans="3:3" ht="14.4" x14ac:dyDescent="0.3">
      <c r="C10496"/>
    </row>
    <row r="10497" spans="3:3" ht="14.4" x14ac:dyDescent="0.3">
      <c r="C10497"/>
    </row>
    <row r="10498" spans="3:3" ht="14.4" x14ac:dyDescent="0.3">
      <c r="C10498"/>
    </row>
    <row r="10499" spans="3:3" ht="14.4" x14ac:dyDescent="0.3">
      <c r="C10499"/>
    </row>
    <row r="10500" spans="3:3" ht="14.4" x14ac:dyDescent="0.3">
      <c r="C10500"/>
    </row>
    <row r="10501" spans="3:3" ht="14.4" x14ac:dyDescent="0.3">
      <c r="C10501"/>
    </row>
    <row r="10502" spans="3:3" ht="14.4" x14ac:dyDescent="0.3">
      <c r="C10502"/>
    </row>
    <row r="10503" spans="3:3" ht="14.4" x14ac:dyDescent="0.3">
      <c r="C10503"/>
    </row>
    <row r="10504" spans="3:3" ht="14.4" x14ac:dyDescent="0.3">
      <c r="C10504"/>
    </row>
    <row r="10505" spans="3:3" ht="14.4" x14ac:dyDescent="0.3">
      <c r="C10505"/>
    </row>
    <row r="10506" spans="3:3" ht="14.4" x14ac:dyDescent="0.3">
      <c r="C10506"/>
    </row>
    <row r="10507" spans="3:3" ht="14.4" x14ac:dyDescent="0.3">
      <c r="C10507"/>
    </row>
    <row r="10508" spans="3:3" ht="14.4" x14ac:dyDescent="0.3">
      <c r="C10508"/>
    </row>
    <row r="10509" spans="3:3" ht="14.4" x14ac:dyDescent="0.3">
      <c r="C10509"/>
    </row>
    <row r="10510" spans="3:3" ht="14.4" x14ac:dyDescent="0.3">
      <c r="C10510"/>
    </row>
    <row r="10511" spans="3:3" ht="14.4" x14ac:dyDescent="0.3">
      <c r="C10511"/>
    </row>
    <row r="10512" spans="3:3" ht="14.4" x14ac:dyDescent="0.3">
      <c r="C10512"/>
    </row>
    <row r="10513" spans="3:3" ht="14.4" x14ac:dyDescent="0.3">
      <c r="C10513"/>
    </row>
    <row r="10514" spans="3:3" ht="14.4" x14ac:dyDescent="0.3">
      <c r="C10514"/>
    </row>
    <row r="10515" spans="3:3" ht="14.4" x14ac:dyDescent="0.3">
      <c r="C10515"/>
    </row>
    <row r="10516" spans="3:3" ht="14.4" x14ac:dyDescent="0.3">
      <c r="C10516"/>
    </row>
    <row r="10517" spans="3:3" ht="14.4" x14ac:dyDescent="0.3">
      <c r="C10517"/>
    </row>
    <row r="10518" spans="3:3" ht="14.4" x14ac:dyDescent="0.3">
      <c r="C10518"/>
    </row>
    <row r="10519" spans="3:3" ht="14.4" x14ac:dyDescent="0.3">
      <c r="C10519"/>
    </row>
    <row r="10520" spans="3:3" ht="14.4" x14ac:dyDescent="0.3">
      <c r="C10520"/>
    </row>
    <row r="10521" spans="3:3" ht="14.4" x14ac:dyDescent="0.3">
      <c r="C10521"/>
    </row>
    <row r="10522" spans="3:3" ht="14.4" x14ac:dyDescent="0.3">
      <c r="C10522"/>
    </row>
    <row r="10523" spans="3:3" ht="14.4" x14ac:dyDescent="0.3">
      <c r="C10523"/>
    </row>
    <row r="10524" spans="3:3" ht="14.4" x14ac:dyDescent="0.3">
      <c r="C10524"/>
    </row>
    <row r="10525" spans="3:3" ht="14.4" x14ac:dyDescent="0.3">
      <c r="C10525"/>
    </row>
    <row r="10526" spans="3:3" ht="14.4" x14ac:dyDescent="0.3">
      <c r="C10526"/>
    </row>
    <row r="10527" spans="3:3" ht="14.4" x14ac:dyDescent="0.3">
      <c r="C10527"/>
    </row>
    <row r="10528" spans="3:3" ht="14.4" x14ac:dyDescent="0.3">
      <c r="C10528"/>
    </row>
    <row r="10529" spans="3:3" ht="14.4" x14ac:dyDescent="0.3">
      <c r="C10529"/>
    </row>
    <row r="10530" spans="3:3" ht="14.4" x14ac:dyDescent="0.3">
      <c r="C10530"/>
    </row>
    <row r="10531" spans="3:3" ht="14.4" x14ac:dyDescent="0.3">
      <c r="C10531"/>
    </row>
    <row r="10532" spans="3:3" ht="14.4" x14ac:dyDescent="0.3">
      <c r="C10532"/>
    </row>
    <row r="10533" spans="3:3" ht="14.4" x14ac:dyDescent="0.3">
      <c r="C10533"/>
    </row>
    <row r="10534" spans="3:3" ht="14.4" x14ac:dyDescent="0.3">
      <c r="C10534"/>
    </row>
    <row r="10535" spans="3:3" ht="14.4" x14ac:dyDescent="0.3">
      <c r="C10535"/>
    </row>
    <row r="10536" spans="3:3" ht="14.4" x14ac:dyDescent="0.3">
      <c r="C10536"/>
    </row>
    <row r="10537" spans="3:3" ht="14.4" x14ac:dyDescent="0.3">
      <c r="C10537"/>
    </row>
    <row r="10538" spans="3:3" ht="14.4" x14ac:dyDescent="0.3">
      <c r="C10538"/>
    </row>
    <row r="10539" spans="3:3" ht="14.4" x14ac:dyDescent="0.3">
      <c r="C10539"/>
    </row>
    <row r="10540" spans="3:3" ht="14.4" x14ac:dyDescent="0.3">
      <c r="C10540"/>
    </row>
    <row r="10541" spans="3:3" ht="14.4" x14ac:dyDescent="0.3">
      <c r="C10541"/>
    </row>
    <row r="10542" spans="3:3" ht="14.4" x14ac:dyDescent="0.3">
      <c r="C10542"/>
    </row>
    <row r="10543" spans="3:3" ht="14.4" x14ac:dyDescent="0.3">
      <c r="C10543"/>
    </row>
    <row r="10544" spans="3:3" ht="14.4" x14ac:dyDescent="0.3">
      <c r="C10544"/>
    </row>
    <row r="10545" spans="3:3" ht="14.4" x14ac:dyDescent="0.3">
      <c r="C10545"/>
    </row>
    <row r="10546" spans="3:3" ht="14.4" x14ac:dyDescent="0.3">
      <c r="C10546"/>
    </row>
    <row r="10547" spans="3:3" ht="14.4" x14ac:dyDescent="0.3">
      <c r="C10547"/>
    </row>
    <row r="10548" spans="3:3" ht="14.4" x14ac:dyDescent="0.3">
      <c r="C10548"/>
    </row>
    <row r="10549" spans="3:3" ht="14.4" x14ac:dyDescent="0.3">
      <c r="C10549"/>
    </row>
    <row r="10550" spans="3:3" ht="14.4" x14ac:dyDescent="0.3">
      <c r="C10550"/>
    </row>
    <row r="10551" spans="3:3" ht="14.4" x14ac:dyDescent="0.3">
      <c r="C10551"/>
    </row>
    <row r="10552" spans="3:3" ht="14.4" x14ac:dyDescent="0.3">
      <c r="C10552"/>
    </row>
    <row r="10553" spans="3:3" ht="14.4" x14ac:dyDescent="0.3">
      <c r="C10553"/>
    </row>
    <row r="10554" spans="3:3" ht="14.4" x14ac:dyDescent="0.3">
      <c r="C10554"/>
    </row>
    <row r="10555" spans="3:3" ht="14.4" x14ac:dyDescent="0.3">
      <c r="C10555"/>
    </row>
    <row r="10556" spans="3:3" ht="14.4" x14ac:dyDescent="0.3">
      <c r="C10556"/>
    </row>
    <row r="10557" spans="3:3" ht="14.4" x14ac:dyDescent="0.3">
      <c r="C10557"/>
    </row>
    <row r="10558" spans="3:3" ht="14.4" x14ac:dyDescent="0.3">
      <c r="C10558"/>
    </row>
    <row r="10559" spans="3:3" ht="14.4" x14ac:dyDescent="0.3">
      <c r="C10559"/>
    </row>
    <row r="10560" spans="3:3" ht="14.4" x14ac:dyDescent="0.3">
      <c r="C10560"/>
    </row>
    <row r="10561" spans="3:3" ht="14.4" x14ac:dyDescent="0.3">
      <c r="C10561"/>
    </row>
    <row r="10562" spans="3:3" ht="14.4" x14ac:dyDescent="0.3">
      <c r="C10562"/>
    </row>
    <row r="10563" spans="3:3" ht="14.4" x14ac:dyDescent="0.3">
      <c r="C10563"/>
    </row>
    <row r="10564" spans="3:3" ht="14.4" x14ac:dyDescent="0.3">
      <c r="C10564"/>
    </row>
    <row r="10565" spans="3:3" ht="14.4" x14ac:dyDescent="0.3">
      <c r="C10565"/>
    </row>
    <row r="10566" spans="3:3" ht="14.4" x14ac:dyDescent="0.3">
      <c r="C10566"/>
    </row>
    <row r="10567" spans="3:3" ht="14.4" x14ac:dyDescent="0.3">
      <c r="C10567"/>
    </row>
    <row r="10568" spans="3:3" ht="14.4" x14ac:dyDescent="0.3">
      <c r="C10568"/>
    </row>
    <row r="10569" spans="3:3" ht="14.4" x14ac:dyDescent="0.3">
      <c r="C10569"/>
    </row>
    <row r="10570" spans="3:3" ht="14.4" x14ac:dyDescent="0.3">
      <c r="C10570"/>
    </row>
    <row r="10571" spans="3:3" ht="14.4" x14ac:dyDescent="0.3">
      <c r="C10571"/>
    </row>
    <row r="10572" spans="3:3" ht="14.4" x14ac:dyDescent="0.3">
      <c r="C10572"/>
    </row>
    <row r="10573" spans="3:3" ht="14.4" x14ac:dyDescent="0.3">
      <c r="C10573"/>
    </row>
    <row r="10574" spans="3:3" ht="14.4" x14ac:dyDescent="0.3">
      <c r="C10574"/>
    </row>
    <row r="10575" spans="3:3" ht="14.4" x14ac:dyDescent="0.3">
      <c r="C10575"/>
    </row>
    <row r="10576" spans="3:3" ht="14.4" x14ac:dyDescent="0.3">
      <c r="C10576"/>
    </row>
    <row r="10577" spans="3:3" ht="14.4" x14ac:dyDescent="0.3">
      <c r="C10577"/>
    </row>
    <row r="10578" spans="3:3" ht="14.4" x14ac:dyDescent="0.3">
      <c r="C10578"/>
    </row>
    <row r="10579" spans="3:3" ht="14.4" x14ac:dyDescent="0.3">
      <c r="C10579"/>
    </row>
    <row r="10580" spans="3:3" ht="14.4" x14ac:dyDescent="0.3">
      <c r="C10580"/>
    </row>
    <row r="10581" spans="3:3" ht="14.4" x14ac:dyDescent="0.3">
      <c r="C10581"/>
    </row>
    <row r="10582" spans="3:3" ht="14.4" x14ac:dyDescent="0.3">
      <c r="C10582"/>
    </row>
    <row r="10583" spans="3:3" ht="14.4" x14ac:dyDescent="0.3">
      <c r="C10583"/>
    </row>
    <row r="10584" spans="3:3" ht="14.4" x14ac:dyDescent="0.3">
      <c r="C10584"/>
    </row>
    <row r="10585" spans="3:3" ht="14.4" x14ac:dyDescent="0.3">
      <c r="C10585"/>
    </row>
    <row r="10586" spans="3:3" ht="14.4" x14ac:dyDescent="0.3">
      <c r="C10586"/>
    </row>
    <row r="10587" spans="3:3" ht="14.4" x14ac:dyDescent="0.3">
      <c r="C10587"/>
    </row>
    <row r="10588" spans="3:3" ht="14.4" x14ac:dyDescent="0.3">
      <c r="C10588"/>
    </row>
    <row r="10589" spans="3:3" ht="14.4" x14ac:dyDescent="0.3">
      <c r="C10589"/>
    </row>
    <row r="10590" spans="3:3" ht="14.4" x14ac:dyDescent="0.3">
      <c r="C10590"/>
    </row>
    <row r="10591" spans="3:3" ht="14.4" x14ac:dyDescent="0.3">
      <c r="C10591"/>
    </row>
    <row r="10592" spans="3:3" ht="14.4" x14ac:dyDescent="0.3">
      <c r="C10592"/>
    </row>
    <row r="10593" spans="3:3" ht="14.4" x14ac:dyDescent="0.3">
      <c r="C10593"/>
    </row>
    <row r="10594" spans="3:3" ht="14.4" x14ac:dyDescent="0.3">
      <c r="C10594"/>
    </row>
    <row r="10595" spans="3:3" ht="14.4" x14ac:dyDescent="0.3">
      <c r="C10595"/>
    </row>
    <row r="10596" spans="3:3" ht="14.4" x14ac:dyDescent="0.3">
      <c r="C10596"/>
    </row>
    <row r="10597" spans="3:3" ht="14.4" x14ac:dyDescent="0.3">
      <c r="C10597"/>
    </row>
    <row r="10598" spans="3:3" ht="14.4" x14ac:dyDescent="0.3">
      <c r="C10598"/>
    </row>
    <row r="10599" spans="3:3" ht="14.4" x14ac:dyDescent="0.3">
      <c r="C10599"/>
    </row>
    <row r="10600" spans="3:3" ht="14.4" x14ac:dyDescent="0.3">
      <c r="C10600"/>
    </row>
    <row r="10601" spans="3:3" ht="14.4" x14ac:dyDescent="0.3">
      <c r="C10601"/>
    </row>
    <row r="10602" spans="3:3" ht="14.4" x14ac:dyDescent="0.3">
      <c r="C10602"/>
    </row>
    <row r="10603" spans="3:3" ht="14.4" x14ac:dyDescent="0.3">
      <c r="C10603"/>
    </row>
    <row r="10604" spans="3:3" ht="14.4" x14ac:dyDescent="0.3">
      <c r="C10604"/>
    </row>
    <row r="10605" spans="3:3" ht="14.4" x14ac:dyDescent="0.3">
      <c r="C10605"/>
    </row>
    <row r="10606" spans="3:3" ht="14.4" x14ac:dyDescent="0.3">
      <c r="C10606"/>
    </row>
    <row r="10607" spans="3:3" ht="14.4" x14ac:dyDescent="0.3">
      <c r="C10607"/>
    </row>
    <row r="10608" spans="3:3" ht="14.4" x14ac:dyDescent="0.3">
      <c r="C10608"/>
    </row>
    <row r="10609" spans="3:3" ht="14.4" x14ac:dyDescent="0.3">
      <c r="C10609"/>
    </row>
    <row r="10610" spans="3:3" ht="14.4" x14ac:dyDescent="0.3">
      <c r="C10610"/>
    </row>
    <row r="10611" spans="3:3" ht="14.4" x14ac:dyDescent="0.3">
      <c r="C10611"/>
    </row>
    <row r="10612" spans="3:3" ht="14.4" x14ac:dyDescent="0.3">
      <c r="C10612"/>
    </row>
    <row r="10613" spans="3:3" ht="14.4" x14ac:dyDescent="0.3">
      <c r="C10613"/>
    </row>
    <row r="10614" spans="3:3" ht="14.4" x14ac:dyDescent="0.3">
      <c r="C10614"/>
    </row>
    <row r="10615" spans="3:3" ht="14.4" x14ac:dyDescent="0.3">
      <c r="C10615"/>
    </row>
    <row r="10616" spans="3:3" ht="14.4" x14ac:dyDescent="0.3">
      <c r="C10616"/>
    </row>
    <row r="10617" spans="3:3" ht="14.4" x14ac:dyDescent="0.3">
      <c r="C10617"/>
    </row>
    <row r="10618" spans="3:3" ht="14.4" x14ac:dyDescent="0.3">
      <c r="C10618"/>
    </row>
    <row r="10619" spans="3:3" ht="14.4" x14ac:dyDescent="0.3">
      <c r="C10619"/>
    </row>
    <row r="10620" spans="3:3" ht="14.4" x14ac:dyDescent="0.3">
      <c r="C10620"/>
    </row>
    <row r="10621" spans="3:3" ht="14.4" x14ac:dyDescent="0.3">
      <c r="C10621"/>
    </row>
    <row r="10622" spans="3:3" ht="14.4" x14ac:dyDescent="0.3">
      <c r="C10622"/>
    </row>
    <row r="10623" spans="3:3" ht="14.4" x14ac:dyDescent="0.3">
      <c r="C10623"/>
    </row>
    <row r="10624" spans="3:3" ht="14.4" x14ac:dyDescent="0.3">
      <c r="C10624"/>
    </row>
    <row r="10625" spans="3:3" ht="14.4" x14ac:dyDescent="0.3">
      <c r="C10625"/>
    </row>
    <row r="10626" spans="3:3" ht="14.4" x14ac:dyDescent="0.3">
      <c r="C10626"/>
    </row>
    <row r="10627" spans="3:3" ht="14.4" x14ac:dyDescent="0.3">
      <c r="C10627"/>
    </row>
    <row r="10628" spans="3:3" ht="14.4" x14ac:dyDescent="0.3">
      <c r="C10628"/>
    </row>
    <row r="10629" spans="3:3" ht="14.4" x14ac:dyDescent="0.3">
      <c r="C10629"/>
    </row>
    <row r="10630" spans="3:3" ht="14.4" x14ac:dyDescent="0.3">
      <c r="C10630"/>
    </row>
    <row r="10631" spans="3:3" ht="14.4" x14ac:dyDescent="0.3">
      <c r="C10631"/>
    </row>
    <row r="10632" spans="3:3" ht="14.4" x14ac:dyDescent="0.3">
      <c r="C10632"/>
    </row>
    <row r="10633" spans="3:3" ht="14.4" x14ac:dyDescent="0.3">
      <c r="C10633"/>
    </row>
    <row r="10634" spans="3:3" ht="14.4" x14ac:dyDescent="0.3">
      <c r="C10634"/>
    </row>
    <row r="10635" spans="3:3" ht="14.4" x14ac:dyDescent="0.3">
      <c r="C10635"/>
    </row>
    <row r="10636" spans="3:3" ht="14.4" x14ac:dyDescent="0.3">
      <c r="C10636"/>
    </row>
    <row r="10637" spans="3:3" ht="14.4" x14ac:dyDescent="0.3">
      <c r="C10637"/>
    </row>
    <row r="10638" spans="3:3" ht="14.4" x14ac:dyDescent="0.3">
      <c r="C10638"/>
    </row>
    <row r="10639" spans="3:3" ht="14.4" x14ac:dyDescent="0.3">
      <c r="C10639"/>
    </row>
    <row r="10640" spans="3:3" ht="14.4" x14ac:dyDescent="0.3">
      <c r="C10640"/>
    </row>
    <row r="10641" spans="3:3" ht="14.4" x14ac:dyDescent="0.3">
      <c r="C10641"/>
    </row>
    <row r="10642" spans="3:3" ht="14.4" x14ac:dyDescent="0.3">
      <c r="C10642"/>
    </row>
    <row r="10643" spans="3:3" ht="14.4" x14ac:dyDescent="0.3">
      <c r="C10643"/>
    </row>
    <row r="10644" spans="3:3" ht="14.4" x14ac:dyDescent="0.3">
      <c r="C10644"/>
    </row>
    <row r="10645" spans="3:3" ht="14.4" x14ac:dyDescent="0.3">
      <c r="C10645"/>
    </row>
    <row r="10646" spans="3:3" ht="14.4" x14ac:dyDescent="0.3">
      <c r="C10646"/>
    </row>
    <row r="10647" spans="3:3" ht="14.4" x14ac:dyDescent="0.3">
      <c r="C10647"/>
    </row>
    <row r="10648" spans="3:3" ht="14.4" x14ac:dyDescent="0.3">
      <c r="C10648"/>
    </row>
    <row r="10649" spans="3:3" ht="14.4" x14ac:dyDescent="0.3">
      <c r="C10649"/>
    </row>
    <row r="10650" spans="3:3" ht="14.4" x14ac:dyDescent="0.3">
      <c r="C10650"/>
    </row>
    <row r="10651" spans="3:3" ht="14.4" x14ac:dyDescent="0.3">
      <c r="C10651"/>
    </row>
    <row r="10652" spans="3:3" ht="14.4" x14ac:dyDescent="0.3">
      <c r="C10652"/>
    </row>
    <row r="10653" spans="3:3" ht="14.4" x14ac:dyDescent="0.3">
      <c r="C10653"/>
    </row>
    <row r="10654" spans="3:3" ht="14.4" x14ac:dyDescent="0.3">
      <c r="C10654"/>
    </row>
    <row r="10655" spans="3:3" ht="14.4" x14ac:dyDescent="0.3">
      <c r="C10655"/>
    </row>
    <row r="10656" spans="3:3" ht="14.4" x14ac:dyDescent="0.3">
      <c r="C10656"/>
    </row>
    <row r="10657" spans="3:3" ht="14.4" x14ac:dyDescent="0.3">
      <c r="C10657"/>
    </row>
    <row r="10658" spans="3:3" ht="14.4" x14ac:dyDescent="0.3">
      <c r="C10658"/>
    </row>
    <row r="10659" spans="3:3" ht="14.4" x14ac:dyDescent="0.3">
      <c r="C10659"/>
    </row>
    <row r="10660" spans="3:3" ht="14.4" x14ac:dyDescent="0.3">
      <c r="C10660"/>
    </row>
    <row r="10661" spans="3:3" ht="14.4" x14ac:dyDescent="0.3">
      <c r="C10661"/>
    </row>
    <row r="10662" spans="3:3" ht="14.4" x14ac:dyDescent="0.3">
      <c r="C10662"/>
    </row>
    <row r="10663" spans="3:3" ht="14.4" x14ac:dyDescent="0.3">
      <c r="C10663"/>
    </row>
    <row r="10664" spans="3:3" ht="14.4" x14ac:dyDescent="0.3">
      <c r="C10664"/>
    </row>
    <row r="10665" spans="3:3" ht="14.4" x14ac:dyDescent="0.3">
      <c r="C10665"/>
    </row>
    <row r="10666" spans="3:3" ht="14.4" x14ac:dyDescent="0.3">
      <c r="C10666"/>
    </row>
    <row r="10667" spans="3:3" ht="14.4" x14ac:dyDescent="0.3">
      <c r="C10667"/>
    </row>
    <row r="10668" spans="3:3" ht="14.4" x14ac:dyDescent="0.3">
      <c r="C10668"/>
    </row>
    <row r="10669" spans="3:3" ht="14.4" x14ac:dyDescent="0.3">
      <c r="C10669"/>
    </row>
    <row r="10670" spans="3:3" ht="14.4" x14ac:dyDescent="0.3">
      <c r="C10670"/>
    </row>
    <row r="10671" spans="3:3" ht="14.4" x14ac:dyDescent="0.3">
      <c r="C10671"/>
    </row>
    <row r="10672" spans="3:3" ht="14.4" x14ac:dyDescent="0.3">
      <c r="C10672"/>
    </row>
    <row r="10673" spans="3:3" ht="14.4" x14ac:dyDescent="0.3">
      <c r="C10673"/>
    </row>
    <row r="10674" spans="3:3" ht="14.4" x14ac:dyDescent="0.3">
      <c r="C10674"/>
    </row>
    <row r="10675" spans="3:3" ht="14.4" x14ac:dyDescent="0.3">
      <c r="C10675"/>
    </row>
    <row r="10676" spans="3:3" ht="14.4" x14ac:dyDescent="0.3">
      <c r="C10676"/>
    </row>
    <row r="10677" spans="3:3" ht="14.4" x14ac:dyDescent="0.3">
      <c r="C10677"/>
    </row>
    <row r="10678" spans="3:3" ht="14.4" x14ac:dyDescent="0.3">
      <c r="C10678"/>
    </row>
    <row r="10679" spans="3:3" ht="14.4" x14ac:dyDescent="0.3">
      <c r="C10679"/>
    </row>
    <row r="10680" spans="3:3" ht="14.4" x14ac:dyDescent="0.3">
      <c r="C10680"/>
    </row>
    <row r="10681" spans="3:3" ht="14.4" x14ac:dyDescent="0.3">
      <c r="C10681"/>
    </row>
    <row r="10682" spans="3:3" ht="14.4" x14ac:dyDescent="0.3">
      <c r="C10682"/>
    </row>
    <row r="10683" spans="3:3" ht="14.4" x14ac:dyDescent="0.3">
      <c r="C10683"/>
    </row>
    <row r="10684" spans="3:3" ht="14.4" x14ac:dyDescent="0.3">
      <c r="C10684"/>
    </row>
    <row r="10685" spans="3:3" ht="14.4" x14ac:dyDescent="0.3">
      <c r="C10685"/>
    </row>
    <row r="10686" spans="3:3" ht="14.4" x14ac:dyDescent="0.3">
      <c r="C10686"/>
    </row>
    <row r="10687" spans="3:3" ht="14.4" x14ac:dyDescent="0.3">
      <c r="C10687"/>
    </row>
    <row r="10688" spans="3:3" ht="14.4" x14ac:dyDescent="0.3">
      <c r="C10688"/>
    </row>
    <row r="10689" spans="3:3" ht="14.4" x14ac:dyDescent="0.3">
      <c r="C10689"/>
    </row>
    <row r="10690" spans="3:3" ht="14.4" x14ac:dyDescent="0.3">
      <c r="C10690"/>
    </row>
    <row r="10691" spans="3:3" ht="14.4" x14ac:dyDescent="0.3">
      <c r="C10691"/>
    </row>
    <row r="10692" spans="3:3" ht="14.4" x14ac:dyDescent="0.3">
      <c r="C10692"/>
    </row>
    <row r="10693" spans="3:3" ht="14.4" x14ac:dyDescent="0.3">
      <c r="C10693"/>
    </row>
    <row r="10694" spans="3:3" ht="14.4" x14ac:dyDescent="0.3">
      <c r="C10694"/>
    </row>
    <row r="10695" spans="3:3" ht="14.4" x14ac:dyDescent="0.3">
      <c r="C10695"/>
    </row>
    <row r="10696" spans="3:3" ht="14.4" x14ac:dyDescent="0.3">
      <c r="C10696"/>
    </row>
    <row r="10697" spans="3:3" ht="14.4" x14ac:dyDescent="0.3">
      <c r="C10697"/>
    </row>
    <row r="10698" spans="3:3" ht="14.4" x14ac:dyDescent="0.3">
      <c r="C10698"/>
    </row>
    <row r="10699" spans="3:3" ht="14.4" x14ac:dyDescent="0.3">
      <c r="C10699"/>
    </row>
    <row r="10700" spans="3:3" ht="14.4" x14ac:dyDescent="0.3">
      <c r="C10700"/>
    </row>
    <row r="10701" spans="3:3" ht="14.4" x14ac:dyDescent="0.3">
      <c r="C10701"/>
    </row>
    <row r="10702" spans="3:3" ht="14.4" x14ac:dyDescent="0.3">
      <c r="C10702"/>
    </row>
    <row r="10703" spans="3:3" ht="14.4" x14ac:dyDescent="0.3">
      <c r="C10703"/>
    </row>
    <row r="10704" spans="3:3" ht="14.4" x14ac:dyDescent="0.3">
      <c r="C10704"/>
    </row>
    <row r="10705" spans="3:3" ht="14.4" x14ac:dyDescent="0.3">
      <c r="C10705"/>
    </row>
    <row r="10706" spans="3:3" ht="14.4" x14ac:dyDescent="0.3">
      <c r="C10706"/>
    </row>
    <row r="10707" spans="3:3" ht="14.4" x14ac:dyDescent="0.3">
      <c r="C10707"/>
    </row>
    <row r="10708" spans="3:3" ht="14.4" x14ac:dyDescent="0.3">
      <c r="C10708"/>
    </row>
    <row r="10709" spans="3:3" ht="14.4" x14ac:dyDescent="0.3">
      <c r="C10709"/>
    </row>
    <row r="10710" spans="3:3" ht="14.4" x14ac:dyDescent="0.3">
      <c r="C10710"/>
    </row>
    <row r="10711" spans="3:3" ht="14.4" x14ac:dyDescent="0.3">
      <c r="C10711"/>
    </row>
    <row r="10712" spans="3:3" ht="14.4" x14ac:dyDescent="0.3">
      <c r="C10712"/>
    </row>
    <row r="10713" spans="3:3" ht="14.4" x14ac:dyDescent="0.3">
      <c r="C10713"/>
    </row>
    <row r="10714" spans="3:3" ht="14.4" x14ac:dyDescent="0.3">
      <c r="C10714"/>
    </row>
    <row r="10715" spans="3:3" ht="14.4" x14ac:dyDescent="0.3">
      <c r="C10715"/>
    </row>
    <row r="10716" spans="3:3" ht="14.4" x14ac:dyDescent="0.3">
      <c r="C10716"/>
    </row>
    <row r="10717" spans="3:3" ht="14.4" x14ac:dyDescent="0.3">
      <c r="C10717"/>
    </row>
    <row r="10718" spans="3:3" ht="14.4" x14ac:dyDescent="0.3">
      <c r="C10718"/>
    </row>
    <row r="10719" spans="3:3" ht="14.4" x14ac:dyDescent="0.3">
      <c r="C10719"/>
    </row>
    <row r="10720" spans="3:3" ht="14.4" x14ac:dyDescent="0.3">
      <c r="C10720"/>
    </row>
    <row r="10721" spans="3:3" ht="14.4" x14ac:dyDescent="0.3">
      <c r="C10721"/>
    </row>
    <row r="10722" spans="3:3" ht="14.4" x14ac:dyDescent="0.3">
      <c r="C10722"/>
    </row>
    <row r="10723" spans="3:3" ht="14.4" x14ac:dyDescent="0.3">
      <c r="C10723"/>
    </row>
    <row r="10724" spans="3:3" ht="14.4" x14ac:dyDescent="0.3">
      <c r="C10724"/>
    </row>
    <row r="10725" spans="3:3" ht="14.4" x14ac:dyDescent="0.3">
      <c r="C10725"/>
    </row>
    <row r="10726" spans="3:3" ht="14.4" x14ac:dyDescent="0.3">
      <c r="C10726"/>
    </row>
    <row r="10727" spans="3:3" ht="14.4" x14ac:dyDescent="0.3">
      <c r="C10727"/>
    </row>
    <row r="10728" spans="3:3" ht="14.4" x14ac:dyDescent="0.3">
      <c r="C10728"/>
    </row>
    <row r="10729" spans="3:3" ht="14.4" x14ac:dyDescent="0.3">
      <c r="C10729"/>
    </row>
    <row r="10730" spans="3:3" ht="14.4" x14ac:dyDescent="0.3">
      <c r="C10730"/>
    </row>
    <row r="10731" spans="3:3" ht="14.4" x14ac:dyDescent="0.3">
      <c r="C10731"/>
    </row>
    <row r="10732" spans="3:3" ht="14.4" x14ac:dyDescent="0.3">
      <c r="C10732"/>
    </row>
    <row r="10733" spans="3:3" ht="14.4" x14ac:dyDescent="0.3">
      <c r="C10733"/>
    </row>
    <row r="10734" spans="3:3" ht="14.4" x14ac:dyDescent="0.3">
      <c r="C10734"/>
    </row>
    <row r="10735" spans="3:3" ht="14.4" x14ac:dyDescent="0.3">
      <c r="C10735"/>
    </row>
    <row r="10736" spans="3:3" ht="14.4" x14ac:dyDescent="0.3">
      <c r="C10736"/>
    </row>
    <row r="10737" spans="3:3" ht="14.4" x14ac:dyDescent="0.3">
      <c r="C10737"/>
    </row>
    <row r="10738" spans="3:3" ht="14.4" x14ac:dyDescent="0.3">
      <c r="C10738"/>
    </row>
    <row r="10739" spans="3:3" ht="14.4" x14ac:dyDescent="0.3">
      <c r="C10739"/>
    </row>
    <row r="10740" spans="3:3" ht="14.4" x14ac:dyDescent="0.3">
      <c r="C10740"/>
    </row>
    <row r="10741" spans="3:3" ht="14.4" x14ac:dyDescent="0.3">
      <c r="C10741"/>
    </row>
    <row r="10742" spans="3:3" ht="14.4" x14ac:dyDescent="0.3">
      <c r="C10742"/>
    </row>
    <row r="10743" spans="3:3" ht="14.4" x14ac:dyDescent="0.3">
      <c r="C10743"/>
    </row>
    <row r="10744" spans="3:3" ht="14.4" x14ac:dyDescent="0.3">
      <c r="C10744"/>
    </row>
    <row r="10745" spans="3:3" ht="14.4" x14ac:dyDescent="0.3">
      <c r="C10745"/>
    </row>
    <row r="10746" spans="3:3" ht="14.4" x14ac:dyDescent="0.3">
      <c r="C10746"/>
    </row>
    <row r="10747" spans="3:3" ht="14.4" x14ac:dyDescent="0.3">
      <c r="C10747"/>
    </row>
    <row r="10748" spans="3:3" ht="14.4" x14ac:dyDescent="0.3">
      <c r="C10748"/>
    </row>
    <row r="10749" spans="3:3" ht="14.4" x14ac:dyDescent="0.3">
      <c r="C10749"/>
    </row>
    <row r="10750" spans="3:3" ht="14.4" x14ac:dyDescent="0.3">
      <c r="C10750"/>
    </row>
    <row r="10751" spans="3:3" ht="14.4" x14ac:dyDescent="0.3">
      <c r="C10751"/>
    </row>
    <row r="10752" spans="3:3" ht="14.4" x14ac:dyDescent="0.3">
      <c r="C10752"/>
    </row>
    <row r="10753" spans="3:3" ht="14.4" x14ac:dyDescent="0.3">
      <c r="C10753"/>
    </row>
    <row r="10754" spans="3:3" ht="14.4" x14ac:dyDescent="0.3">
      <c r="C10754"/>
    </row>
    <row r="10755" spans="3:3" ht="14.4" x14ac:dyDescent="0.3">
      <c r="C10755"/>
    </row>
    <row r="10756" spans="3:3" ht="14.4" x14ac:dyDescent="0.3">
      <c r="C10756"/>
    </row>
    <row r="10757" spans="3:3" ht="14.4" x14ac:dyDescent="0.3">
      <c r="C10757"/>
    </row>
    <row r="10758" spans="3:3" ht="14.4" x14ac:dyDescent="0.3">
      <c r="C10758"/>
    </row>
    <row r="10759" spans="3:3" ht="14.4" x14ac:dyDescent="0.3">
      <c r="C10759"/>
    </row>
    <row r="10760" spans="3:3" ht="14.4" x14ac:dyDescent="0.3">
      <c r="C10760"/>
    </row>
    <row r="10761" spans="3:3" ht="14.4" x14ac:dyDescent="0.3">
      <c r="C10761"/>
    </row>
    <row r="10762" spans="3:3" ht="14.4" x14ac:dyDescent="0.3">
      <c r="C10762"/>
    </row>
    <row r="10763" spans="3:3" ht="14.4" x14ac:dyDescent="0.3">
      <c r="C10763"/>
    </row>
    <row r="10764" spans="3:3" ht="14.4" x14ac:dyDescent="0.3">
      <c r="C10764"/>
    </row>
    <row r="10765" spans="3:3" ht="14.4" x14ac:dyDescent="0.3">
      <c r="C10765"/>
    </row>
    <row r="10766" spans="3:3" ht="14.4" x14ac:dyDescent="0.3">
      <c r="C10766"/>
    </row>
    <row r="10767" spans="3:3" ht="14.4" x14ac:dyDescent="0.3">
      <c r="C10767"/>
    </row>
    <row r="10768" spans="3:3" ht="14.4" x14ac:dyDescent="0.3">
      <c r="C10768"/>
    </row>
    <row r="10769" spans="3:3" ht="14.4" x14ac:dyDescent="0.3">
      <c r="C10769"/>
    </row>
    <row r="10770" spans="3:3" ht="14.4" x14ac:dyDescent="0.3">
      <c r="C10770"/>
    </row>
    <row r="10771" spans="3:3" ht="14.4" x14ac:dyDescent="0.3">
      <c r="C10771"/>
    </row>
    <row r="10772" spans="3:3" ht="14.4" x14ac:dyDescent="0.3">
      <c r="C10772"/>
    </row>
    <row r="10773" spans="3:3" ht="14.4" x14ac:dyDescent="0.3">
      <c r="C10773"/>
    </row>
    <row r="10774" spans="3:3" ht="14.4" x14ac:dyDescent="0.3">
      <c r="C10774"/>
    </row>
    <row r="10775" spans="3:3" ht="14.4" x14ac:dyDescent="0.3">
      <c r="C10775"/>
    </row>
    <row r="10776" spans="3:3" ht="14.4" x14ac:dyDescent="0.3">
      <c r="C10776"/>
    </row>
    <row r="10777" spans="3:3" ht="14.4" x14ac:dyDescent="0.3">
      <c r="C10777"/>
    </row>
    <row r="10778" spans="3:3" ht="14.4" x14ac:dyDescent="0.3">
      <c r="C10778"/>
    </row>
    <row r="10779" spans="3:3" ht="14.4" x14ac:dyDescent="0.3">
      <c r="C10779"/>
    </row>
    <row r="10780" spans="3:3" ht="14.4" x14ac:dyDescent="0.3">
      <c r="C10780"/>
    </row>
    <row r="10781" spans="3:3" ht="14.4" x14ac:dyDescent="0.3">
      <c r="C10781"/>
    </row>
    <row r="10782" spans="3:3" ht="14.4" x14ac:dyDescent="0.3">
      <c r="C10782"/>
    </row>
    <row r="10783" spans="3:3" ht="14.4" x14ac:dyDescent="0.3">
      <c r="C10783"/>
    </row>
    <row r="10784" spans="3:3" ht="14.4" x14ac:dyDescent="0.3">
      <c r="C10784"/>
    </row>
    <row r="10785" spans="3:3" ht="14.4" x14ac:dyDescent="0.3">
      <c r="C10785"/>
    </row>
    <row r="10786" spans="3:3" ht="14.4" x14ac:dyDescent="0.3">
      <c r="C10786"/>
    </row>
    <row r="10787" spans="3:3" ht="14.4" x14ac:dyDescent="0.3">
      <c r="C10787"/>
    </row>
    <row r="10788" spans="3:3" ht="14.4" x14ac:dyDescent="0.3">
      <c r="C10788"/>
    </row>
    <row r="10789" spans="3:3" ht="14.4" x14ac:dyDescent="0.3">
      <c r="C10789"/>
    </row>
    <row r="10790" spans="3:3" ht="14.4" x14ac:dyDescent="0.3">
      <c r="C10790"/>
    </row>
    <row r="10791" spans="3:3" ht="14.4" x14ac:dyDescent="0.3">
      <c r="C10791"/>
    </row>
    <row r="10792" spans="3:3" ht="14.4" x14ac:dyDescent="0.3">
      <c r="C10792"/>
    </row>
    <row r="10793" spans="3:3" ht="14.4" x14ac:dyDescent="0.3">
      <c r="C10793"/>
    </row>
    <row r="10794" spans="3:3" ht="14.4" x14ac:dyDescent="0.3">
      <c r="C10794"/>
    </row>
    <row r="10795" spans="3:3" ht="14.4" x14ac:dyDescent="0.3">
      <c r="C10795"/>
    </row>
    <row r="10796" spans="3:3" ht="14.4" x14ac:dyDescent="0.3">
      <c r="C10796"/>
    </row>
    <row r="10797" spans="3:3" ht="14.4" x14ac:dyDescent="0.3">
      <c r="C10797"/>
    </row>
    <row r="10798" spans="3:3" ht="14.4" x14ac:dyDescent="0.3">
      <c r="C10798"/>
    </row>
    <row r="10799" spans="3:3" ht="14.4" x14ac:dyDescent="0.3">
      <c r="C10799"/>
    </row>
    <row r="10800" spans="3:3" ht="14.4" x14ac:dyDescent="0.3">
      <c r="C10800"/>
    </row>
    <row r="10801" spans="3:3" ht="14.4" x14ac:dyDescent="0.3">
      <c r="C10801"/>
    </row>
    <row r="10802" spans="3:3" ht="14.4" x14ac:dyDescent="0.3">
      <c r="C10802"/>
    </row>
    <row r="10803" spans="3:3" ht="14.4" x14ac:dyDescent="0.3">
      <c r="C10803"/>
    </row>
    <row r="10804" spans="3:3" ht="14.4" x14ac:dyDescent="0.3">
      <c r="C10804"/>
    </row>
    <row r="10805" spans="3:3" ht="14.4" x14ac:dyDescent="0.3">
      <c r="C10805"/>
    </row>
    <row r="10806" spans="3:3" ht="14.4" x14ac:dyDescent="0.3">
      <c r="C10806"/>
    </row>
    <row r="10807" spans="3:3" ht="14.4" x14ac:dyDescent="0.3">
      <c r="C10807"/>
    </row>
    <row r="10808" spans="3:3" ht="14.4" x14ac:dyDescent="0.3">
      <c r="C10808"/>
    </row>
    <row r="10809" spans="3:3" ht="14.4" x14ac:dyDescent="0.3">
      <c r="C10809"/>
    </row>
    <row r="10810" spans="3:3" ht="14.4" x14ac:dyDescent="0.3">
      <c r="C10810"/>
    </row>
    <row r="10811" spans="3:3" ht="14.4" x14ac:dyDescent="0.3">
      <c r="C10811"/>
    </row>
    <row r="10812" spans="3:3" ht="14.4" x14ac:dyDescent="0.3">
      <c r="C10812"/>
    </row>
    <row r="10813" spans="3:3" ht="14.4" x14ac:dyDescent="0.3">
      <c r="C10813"/>
    </row>
    <row r="10814" spans="3:3" ht="14.4" x14ac:dyDescent="0.3">
      <c r="C10814"/>
    </row>
    <row r="10815" spans="3:3" ht="14.4" x14ac:dyDescent="0.3">
      <c r="C10815"/>
    </row>
    <row r="10816" spans="3:3" ht="14.4" x14ac:dyDescent="0.3">
      <c r="C10816"/>
    </row>
    <row r="10817" spans="3:3" ht="14.4" x14ac:dyDescent="0.3">
      <c r="C10817"/>
    </row>
    <row r="10818" spans="3:3" ht="14.4" x14ac:dyDescent="0.3">
      <c r="C10818"/>
    </row>
    <row r="10819" spans="3:3" ht="14.4" x14ac:dyDescent="0.3">
      <c r="C10819"/>
    </row>
    <row r="10820" spans="3:3" ht="14.4" x14ac:dyDescent="0.3">
      <c r="C10820"/>
    </row>
    <row r="10821" spans="3:3" ht="14.4" x14ac:dyDescent="0.3">
      <c r="C10821"/>
    </row>
    <row r="10822" spans="3:3" ht="14.4" x14ac:dyDescent="0.3">
      <c r="C10822"/>
    </row>
    <row r="10823" spans="3:3" ht="14.4" x14ac:dyDescent="0.3">
      <c r="C10823"/>
    </row>
    <row r="10824" spans="3:3" ht="14.4" x14ac:dyDescent="0.3">
      <c r="C10824"/>
    </row>
    <row r="10825" spans="3:3" ht="14.4" x14ac:dyDescent="0.3">
      <c r="C10825"/>
    </row>
    <row r="10826" spans="3:3" ht="14.4" x14ac:dyDescent="0.3">
      <c r="C10826"/>
    </row>
    <row r="10827" spans="3:3" ht="14.4" x14ac:dyDescent="0.3">
      <c r="C10827"/>
    </row>
    <row r="10828" spans="3:3" ht="14.4" x14ac:dyDescent="0.3">
      <c r="C10828"/>
    </row>
    <row r="10829" spans="3:3" ht="14.4" x14ac:dyDescent="0.3">
      <c r="C10829"/>
    </row>
    <row r="10830" spans="3:3" ht="14.4" x14ac:dyDescent="0.3">
      <c r="C10830"/>
    </row>
    <row r="10831" spans="3:3" ht="14.4" x14ac:dyDescent="0.3">
      <c r="C10831"/>
    </row>
    <row r="10832" spans="3:3" ht="14.4" x14ac:dyDescent="0.3">
      <c r="C10832"/>
    </row>
    <row r="10833" spans="3:3" ht="14.4" x14ac:dyDescent="0.3">
      <c r="C10833"/>
    </row>
    <row r="10834" spans="3:3" ht="14.4" x14ac:dyDescent="0.3">
      <c r="C10834"/>
    </row>
    <row r="10835" spans="3:3" ht="14.4" x14ac:dyDescent="0.3">
      <c r="C10835"/>
    </row>
    <row r="10836" spans="3:3" ht="14.4" x14ac:dyDescent="0.3">
      <c r="C10836"/>
    </row>
    <row r="10837" spans="3:3" ht="14.4" x14ac:dyDescent="0.3">
      <c r="C10837"/>
    </row>
    <row r="10838" spans="3:3" ht="14.4" x14ac:dyDescent="0.3">
      <c r="C10838"/>
    </row>
    <row r="10839" spans="3:3" ht="14.4" x14ac:dyDescent="0.3">
      <c r="C10839"/>
    </row>
    <row r="10840" spans="3:3" ht="14.4" x14ac:dyDescent="0.3">
      <c r="C10840"/>
    </row>
    <row r="10841" spans="3:3" ht="14.4" x14ac:dyDescent="0.3">
      <c r="C10841"/>
    </row>
    <row r="10842" spans="3:3" ht="14.4" x14ac:dyDescent="0.3">
      <c r="C10842"/>
    </row>
    <row r="10843" spans="3:3" ht="14.4" x14ac:dyDescent="0.3">
      <c r="C10843"/>
    </row>
    <row r="10844" spans="3:3" ht="14.4" x14ac:dyDescent="0.3">
      <c r="C10844"/>
    </row>
    <row r="10845" spans="3:3" ht="14.4" x14ac:dyDescent="0.3">
      <c r="C10845"/>
    </row>
    <row r="10846" spans="3:3" ht="14.4" x14ac:dyDescent="0.3">
      <c r="C10846"/>
    </row>
    <row r="10847" spans="3:3" ht="14.4" x14ac:dyDescent="0.3">
      <c r="C10847"/>
    </row>
    <row r="10848" spans="3:3" ht="14.4" x14ac:dyDescent="0.3">
      <c r="C10848"/>
    </row>
    <row r="10849" spans="3:3" ht="14.4" x14ac:dyDescent="0.3">
      <c r="C10849"/>
    </row>
    <row r="10850" spans="3:3" ht="14.4" x14ac:dyDescent="0.3">
      <c r="C10850"/>
    </row>
    <row r="10851" spans="3:3" ht="14.4" x14ac:dyDescent="0.3">
      <c r="C10851"/>
    </row>
    <row r="10852" spans="3:3" ht="14.4" x14ac:dyDescent="0.3">
      <c r="C10852"/>
    </row>
    <row r="10853" spans="3:3" ht="14.4" x14ac:dyDescent="0.3">
      <c r="C10853"/>
    </row>
    <row r="10854" spans="3:3" ht="14.4" x14ac:dyDescent="0.3">
      <c r="C10854"/>
    </row>
    <row r="10855" spans="3:3" ht="14.4" x14ac:dyDescent="0.3">
      <c r="C10855"/>
    </row>
    <row r="10856" spans="3:3" ht="14.4" x14ac:dyDescent="0.3">
      <c r="C10856"/>
    </row>
    <row r="10857" spans="3:3" ht="14.4" x14ac:dyDescent="0.3">
      <c r="C10857"/>
    </row>
    <row r="10858" spans="3:3" ht="14.4" x14ac:dyDescent="0.3">
      <c r="C10858"/>
    </row>
    <row r="10859" spans="3:3" ht="14.4" x14ac:dyDescent="0.3">
      <c r="C10859"/>
    </row>
    <row r="10860" spans="3:3" ht="14.4" x14ac:dyDescent="0.3">
      <c r="C10860"/>
    </row>
    <row r="10861" spans="3:3" ht="14.4" x14ac:dyDescent="0.3">
      <c r="C10861"/>
    </row>
    <row r="10862" spans="3:3" ht="14.4" x14ac:dyDescent="0.3">
      <c r="C10862"/>
    </row>
    <row r="10863" spans="3:3" ht="14.4" x14ac:dyDescent="0.3">
      <c r="C10863"/>
    </row>
    <row r="10864" spans="3:3" ht="14.4" x14ac:dyDescent="0.3">
      <c r="C10864"/>
    </row>
    <row r="10865" spans="3:3" ht="14.4" x14ac:dyDescent="0.3">
      <c r="C10865"/>
    </row>
    <row r="10866" spans="3:3" ht="14.4" x14ac:dyDescent="0.3">
      <c r="C10866"/>
    </row>
    <row r="10867" spans="3:3" ht="14.4" x14ac:dyDescent="0.3">
      <c r="C10867"/>
    </row>
    <row r="10868" spans="3:3" ht="14.4" x14ac:dyDescent="0.3">
      <c r="C10868"/>
    </row>
    <row r="10869" spans="3:3" ht="14.4" x14ac:dyDescent="0.3">
      <c r="C10869"/>
    </row>
    <row r="10870" spans="3:3" ht="14.4" x14ac:dyDescent="0.3">
      <c r="C10870"/>
    </row>
    <row r="10871" spans="3:3" ht="14.4" x14ac:dyDescent="0.3">
      <c r="C10871"/>
    </row>
    <row r="10872" spans="3:3" ht="14.4" x14ac:dyDescent="0.3">
      <c r="C10872"/>
    </row>
    <row r="10873" spans="3:3" ht="14.4" x14ac:dyDescent="0.3">
      <c r="C10873"/>
    </row>
    <row r="10874" spans="3:3" ht="14.4" x14ac:dyDescent="0.3">
      <c r="C10874"/>
    </row>
    <row r="10875" spans="3:3" ht="14.4" x14ac:dyDescent="0.3">
      <c r="C10875"/>
    </row>
    <row r="10876" spans="3:3" ht="14.4" x14ac:dyDescent="0.3">
      <c r="C10876"/>
    </row>
    <row r="10877" spans="3:3" ht="14.4" x14ac:dyDescent="0.3">
      <c r="C10877"/>
    </row>
    <row r="10878" spans="3:3" ht="14.4" x14ac:dyDescent="0.3">
      <c r="C10878"/>
    </row>
    <row r="10879" spans="3:3" ht="14.4" x14ac:dyDescent="0.3">
      <c r="C10879"/>
    </row>
    <row r="10880" spans="3:3" ht="14.4" x14ac:dyDescent="0.3">
      <c r="C10880"/>
    </row>
    <row r="10881" spans="3:3" ht="14.4" x14ac:dyDescent="0.3">
      <c r="C10881"/>
    </row>
    <row r="10882" spans="3:3" ht="14.4" x14ac:dyDescent="0.3">
      <c r="C10882"/>
    </row>
    <row r="10883" spans="3:3" ht="14.4" x14ac:dyDescent="0.3">
      <c r="C10883"/>
    </row>
    <row r="10884" spans="3:3" ht="14.4" x14ac:dyDescent="0.3">
      <c r="C10884"/>
    </row>
    <row r="10885" spans="3:3" ht="14.4" x14ac:dyDescent="0.3">
      <c r="C10885"/>
    </row>
    <row r="10886" spans="3:3" ht="14.4" x14ac:dyDescent="0.3">
      <c r="C10886"/>
    </row>
    <row r="10887" spans="3:3" ht="14.4" x14ac:dyDescent="0.3">
      <c r="C10887"/>
    </row>
    <row r="10888" spans="3:3" ht="14.4" x14ac:dyDescent="0.3">
      <c r="C10888"/>
    </row>
    <row r="10889" spans="3:3" ht="14.4" x14ac:dyDescent="0.3">
      <c r="C10889"/>
    </row>
    <row r="10890" spans="3:3" ht="14.4" x14ac:dyDescent="0.3">
      <c r="C10890"/>
    </row>
    <row r="10891" spans="3:3" ht="14.4" x14ac:dyDescent="0.3">
      <c r="C10891"/>
    </row>
    <row r="10892" spans="3:3" ht="14.4" x14ac:dyDescent="0.3">
      <c r="C10892"/>
    </row>
    <row r="10893" spans="3:3" ht="14.4" x14ac:dyDescent="0.3">
      <c r="C10893"/>
    </row>
    <row r="10894" spans="3:3" ht="14.4" x14ac:dyDescent="0.3">
      <c r="C10894"/>
    </row>
    <row r="10895" spans="3:3" ht="14.4" x14ac:dyDescent="0.3">
      <c r="C10895"/>
    </row>
    <row r="10896" spans="3:3" ht="14.4" x14ac:dyDescent="0.3">
      <c r="C10896"/>
    </row>
    <row r="10897" spans="3:3" ht="14.4" x14ac:dyDescent="0.3">
      <c r="C10897"/>
    </row>
    <row r="10898" spans="3:3" ht="14.4" x14ac:dyDescent="0.3">
      <c r="C10898"/>
    </row>
    <row r="10899" spans="3:3" ht="14.4" x14ac:dyDescent="0.3">
      <c r="C10899"/>
    </row>
    <row r="10900" spans="3:3" ht="14.4" x14ac:dyDescent="0.3">
      <c r="C10900"/>
    </row>
    <row r="10901" spans="3:3" ht="14.4" x14ac:dyDescent="0.3">
      <c r="C10901"/>
    </row>
    <row r="10902" spans="3:3" ht="14.4" x14ac:dyDescent="0.3">
      <c r="C10902"/>
    </row>
    <row r="10903" spans="3:3" ht="14.4" x14ac:dyDescent="0.3">
      <c r="C10903"/>
    </row>
    <row r="10904" spans="3:3" ht="14.4" x14ac:dyDescent="0.3">
      <c r="C10904"/>
    </row>
    <row r="10905" spans="3:3" ht="14.4" x14ac:dyDescent="0.3">
      <c r="C10905"/>
    </row>
    <row r="10906" spans="3:3" ht="14.4" x14ac:dyDescent="0.3">
      <c r="C10906"/>
    </row>
    <row r="10907" spans="3:3" ht="14.4" x14ac:dyDescent="0.3">
      <c r="C10907"/>
    </row>
    <row r="10908" spans="3:3" ht="14.4" x14ac:dyDescent="0.3">
      <c r="C10908"/>
    </row>
    <row r="10909" spans="3:3" ht="14.4" x14ac:dyDescent="0.3">
      <c r="C10909"/>
    </row>
    <row r="10910" spans="3:3" ht="14.4" x14ac:dyDescent="0.3">
      <c r="C10910"/>
    </row>
    <row r="10911" spans="3:3" ht="14.4" x14ac:dyDescent="0.3">
      <c r="C10911"/>
    </row>
    <row r="10912" spans="3:3" ht="14.4" x14ac:dyDescent="0.3">
      <c r="C10912"/>
    </row>
    <row r="10913" spans="3:3" ht="14.4" x14ac:dyDescent="0.3">
      <c r="C10913"/>
    </row>
    <row r="10914" spans="3:3" ht="14.4" x14ac:dyDescent="0.3">
      <c r="C10914"/>
    </row>
    <row r="10915" spans="3:3" ht="14.4" x14ac:dyDescent="0.3">
      <c r="C10915"/>
    </row>
    <row r="10916" spans="3:3" ht="14.4" x14ac:dyDescent="0.3">
      <c r="C10916"/>
    </row>
    <row r="10917" spans="3:3" ht="14.4" x14ac:dyDescent="0.3">
      <c r="C10917"/>
    </row>
    <row r="10918" spans="3:3" ht="14.4" x14ac:dyDescent="0.3">
      <c r="C10918"/>
    </row>
    <row r="10919" spans="3:3" ht="14.4" x14ac:dyDescent="0.3">
      <c r="C10919"/>
    </row>
    <row r="10920" spans="3:3" ht="14.4" x14ac:dyDescent="0.3">
      <c r="C10920"/>
    </row>
    <row r="10921" spans="3:3" ht="14.4" x14ac:dyDescent="0.3">
      <c r="C10921"/>
    </row>
    <row r="10922" spans="3:3" ht="14.4" x14ac:dyDescent="0.3">
      <c r="C10922"/>
    </row>
    <row r="10923" spans="3:3" ht="14.4" x14ac:dyDescent="0.3">
      <c r="C10923"/>
    </row>
    <row r="10924" spans="3:3" ht="14.4" x14ac:dyDescent="0.3">
      <c r="C10924"/>
    </row>
    <row r="10925" spans="3:3" ht="14.4" x14ac:dyDescent="0.3">
      <c r="C10925"/>
    </row>
    <row r="10926" spans="3:3" ht="14.4" x14ac:dyDescent="0.3">
      <c r="C10926"/>
    </row>
    <row r="10927" spans="3:3" ht="14.4" x14ac:dyDescent="0.3">
      <c r="C10927"/>
    </row>
    <row r="10928" spans="3:3" ht="14.4" x14ac:dyDescent="0.3">
      <c r="C10928"/>
    </row>
    <row r="10929" spans="3:3" ht="14.4" x14ac:dyDescent="0.3">
      <c r="C10929"/>
    </row>
    <row r="10930" spans="3:3" ht="14.4" x14ac:dyDescent="0.3">
      <c r="C10930"/>
    </row>
    <row r="10931" spans="3:3" ht="14.4" x14ac:dyDescent="0.3">
      <c r="C10931"/>
    </row>
    <row r="10932" spans="3:3" ht="14.4" x14ac:dyDescent="0.3">
      <c r="C10932"/>
    </row>
    <row r="10933" spans="3:3" ht="14.4" x14ac:dyDescent="0.3">
      <c r="C10933"/>
    </row>
    <row r="10934" spans="3:3" ht="14.4" x14ac:dyDescent="0.3">
      <c r="C10934"/>
    </row>
    <row r="10935" spans="3:3" ht="14.4" x14ac:dyDescent="0.3">
      <c r="C10935"/>
    </row>
    <row r="10936" spans="3:3" ht="14.4" x14ac:dyDescent="0.3">
      <c r="C10936"/>
    </row>
    <row r="10937" spans="3:3" ht="14.4" x14ac:dyDescent="0.3">
      <c r="C10937"/>
    </row>
    <row r="10938" spans="3:3" ht="14.4" x14ac:dyDescent="0.3">
      <c r="C10938"/>
    </row>
    <row r="10939" spans="3:3" ht="14.4" x14ac:dyDescent="0.3">
      <c r="C10939"/>
    </row>
    <row r="10940" spans="3:3" ht="14.4" x14ac:dyDescent="0.3">
      <c r="C10940"/>
    </row>
    <row r="10941" spans="3:3" ht="14.4" x14ac:dyDescent="0.3">
      <c r="C10941"/>
    </row>
    <row r="10942" spans="3:3" ht="14.4" x14ac:dyDescent="0.3">
      <c r="C10942"/>
    </row>
    <row r="10943" spans="3:3" ht="14.4" x14ac:dyDescent="0.3">
      <c r="C10943"/>
    </row>
    <row r="10944" spans="3:3" ht="14.4" x14ac:dyDescent="0.3">
      <c r="C10944"/>
    </row>
    <row r="10945" spans="3:3" ht="14.4" x14ac:dyDescent="0.3">
      <c r="C10945"/>
    </row>
    <row r="10946" spans="3:3" ht="14.4" x14ac:dyDescent="0.3">
      <c r="C10946"/>
    </row>
    <row r="10947" spans="3:3" ht="14.4" x14ac:dyDescent="0.3">
      <c r="C10947"/>
    </row>
    <row r="10948" spans="3:3" ht="14.4" x14ac:dyDescent="0.3">
      <c r="C10948"/>
    </row>
    <row r="10949" spans="3:3" ht="14.4" x14ac:dyDescent="0.3">
      <c r="C10949"/>
    </row>
    <row r="10950" spans="3:3" ht="14.4" x14ac:dyDescent="0.3">
      <c r="C10950"/>
    </row>
    <row r="10951" spans="3:3" ht="14.4" x14ac:dyDescent="0.3">
      <c r="C10951"/>
    </row>
    <row r="10952" spans="3:3" ht="14.4" x14ac:dyDescent="0.3">
      <c r="C10952"/>
    </row>
    <row r="10953" spans="3:3" ht="14.4" x14ac:dyDescent="0.3">
      <c r="C10953"/>
    </row>
    <row r="10954" spans="3:3" ht="14.4" x14ac:dyDescent="0.3">
      <c r="C10954"/>
    </row>
    <row r="10955" spans="3:3" ht="14.4" x14ac:dyDescent="0.3">
      <c r="C10955"/>
    </row>
    <row r="10956" spans="3:3" ht="14.4" x14ac:dyDescent="0.3">
      <c r="C10956"/>
    </row>
    <row r="10957" spans="3:3" ht="14.4" x14ac:dyDescent="0.3">
      <c r="C10957"/>
    </row>
    <row r="10958" spans="3:3" ht="14.4" x14ac:dyDescent="0.3">
      <c r="C10958"/>
    </row>
    <row r="10959" spans="3:3" ht="14.4" x14ac:dyDescent="0.3">
      <c r="C10959"/>
    </row>
    <row r="10960" spans="3:3" ht="14.4" x14ac:dyDescent="0.3">
      <c r="C10960"/>
    </row>
    <row r="10961" spans="3:3" ht="14.4" x14ac:dyDescent="0.3">
      <c r="C10961"/>
    </row>
    <row r="10962" spans="3:3" ht="14.4" x14ac:dyDescent="0.3">
      <c r="C10962"/>
    </row>
    <row r="10963" spans="3:3" ht="14.4" x14ac:dyDescent="0.3">
      <c r="C10963"/>
    </row>
    <row r="10964" spans="3:3" ht="14.4" x14ac:dyDescent="0.3">
      <c r="C10964"/>
    </row>
    <row r="10965" spans="3:3" ht="14.4" x14ac:dyDescent="0.3">
      <c r="C10965"/>
    </row>
    <row r="10966" spans="3:3" ht="14.4" x14ac:dyDescent="0.3">
      <c r="C10966"/>
    </row>
    <row r="10967" spans="3:3" ht="14.4" x14ac:dyDescent="0.3">
      <c r="C10967"/>
    </row>
    <row r="10968" spans="3:3" ht="14.4" x14ac:dyDescent="0.3">
      <c r="C10968"/>
    </row>
    <row r="10969" spans="3:3" ht="14.4" x14ac:dyDescent="0.3">
      <c r="C10969"/>
    </row>
    <row r="10970" spans="3:3" ht="14.4" x14ac:dyDescent="0.3">
      <c r="C10970"/>
    </row>
    <row r="10971" spans="3:3" ht="14.4" x14ac:dyDescent="0.3">
      <c r="C10971"/>
    </row>
    <row r="10972" spans="3:3" ht="14.4" x14ac:dyDescent="0.3">
      <c r="C10972"/>
    </row>
    <row r="10973" spans="3:3" ht="14.4" x14ac:dyDescent="0.3">
      <c r="C10973"/>
    </row>
    <row r="10974" spans="3:3" ht="14.4" x14ac:dyDescent="0.3">
      <c r="C10974"/>
    </row>
    <row r="10975" spans="3:3" ht="14.4" x14ac:dyDescent="0.3">
      <c r="C10975"/>
    </row>
    <row r="10976" spans="3:3" ht="14.4" x14ac:dyDescent="0.3">
      <c r="C10976"/>
    </row>
    <row r="10977" spans="3:3" ht="14.4" x14ac:dyDescent="0.3">
      <c r="C10977"/>
    </row>
    <row r="10978" spans="3:3" ht="14.4" x14ac:dyDescent="0.3">
      <c r="C10978"/>
    </row>
    <row r="10979" spans="3:3" ht="14.4" x14ac:dyDescent="0.3">
      <c r="C10979"/>
    </row>
    <row r="10980" spans="3:3" ht="14.4" x14ac:dyDescent="0.3">
      <c r="C10980"/>
    </row>
    <row r="10981" spans="3:3" ht="14.4" x14ac:dyDescent="0.3">
      <c r="C10981"/>
    </row>
    <row r="10982" spans="3:3" ht="14.4" x14ac:dyDescent="0.3">
      <c r="C10982"/>
    </row>
    <row r="10983" spans="3:3" ht="14.4" x14ac:dyDescent="0.3">
      <c r="C10983"/>
    </row>
    <row r="10984" spans="3:3" ht="14.4" x14ac:dyDescent="0.3">
      <c r="C10984"/>
    </row>
    <row r="10985" spans="3:3" ht="14.4" x14ac:dyDescent="0.3">
      <c r="C10985"/>
    </row>
    <row r="10986" spans="3:3" ht="14.4" x14ac:dyDescent="0.3">
      <c r="C10986"/>
    </row>
    <row r="10987" spans="3:3" ht="14.4" x14ac:dyDescent="0.3">
      <c r="C10987"/>
    </row>
    <row r="10988" spans="3:3" ht="14.4" x14ac:dyDescent="0.3">
      <c r="C10988"/>
    </row>
    <row r="10989" spans="3:3" ht="14.4" x14ac:dyDescent="0.3">
      <c r="C10989"/>
    </row>
    <row r="10990" spans="3:3" ht="14.4" x14ac:dyDescent="0.3">
      <c r="C10990"/>
    </row>
    <row r="10991" spans="3:3" ht="14.4" x14ac:dyDescent="0.3">
      <c r="C10991"/>
    </row>
    <row r="10992" spans="3:3" ht="14.4" x14ac:dyDescent="0.3">
      <c r="C10992"/>
    </row>
    <row r="10993" spans="3:3" ht="14.4" x14ac:dyDescent="0.3">
      <c r="C10993"/>
    </row>
    <row r="10994" spans="3:3" ht="14.4" x14ac:dyDescent="0.3">
      <c r="C10994"/>
    </row>
    <row r="10995" spans="3:3" ht="14.4" x14ac:dyDescent="0.3">
      <c r="C10995"/>
    </row>
    <row r="10996" spans="3:3" ht="14.4" x14ac:dyDescent="0.3">
      <c r="C10996"/>
    </row>
    <row r="10997" spans="3:3" ht="14.4" x14ac:dyDescent="0.3">
      <c r="C10997"/>
    </row>
    <row r="10998" spans="3:3" ht="14.4" x14ac:dyDescent="0.3">
      <c r="C10998"/>
    </row>
    <row r="10999" spans="3:3" ht="14.4" x14ac:dyDescent="0.3">
      <c r="C10999"/>
    </row>
    <row r="11000" spans="3:3" ht="14.4" x14ac:dyDescent="0.3">
      <c r="C11000"/>
    </row>
    <row r="11001" spans="3:3" ht="14.4" x14ac:dyDescent="0.3">
      <c r="C11001"/>
    </row>
    <row r="11002" spans="3:3" ht="14.4" x14ac:dyDescent="0.3">
      <c r="C11002"/>
    </row>
    <row r="11003" spans="3:3" ht="14.4" x14ac:dyDescent="0.3">
      <c r="C11003"/>
    </row>
    <row r="11004" spans="3:3" ht="14.4" x14ac:dyDescent="0.3">
      <c r="C11004"/>
    </row>
    <row r="11005" spans="3:3" ht="14.4" x14ac:dyDescent="0.3">
      <c r="C11005"/>
    </row>
    <row r="11006" spans="3:3" ht="14.4" x14ac:dyDescent="0.3">
      <c r="C11006"/>
    </row>
    <row r="11007" spans="3:3" ht="14.4" x14ac:dyDescent="0.3">
      <c r="C11007"/>
    </row>
    <row r="11008" spans="3:3" ht="14.4" x14ac:dyDescent="0.3">
      <c r="C11008"/>
    </row>
    <row r="11009" spans="3:3" ht="14.4" x14ac:dyDescent="0.3">
      <c r="C11009"/>
    </row>
    <row r="11010" spans="3:3" ht="14.4" x14ac:dyDescent="0.3">
      <c r="C11010"/>
    </row>
    <row r="11011" spans="3:3" ht="14.4" x14ac:dyDescent="0.3">
      <c r="C11011"/>
    </row>
    <row r="11012" spans="3:3" ht="14.4" x14ac:dyDescent="0.3">
      <c r="C11012"/>
    </row>
    <row r="11013" spans="3:3" ht="14.4" x14ac:dyDescent="0.3">
      <c r="C11013"/>
    </row>
    <row r="11014" spans="3:3" ht="14.4" x14ac:dyDescent="0.3">
      <c r="C11014"/>
    </row>
    <row r="11015" spans="3:3" ht="14.4" x14ac:dyDescent="0.3">
      <c r="C11015"/>
    </row>
    <row r="11016" spans="3:3" ht="14.4" x14ac:dyDescent="0.3">
      <c r="C11016"/>
    </row>
    <row r="11017" spans="3:3" ht="14.4" x14ac:dyDescent="0.3">
      <c r="C11017"/>
    </row>
    <row r="11018" spans="3:3" ht="14.4" x14ac:dyDescent="0.3">
      <c r="C11018"/>
    </row>
    <row r="11019" spans="3:3" ht="14.4" x14ac:dyDescent="0.3">
      <c r="C11019"/>
    </row>
    <row r="11020" spans="3:3" ht="14.4" x14ac:dyDescent="0.3">
      <c r="C11020"/>
    </row>
    <row r="11021" spans="3:3" ht="14.4" x14ac:dyDescent="0.3">
      <c r="C11021"/>
    </row>
    <row r="11022" spans="3:3" ht="14.4" x14ac:dyDescent="0.3">
      <c r="C11022"/>
    </row>
    <row r="11023" spans="3:3" ht="14.4" x14ac:dyDescent="0.3">
      <c r="C11023"/>
    </row>
    <row r="11024" spans="3:3" ht="14.4" x14ac:dyDescent="0.3">
      <c r="C11024"/>
    </row>
    <row r="11025" spans="3:3" ht="14.4" x14ac:dyDescent="0.3">
      <c r="C11025"/>
    </row>
    <row r="11026" spans="3:3" ht="14.4" x14ac:dyDescent="0.3">
      <c r="C11026"/>
    </row>
    <row r="11027" spans="3:3" ht="14.4" x14ac:dyDescent="0.3">
      <c r="C11027"/>
    </row>
    <row r="11028" spans="3:3" ht="14.4" x14ac:dyDescent="0.3">
      <c r="C11028"/>
    </row>
    <row r="11029" spans="3:3" ht="14.4" x14ac:dyDescent="0.3">
      <c r="C11029"/>
    </row>
    <row r="11030" spans="3:3" ht="14.4" x14ac:dyDescent="0.3">
      <c r="C11030"/>
    </row>
    <row r="11031" spans="3:3" ht="14.4" x14ac:dyDescent="0.3">
      <c r="C11031"/>
    </row>
    <row r="11032" spans="3:3" ht="14.4" x14ac:dyDescent="0.3">
      <c r="C11032"/>
    </row>
    <row r="11033" spans="3:3" ht="14.4" x14ac:dyDescent="0.3">
      <c r="C11033"/>
    </row>
    <row r="11034" spans="3:3" ht="14.4" x14ac:dyDescent="0.3">
      <c r="C11034"/>
    </row>
    <row r="11035" spans="3:3" ht="14.4" x14ac:dyDescent="0.3">
      <c r="C11035"/>
    </row>
    <row r="11036" spans="3:3" ht="14.4" x14ac:dyDescent="0.3">
      <c r="C11036"/>
    </row>
    <row r="11037" spans="3:3" ht="14.4" x14ac:dyDescent="0.3">
      <c r="C11037"/>
    </row>
    <row r="11038" spans="3:3" ht="14.4" x14ac:dyDescent="0.3">
      <c r="C11038"/>
    </row>
    <row r="11039" spans="3:3" ht="14.4" x14ac:dyDescent="0.3">
      <c r="C11039"/>
    </row>
    <row r="11040" spans="3:3" ht="14.4" x14ac:dyDescent="0.3">
      <c r="C11040"/>
    </row>
    <row r="11041" spans="3:3" ht="14.4" x14ac:dyDescent="0.3">
      <c r="C11041"/>
    </row>
    <row r="11042" spans="3:3" ht="14.4" x14ac:dyDescent="0.3">
      <c r="C11042"/>
    </row>
    <row r="11043" spans="3:3" ht="14.4" x14ac:dyDescent="0.3">
      <c r="C11043"/>
    </row>
    <row r="11044" spans="3:3" ht="14.4" x14ac:dyDescent="0.3">
      <c r="C11044"/>
    </row>
    <row r="11045" spans="3:3" ht="14.4" x14ac:dyDescent="0.3">
      <c r="C11045"/>
    </row>
    <row r="11046" spans="3:3" ht="14.4" x14ac:dyDescent="0.3">
      <c r="C11046"/>
    </row>
    <row r="11047" spans="3:3" ht="14.4" x14ac:dyDescent="0.3">
      <c r="C11047"/>
    </row>
    <row r="11048" spans="3:3" ht="14.4" x14ac:dyDescent="0.3">
      <c r="C11048"/>
    </row>
    <row r="11049" spans="3:3" ht="14.4" x14ac:dyDescent="0.3">
      <c r="C11049"/>
    </row>
    <row r="11050" spans="3:3" ht="14.4" x14ac:dyDescent="0.3">
      <c r="C11050"/>
    </row>
    <row r="11051" spans="3:3" ht="14.4" x14ac:dyDescent="0.3">
      <c r="C11051"/>
    </row>
    <row r="11052" spans="3:3" ht="14.4" x14ac:dyDescent="0.3">
      <c r="C11052"/>
    </row>
    <row r="11053" spans="3:3" ht="14.4" x14ac:dyDescent="0.3">
      <c r="C11053"/>
    </row>
    <row r="11054" spans="3:3" ht="14.4" x14ac:dyDescent="0.3">
      <c r="C11054"/>
    </row>
    <row r="11055" spans="3:3" ht="14.4" x14ac:dyDescent="0.3">
      <c r="C11055"/>
    </row>
    <row r="11056" spans="3:3" ht="14.4" x14ac:dyDescent="0.3">
      <c r="C11056"/>
    </row>
    <row r="11057" spans="3:3" ht="14.4" x14ac:dyDescent="0.3">
      <c r="C11057"/>
    </row>
    <row r="11058" spans="3:3" ht="14.4" x14ac:dyDescent="0.3">
      <c r="C11058"/>
    </row>
    <row r="11059" spans="3:3" ht="14.4" x14ac:dyDescent="0.3">
      <c r="C11059"/>
    </row>
    <row r="11060" spans="3:3" ht="14.4" x14ac:dyDescent="0.3">
      <c r="C11060"/>
    </row>
    <row r="11061" spans="3:3" ht="14.4" x14ac:dyDescent="0.3">
      <c r="C11061"/>
    </row>
    <row r="11062" spans="3:3" ht="14.4" x14ac:dyDescent="0.3">
      <c r="C11062"/>
    </row>
    <row r="11063" spans="3:3" ht="14.4" x14ac:dyDescent="0.3">
      <c r="C11063"/>
    </row>
    <row r="11064" spans="3:3" ht="14.4" x14ac:dyDescent="0.3">
      <c r="C11064"/>
    </row>
    <row r="11065" spans="3:3" ht="14.4" x14ac:dyDescent="0.3">
      <c r="C11065"/>
    </row>
    <row r="11066" spans="3:3" ht="14.4" x14ac:dyDescent="0.3">
      <c r="C11066"/>
    </row>
    <row r="11067" spans="3:3" ht="14.4" x14ac:dyDescent="0.3">
      <c r="C11067"/>
    </row>
    <row r="11068" spans="3:3" ht="14.4" x14ac:dyDescent="0.3">
      <c r="C11068"/>
    </row>
    <row r="11069" spans="3:3" ht="14.4" x14ac:dyDescent="0.3">
      <c r="C11069"/>
    </row>
    <row r="11070" spans="3:3" ht="14.4" x14ac:dyDescent="0.3">
      <c r="C11070"/>
    </row>
    <row r="11071" spans="3:3" ht="14.4" x14ac:dyDescent="0.3">
      <c r="C11071"/>
    </row>
    <row r="11072" spans="3:3" ht="14.4" x14ac:dyDescent="0.3">
      <c r="C11072"/>
    </row>
    <row r="11073" spans="3:3" ht="14.4" x14ac:dyDescent="0.3">
      <c r="C11073"/>
    </row>
    <row r="11074" spans="3:3" ht="14.4" x14ac:dyDescent="0.3">
      <c r="C11074"/>
    </row>
    <row r="11075" spans="3:3" ht="14.4" x14ac:dyDescent="0.3">
      <c r="C11075"/>
    </row>
    <row r="11076" spans="3:3" ht="14.4" x14ac:dyDescent="0.3">
      <c r="C11076"/>
    </row>
    <row r="11077" spans="3:3" ht="14.4" x14ac:dyDescent="0.3">
      <c r="C11077"/>
    </row>
    <row r="11078" spans="3:3" ht="14.4" x14ac:dyDescent="0.3">
      <c r="C11078"/>
    </row>
    <row r="11079" spans="3:3" ht="14.4" x14ac:dyDescent="0.3">
      <c r="C11079"/>
    </row>
    <row r="11080" spans="3:3" ht="14.4" x14ac:dyDescent="0.3">
      <c r="C11080"/>
    </row>
    <row r="11081" spans="3:3" ht="14.4" x14ac:dyDescent="0.3">
      <c r="C11081"/>
    </row>
    <row r="11082" spans="3:3" ht="14.4" x14ac:dyDescent="0.3">
      <c r="C11082"/>
    </row>
    <row r="11083" spans="3:3" ht="14.4" x14ac:dyDescent="0.3">
      <c r="C11083"/>
    </row>
    <row r="11084" spans="3:3" ht="14.4" x14ac:dyDescent="0.3">
      <c r="C11084"/>
    </row>
    <row r="11085" spans="3:3" ht="14.4" x14ac:dyDescent="0.3">
      <c r="C11085"/>
    </row>
    <row r="11086" spans="3:3" ht="14.4" x14ac:dyDescent="0.3">
      <c r="C11086"/>
    </row>
    <row r="11087" spans="3:3" ht="14.4" x14ac:dyDescent="0.3">
      <c r="C11087"/>
    </row>
    <row r="11088" spans="3:3" ht="14.4" x14ac:dyDescent="0.3">
      <c r="C11088"/>
    </row>
    <row r="11089" spans="3:3" ht="14.4" x14ac:dyDescent="0.3">
      <c r="C11089"/>
    </row>
    <row r="11090" spans="3:3" ht="14.4" x14ac:dyDescent="0.3">
      <c r="C11090"/>
    </row>
    <row r="11091" spans="3:3" ht="14.4" x14ac:dyDescent="0.3">
      <c r="C11091"/>
    </row>
    <row r="11092" spans="3:3" ht="14.4" x14ac:dyDescent="0.3">
      <c r="C11092"/>
    </row>
    <row r="11093" spans="3:3" ht="14.4" x14ac:dyDescent="0.3">
      <c r="C11093"/>
    </row>
    <row r="11094" spans="3:3" ht="14.4" x14ac:dyDescent="0.3">
      <c r="C11094"/>
    </row>
    <row r="11095" spans="3:3" ht="14.4" x14ac:dyDescent="0.3">
      <c r="C11095"/>
    </row>
    <row r="11096" spans="3:3" ht="14.4" x14ac:dyDescent="0.3">
      <c r="C11096"/>
    </row>
    <row r="11097" spans="3:3" ht="14.4" x14ac:dyDescent="0.3">
      <c r="C11097"/>
    </row>
    <row r="11098" spans="3:3" ht="14.4" x14ac:dyDescent="0.3">
      <c r="C11098"/>
    </row>
    <row r="11099" spans="3:3" ht="14.4" x14ac:dyDescent="0.3">
      <c r="C11099"/>
    </row>
    <row r="11100" spans="3:3" ht="14.4" x14ac:dyDescent="0.3">
      <c r="C11100"/>
    </row>
    <row r="11101" spans="3:3" ht="14.4" x14ac:dyDescent="0.3">
      <c r="C11101"/>
    </row>
    <row r="11102" spans="3:3" ht="14.4" x14ac:dyDescent="0.3">
      <c r="C11102"/>
    </row>
    <row r="11103" spans="3:3" ht="14.4" x14ac:dyDescent="0.3">
      <c r="C11103"/>
    </row>
    <row r="11104" spans="3:3" ht="14.4" x14ac:dyDescent="0.3">
      <c r="C11104"/>
    </row>
    <row r="11105" spans="3:3" ht="14.4" x14ac:dyDescent="0.3">
      <c r="C11105"/>
    </row>
    <row r="11106" spans="3:3" ht="14.4" x14ac:dyDescent="0.3">
      <c r="C11106"/>
    </row>
    <row r="11107" spans="3:3" ht="14.4" x14ac:dyDescent="0.3">
      <c r="C11107"/>
    </row>
    <row r="11108" spans="3:3" ht="14.4" x14ac:dyDescent="0.3">
      <c r="C11108"/>
    </row>
    <row r="11109" spans="3:3" ht="14.4" x14ac:dyDescent="0.3">
      <c r="C11109"/>
    </row>
    <row r="11110" spans="3:3" ht="14.4" x14ac:dyDescent="0.3">
      <c r="C11110"/>
    </row>
    <row r="11111" spans="3:3" ht="14.4" x14ac:dyDescent="0.3">
      <c r="C11111"/>
    </row>
    <row r="11112" spans="3:3" ht="14.4" x14ac:dyDescent="0.3">
      <c r="C11112"/>
    </row>
    <row r="11113" spans="3:3" ht="14.4" x14ac:dyDescent="0.3">
      <c r="C11113"/>
    </row>
    <row r="11114" spans="3:3" ht="14.4" x14ac:dyDescent="0.3">
      <c r="C11114"/>
    </row>
    <row r="11115" spans="3:3" ht="14.4" x14ac:dyDescent="0.3">
      <c r="C11115"/>
    </row>
    <row r="11116" spans="3:3" ht="14.4" x14ac:dyDescent="0.3">
      <c r="C11116"/>
    </row>
    <row r="11117" spans="3:3" ht="14.4" x14ac:dyDescent="0.3">
      <c r="C11117"/>
    </row>
    <row r="11118" spans="3:3" ht="14.4" x14ac:dyDescent="0.3">
      <c r="C11118"/>
    </row>
    <row r="11119" spans="3:3" ht="14.4" x14ac:dyDescent="0.3">
      <c r="C11119"/>
    </row>
    <row r="11120" spans="3:3" ht="14.4" x14ac:dyDescent="0.3">
      <c r="C11120"/>
    </row>
    <row r="11121" spans="3:3" ht="14.4" x14ac:dyDescent="0.3">
      <c r="C11121"/>
    </row>
    <row r="11122" spans="3:3" ht="14.4" x14ac:dyDescent="0.3">
      <c r="C11122"/>
    </row>
    <row r="11123" spans="3:3" ht="14.4" x14ac:dyDescent="0.3">
      <c r="C11123"/>
    </row>
    <row r="11124" spans="3:3" ht="14.4" x14ac:dyDescent="0.3">
      <c r="C11124"/>
    </row>
    <row r="11125" spans="3:3" ht="14.4" x14ac:dyDescent="0.3">
      <c r="C11125"/>
    </row>
    <row r="11126" spans="3:3" ht="14.4" x14ac:dyDescent="0.3">
      <c r="C11126"/>
    </row>
    <row r="11127" spans="3:3" ht="14.4" x14ac:dyDescent="0.3">
      <c r="C11127"/>
    </row>
    <row r="11128" spans="3:3" ht="14.4" x14ac:dyDescent="0.3">
      <c r="C11128"/>
    </row>
    <row r="11129" spans="3:3" ht="14.4" x14ac:dyDescent="0.3">
      <c r="C11129"/>
    </row>
    <row r="11130" spans="3:3" ht="14.4" x14ac:dyDescent="0.3">
      <c r="C11130"/>
    </row>
    <row r="11131" spans="3:3" ht="14.4" x14ac:dyDescent="0.3">
      <c r="C11131"/>
    </row>
    <row r="11132" spans="3:3" ht="14.4" x14ac:dyDescent="0.3">
      <c r="C11132"/>
    </row>
    <row r="11133" spans="3:3" ht="14.4" x14ac:dyDescent="0.3">
      <c r="C11133"/>
    </row>
    <row r="11134" spans="3:3" ht="14.4" x14ac:dyDescent="0.3">
      <c r="C11134"/>
    </row>
    <row r="11135" spans="3:3" ht="14.4" x14ac:dyDescent="0.3">
      <c r="C11135"/>
    </row>
    <row r="11136" spans="3:3" ht="14.4" x14ac:dyDescent="0.3">
      <c r="C11136"/>
    </row>
    <row r="11137" spans="3:3" ht="14.4" x14ac:dyDescent="0.3">
      <c r="C11137"/>
    </row>
    <row r="11138" spans="3:3" ht="14.4" x14ac:dyDescent="0.3">
      <c r="C11138"/>
    </row>
    <row r="11139" spans="3:3" ht="14.4" x14ac:dyDescent="0.3">
      <c r="C11139"/>
    </row>
    <row r="11140" spans="3:3" ht="14.4" x14ac:dyDescent="0.3">
      <c r="C11140"/>
    </row>
    <row r="11141" spans="3:3" ht="14.4" x14ac:dyDescent="0.3">
      <c r="C11141"/>
    </row>
    <row r="11142" spans="3:3" ht="14.4" x14ac:dyDescent="0.3">
      <c r="C11142"/>
    </row>
    <row r="11143" spans="3:3" ht="14.4" x14ac:dyDescent="0.3">
      <c r="C11143"/>
    </row>
    <row r="11144" spans="3:3" ht="14.4" x14ac:dyDescent="0.3">
      <c r="C11144"/>
    </row>
    <row r="11145" spans="3:3" ht="14.4" x14ac:dyDescent="0.3">
      <c r="C11145"/>
    </row>
    <row r="11146" spans="3:3" ht="14.4" x14ac:dyDescent="0.3">
      <c r="C11146"/>
    </row>
    <row r="11147" spans="3:3" ht="14.4" x14ac:dyDescent="0.3">
      <c r="C11147"/>
    </row>
    <row r="11148" spans="3:3" ht="14.4" x14ac:dyDescent="0.3">
      <c r="C11148"/>
    </row>
    <row r="11149" spans="3:3" ht="14.4" x14ac:dyDescent="0.3">
      <c r="C11149"/>
    </row>
    <row r="11150" spans="3:3" ht="14.4" x14ac:dyDescent="0.3">
      <c r="C11150"/>
    </row>
    <row r="11151" spans="3:3" ht="14.4" x14ac:dyDescent="0.3">
      <c r="C11151"/>
    </row>
    <row r="11152" spans="3:3" ht="14.4" x14ac:dyDescent="0.3">
      <c r="C11152"/>
    </row>
    <row r="11153" spans="3:3" ht="14.4" x14ac:dyDescent="0.3">
      <c r="C11153"/>
    </row>
    <row r="11154" spans="3:3" ht="14.4" x14ac:dyDescent="0.3">
      <c r="C11154"/>
    </row>
    <row r="11155" spans="3:3" ht="14.4" x14ac:dyDescent="0.3">
      <c r="C11155"/>
    </row>
    <row r="11156" spans="3:3" ht="14.4" x14ac:dyDescent="0.3">
      <c r="C11156"/>
    </row>
    <row r="11157" spans="3:3" ht="14.4" x14ac:dyDescent="0.3">
      <c r="C11157"/>
    </row>
    <row r="11158" spans="3:3" ht="14.4" x14ac:dyDescent="0.3">
      <c r="C11158"/>
    </row>
    <row r="11159" spans="3:3" ht="14.4" x14ac:dyDescent="0.3">
      <c r="C11159"/>
    </row>
    <row r="11160" spans="3:3" ht="14.4" x14ac:dyDescent="0.3">
      <c r="C11160"/>
    </row>
    <row r="11161" spans="3:3" ht="14.4" x14ac:dyDescent="0.3">
      <c r="C11161"/>
    </row>
    <row r="11162" spans="3:3" ht="14.4" x14ac:dyDescent="0.3">
      <c r="C11162"/>
    </row>
    <row r="11163" spans="3:3" ht="14.4" x14ac:dyDescent="0.3">
      <c r="C11163"/>
    </row>
    <row r="11164" spans="3:3" ht="14.4" x14ac:dyDescent="0.3">
      <c r="C11164"/>
    </row>
    <row r="11165" spans="3:3" ht="14.4" x14ac:dyDescent="0.3">
      <c r="C11165"/>
    </row>
    <row r="11166" spans="3:3" ht="14.4" x14ac:dyDescent="0.3">
      <c r="C11166"/>
    </row>
    <row r="11167" spans="3:3" ht="14.4" x14ac:dyDescent="0.3">
      <c r="C11167"/>
    </row>
    <row r="11168" spans="3:3" ht="14.4" x14ac:dyDescent="0.3">
      <c r="C11168"/>
    </row>
    <row r="11169" spans="3:3" ht="14.4" x14ac:dyDescent="0.3">
      <c r="C11169"/>
    </row>
    <row r="11170" spans="3:3" ht="14.4" x14ac:dyDescent="0.3">
      <c r="C11170"/>
    </row>
    <row r="11171" spans="3:3" ht="14.4" x14ac:dyDescent="0.3">
      <c r="C11171"/>
    </row>
    <row r="11172" spans="3:3" ht="14.4" x14ac:dyDescent="0.3">
      <c r="C11172"/>
    </row>
    <row r="11173" spans="3:3" ht="14.4" x14ac:dyDescent="0.3">
      <c r="C11173"/>
    </row>
    <row r="11174" spans="3:3" ht="14.4" x14ac:dyDescent="0.3">
      <c r="C11174"/>
    </row>
    <row r="11175" spans="3:3" ht="14.4" x14ac:dyDescent="0.3">
      <c r="C11175"/>
    </row>
    <row r="11176" spans="3:3" ht="14.4" x14ac:dyDescent="0.3">
      <c r="C11176"/>
    </row>
    <row r="11177" spans="3:3" ht="14.4" x14ac:dyDescent="0.3">
      <c r="C11177"/>
    </row>
    <row r="11178" spans="3:3" ht="14.4" x14ac:dyDescent="0.3">
      <c r="C11178"/>
    </row>
    <row r="11179" spans="3:3" ht="14.4" x14ac:dyDescent="0.3">
      <c r="C11179"/>
    </row>
    <row r="11180" spans="3:3" ht="14.4" x14ac:dyDescent="0.3">
      <c r="C11180"/>
    </row>
    <row r="11181" spans="3:3" ht="14.4" x14ac:dyDescent="0.3">
      <c r="C11181"/>
    </row>
    <row r="11182" spans="3:3" ht="14.4" x14ac:dyDescent="0.3">
      <c r="C11182"/>
    </row>
    <row r="11183" spans="3:3" ht="14.4" x14ac:dyDescent="0.3">
      <c r="C11183"/>
    </row>
    <row r="11184" spans="3:3" ht="14.4" x14ac:dyDescent="0.3">
      <c r="C11184"/>
    </row>
    <row r="11185" spans="3:3" ht="14.4" x14ac:dyDescent="0.3">
      <c r="C11185"/>
    </row>
    <row r="11186" spans="3:3" ht="14.4" x14ac:dyDescent="0.3">
      <c r="C11186"/>
    </row>
    <row r="11187" spans="3:3" ht="14.4" x14ac:dyDescent="0.3">
      <c r="C11187"/>
    </row>
    <row r="11188" spans="3:3" ht="14.4" x14ac:dyDescent="0.3">
      <c r="C11188"/>
    </row>
    <row r="11189" spans="3:3" ht="14.4" x14ac:dyDescent="0.3">
      <c r="C11189"/>
    </row>
    <row r="11190" spans="3:3" ht="14.4" x14ac:dyDescent="0.3">
      <c r="C11190"/>
    </row>
    <row r="11191" spans="3:3" ht="14.4" x14ac:dyDescent="0.3">
      <c r="C11191"/>
    </row>
    <row r="11192" spans="3:3" ht="14.4" x14ac:dyDescent="0.3">
      <c r="C11192"/>
    </row>
    <row r="11193" spans="3:3" ht="14.4" x14ac:dyDescent="0.3">
      <c r="C11193"/>
    </row>
    <row r="11194" spans="3:3" ht="14.4" x14ac:dyDescent="0.3">
      <c r="C11194"/>
    </row>
    <row r="11195" spans="3:3" ht="14.4" x14ac:dyDescent="0.3">
      <c r="C11195"/>
    </row>
    <row r="11196" spans="3:3" ht="14.4" x14ac:dyDescent="0.3">
      <c r="C11196"/>
    </row>
    <row r="11197" spans="3:3" ht="14.4" x14ac:dyDescent="0.3">
      <c r="C11197"/>
    </row>
    <row r="11198" spans="3:3" ht="14.4" x14ac:dyDescent="0.3">
      <c r="C11198"/>
    </row>
    <row r="11199" spans="3:3" ht="14.4" x14ac:dyDescent="0.3">
      <c r="C11199"/>
    </row>
    <row r="11200" spans="3:3" ht="14.4" x14ac:dyDescent="0.3">
      <c r="C11200"/>
    </row>
    <row r="11201" spans="3:3" ht="14.4" x14ac:dyDescent="0.3">
      <c r="C11201"/>
    </row>
    <row r="11202" spans="3:3" ht="14.4" x14ac:dyDescent="0.3">
      <c r="C11202"/>
    </row>
    <row r="11203" spans="3:3" ht="14.4" x14ac:dyDescent="0.3">
      <c r="C11203"/>
    </row>
    <row r="11204" spans="3:3" ht="14.4" x14ac:dyDescent="0.3">
      <c r="C11204"/>
    </row>
    <row r="11205" spans="3:3" ht="14.4" x14ac:dyDescent="0.3">
      <c r="C11205"/>
    </row>
    <row r="11206" spans="3:3" ht="14.4" x14ac:dyDescent="0.3">
      <c r="C11206"/>
    </row>
    <row r="11207" spans="3:3" ht="14.4" x14ac:dyDescent="0.3">
      <c r="C11207"/>
    </row>
    <row r="11208" spans="3:3" ht="14.4" x14ac:dyDescent="0.3">
      <c r="C11208"/>
    </row>
    <row r="11209" spans="3:3" ht="14.4" x14ac:dyDescent="0.3">
      <c r="C11209"/>
    </row>
    <row r="11210" spans="3:3" ht="14.4" x14ac:dyDescent="0.3">
      <c r="C11210"/>
    </row>
    <row r="11211" spans="3:3" ht="14.4" x14ac:dyDescent="0.3">
      <c r="C11211"/>
    </row>
    <row r="11212" spans="3:3" ht="14.4" x14ac:dyDescent="0.3">
      <c r="C11212"/>
    </row>
    <row r="11213" spans="3:3" ht="14.4" x14ac:dyDescent="0.3">
      <c r="C11213"/>
    </row>
    <row r="11214" spans="3:3" ht="14.4" x14ac:dyDescent="0.3">
      <c r="C11214"/>
    </row>
    <row r="11215" spans="3:3" ht="14.4" x14ac:dyDescent="0.3">
      <c r="C11215"/>
    </row>
    <row r="11216" spans="3:3" ht="14.4" x14ac:dyDescent="0.3">
      <c r="C11216"/>
    </row>
    <row r="11217" spans="3:3" ht="14.4" x14ac:dyDescent="0.3">
      <c r="C11217"/>
    </row>
    <row r="11218" spans="3:3" ht="14.4" x14ac:dyDescent="0.3">
      <c r="C11218"/>
    </row>
    <row r="11219" spans="3:3" ht="14.4" x14ac:dyDescent="0.3">
      <c r="C11219"/>
    </row>
    <row r="11220" spans="3:3" ht="14.4" x14ac:dyDescent="0.3">
      <c r="C11220"/>
    </row>
    <row r="11221" spans="3:3" ht="14.4" x14ac:dyDescent="0.3">
      <c r="C11221"/>
    </row>
    <row r="11222" spans="3:3" ht="14.4" x14ac:dyDescent="0.3">
      <c r="C11222"/>
    </row>
    <row r="11223" spans="3:3" ht="14.4" x14ac:dyDescent="0.3">
      <c r="C11223"/>
    </row>
    <row r="11224" spans="3:3" ht="14.4" x14ac:dyDescent="0.3">
      <c r="C11224"/>
    </row>
    <row r="11225" spans="3:3" ht="14.4" x14ac:dyDescent="0.3">
      <c r="C11225"/>
    </row>
    <row r="11226" spans="3:3" ht="14.4" x14ac:dyDescent="0.3">
      <c r="C11226"/>
    </row>
    <row r="11227" spans="3:3" ht="14.4" x14ac:dyDescent="0.3">
      <c r="C11227"/>
    </row>
    <row r="11228" spans="3:3" ht="14.4" x14ac:dyDescent="0.3">
      <c r="C11228"/>
    </row>
    <row r="11229" spans="3:3" ht="14.4" x14ac:dyDescent="0.3">
      <c r="C11229"/>
    </row>
    <row r="11230" spans="3:3" ht="14.4" x14ac:dyDescent="0.3">
      <c r="C11230"/>
    </row>
    <row r="11231" spans="3:3" ht="14.4" x14ac:dyDescent="0.3">
      <c r="C11231"/>
    </row>
    <row r="11232" spans="3:3" ht="14.4" x14ac:dyDescent="0.3">
      <c r="C11232"/>
    </row>
    <row r="11233" spans="3:3" ht="14.4" x14ac:dyDescent="0.3">
      <c r="C11233"/>
    </row>
    <row r="11234" spans="3:3" ht="14.4" x14ac:dyDescent="0.3">
      <c r="C11234"/>
    </row>
    <row r="11235" spans="3:3" ht="14.4" x14ac:dyDescent="0.3">
      <c r="C11235"/>
    </row>
    <row r="11236" spans="3:3" ht="14.4" x14ac:dyDescent="0.3">
      <c r="C11236"/>
    </row>
    <row r="11237" spans="3:3" ht="14.4" x14ac:dyDescent="0.3">
      <c r="C11237"/>
    </row>
    <row r="11238" spans="3:3" ht="14.4" x14ac:dyDescent="0.3">
      <c r="C11238"/>
    </row>
    <row r="11239" spans="3:3" ht="14.4" x14ac:dyDescent="0.3">
      <c r="C11239"/>
    </row>
    <row r="11240" spans="3:3" ht="14.4" x14ac:dyDescent="0.3">
      <c r="C11240"/>
    </row>
    <row r="11241" spans="3:3" ht="14.4" x14ac:dyDescent="0.3">
      <c r="C11241"/>
    </row>
    <row r="11242" spans="3:3" ht="14.4" x14ac:dyDescent="0.3">
      <c r="C11242"/>
    </row>
    <row r="11243" spans="3:3" ht="14.4" x14ac:dyDescent="0.3">
      <c r="C11243"/>
    </row>
    <row r="11244" spans="3:3" ht="14.4" x14ac:dyDescent="0.3">
      <c r="C11244"/>
    </row>
    <row r="11245" spans="3:3" ht="14.4" x14ac:dyDescent="0.3">
      <c r="C11245"/>
    </row>
    <row r="11246" spans="3:3" ht="14.4" x14ac:dyDescent="0.3">
      <c r="C11246"/>
    </row>
    <row r="11247" spans="3:3" ht="14.4" x14ac:dyDescent="0.3">
      <c r="C11247"/>
    </row>
    <row r="11248" spans="3:3" ht="14.4" x14ac:dyDescent="0.3">
      <c r="C11248"/>
    </row>
    <row r="11249" spans="3:3" ht="14.4" x14ac:dyDescent="0.3">
      <c r="C11249"/>
    </row>
    <row r="11250" spans="3:3" ht="14.4" x14ac:dyDescent="0.3">
      <c r="C11250"/>
    </row>
    <row r="11251" spans="3:3" ht="14.4" x14ac:dyDescent="0.3">
      <c r="C11251"/>
    </row>
    <row r="11252" spans="3:3" ht="14.4" x14ac:dyDescent="0.3">
      <c r="C11252"/>
    </row>
    <row r="11253" spans="3:3" ht="14.4" x14ac:dyDescent="0.3">
      <c r="C11253"/>
    </row>
    <row r="11254" spans="3:3" ht="14.4" x14ac:dyDescent="0.3">
      <c r="C11254"/>
    </row>
    <row r="11255" spans="3:3" ht="14.4" x14ac:dyDescent="0.3">
      <c r="C11255"/>
    </row>
    <row r="11256" spans="3:3" ht="14.4" x14ac:dyDescent="0.3">
      <c r="C11256"/>
    </row>
    <row r="11257" spans="3:3" ht="14.4" x14ac:dyDescent="0.3">
      <c r="C11257"/>
    </row>
    <row r="11258" spans="3:3" ht="14.4" x14ac:dyDescent="0.3">
      <c r="C11258"/>
    </row>
    <row r="11259" spans="3:3" ht="14.4" x14ac:dyDescent="0.3">
      <c r="C11259"/>
    </row>
    <row r="11260" spans="3:3" ht="14.4" x14ac:dyDescent="0.3">
      <c r="C11260"/>
    </row>
    <row r="11261" spans="3:3" ht="14.4" x14ac:dyDescent="0.3">
      <c r="C11261"/>
    </row>
    <row r="11262" spans="3:3" ht="14.4" x14ac:dyDescent="0.3">
      <c r="C11262"/>
    </row>
    <row r="11263" spans="3:3" ht="14.4" x14ac:dyDescent="0.3">
      <c r="C11263"/>
    </row>
    <row r="11264" spans="3:3" ht="14.4" x14ac:dyDescent="0.3">
      <c r="C11264"/>
    </row>
    <row r="11265" spans="3:3" ht="14.4" x14ac:dyDescent="0.3">
      <c r="C11265"/>
    </row>
    <row r="11266" spans="3:3" ht="14.4" x14ac:dyDescent="0.3">
      <c r="C11266"/>
    </row>
    <row r="11267" spans="3:3" ht="14.4" x14ac:dyDescent="0.3">
      <c r="C11267"/>
    </row>
    <row r="11268" spans="3:3" ht="14.4" x14ac:dyDescent="0.3">
      <c r="C11268"/>
    </row>
    <row r="11269" spans="3:3" ht="14.4" x14ac:dyDescent="0.3">
      <c r="C11269"/>
    </row>
    <row r="11270" spans="3:3" ht="14.4" x14ac:dyDescent="0.3">
      <c r="C11270"/>
    </row>
    <row r="11271" spans="3:3" ht="14.4" x14ac:dyDescent="0.3">
      <c r="C11271"/>
    </row>
    <row r="11272" spans="3:3" ht="14.4" x14ac:dyDescent="0.3">
      <c r="C11272"/>
    </row>
    <row r="11273" spans="3:3" ht="14.4" x14ac:dyDescent="0.3">
      <c r="C11273"/>
    </row>
    <row r="11274" spans="3:3" ht="14.4" x14ac:dyDescent="0.3">
      <c r="C11274"/>
    </row>
    <row r="11275" spans="3:3" ht="14.4" x14ac:dyDescent="0.3">
      <c r="C11275"/>
    </row>
    <row r="11276" spans="3:3" ht="14.4" x14ac:dyDescent="0.3">
      <c r="C11276"/>
    </row>
    <row r="11277" spans="3:3" ht="14.4" x14ac:dyDescent="0.3">
      <c r="C11277"/>
    </row>
    <row r="11278" spans="3:3" ht="14.4" x14ac:dyDescent="0.3">
      <c r="C11278"/>
    </row>
    <row r="11279" spans="3:3" ht="14.4" x14ac:dyDescent="0.3">
      <c r="C11279"/>
    </row>
    <row r="11280" spans="3:3" ht="14.4" x14ac:dyDescent="0.3">
      <c r="C11280"/>
    </row>
    <row r="11281" spans="3:3" ht="14.4" x14ac:dyDescent="0.3">
      <c r="C11281"/>
    </row>
    <row r="11282" spans="3:3" ht="14.4" x14ac:dyDescent="0.3">
      <c r="C11282"/>
    </row>
    <row r="11283" spans="3:3" ht="14.4" x14ac:dyDescent="0.3">
      <c r="C11283"/>
    </row>
    <row r="11284" spans="3:3" ht="14.4" x14ac:dyDescent="0.3">
      <c r="C11284"/>
    </row>
    <row r="11285" spans="3:3" ht="14.4" x14ac:dyDescent="0.3">
      <c r="C11285"/>
    </row>
    <row r="11286" spans="3:3" ht="14.4" x14ac:dyDescent="0.3">
      <c r="C11286"/>
    </row>
    <row r="11287" spans="3:3" ht="14.4" x14ac:dyDescent="0.3">
      <c r="C11287"/>
    </row>
    <row r="11288" spans="3:3" ht="14.4" x14ac:dyDescent="0.3">
      <c r="C11288"/>
    </row>
    <row r="11289" spans="3:3" ht="14.4" x14ac:dyDescent="0.3">
      <c r="C11289"/>
    </row>
    <row r="11290" spans="3:3" ht="14.4" x14ac:dyDescent="0.3">
      <c r="C11290"/>
    </row>
    <row r="11291" spans="3:3" ht="14.4" x14ac:dyDescent="0.3">
      <c r="C11291"/>
    </row>
    <row r="11292" spans="3:3" ht="14.4" x14ac:dyDescent="0.3">
      <c r="C11292"/>
    </row>
    <row r="11293" spans="3:3" ht="14.4" x14ac:dyDescent="0.3">
      <c r="C11293"/>
    </row>
    <row r="11294" spans="3:3" ht="14.4" x14ac:dyDescent="0.3">
      <c r="C11294"/>
    </row>
    <row r="11295" spans="3:3" ht="14.4" x14ac:dyDescent="0.3">
      <c r="C11295"/>
    </row>
    <row r="11296" spans="3:3" ht="14.4" x14ac:dyDescent="0.3">
      <c r="C11296"/>
    </row>
    <row r="11297" spans="3:3" ht="14.4" x14ac:dyDescent="0.3">
      <c r="C11297"/>
    </row>
    <row r="11298" spans="3:3" ht="14.4" x14ac:dyDescent="0.3">
      <c r="C11298"/>
    </row>
    <row r="11299" spans="3:3" ht="14.4" x14ac:dyDescent="0.3">
      <c r="C11299"/>
    </row>
    <row r="11300" spans="3:3" ht="14.4" x14ac:dyDescent="0.3">
      <c r="C11300"/>
    </row>
    <row r="11301" spans="3:3" ht="14.4" x14ac:dyDescent="0.3">
      <c r="C11301"/>
    </row>
    <row r="11302" spans="3:3" ht="14.4" x14ac:dyDescent="0.3">
      <c r="C11302"/>
    </row>
    <row r="11303" spans="3:3" ht="14.4" x14ac:dyDescent="0.3">
      <c r="C11303"/>
    </row>
    <row r="11304" spans="3:3" ht="14.4" x14ac:dyDescent="0.3">
      <c r="C11304"/>
    </row>
    <row r="11305" spans="3:3" ht="14.4" x14ac:dyDescent="0.3">
      <c r="C11305"/>
    </row>
    <row r="11306" spans="3:3" ht="14.4" x14ac:dyDescent="0.3">
      <c r="C11306"/>
    </row>
    <row r="11307" spans="3:3" ht="14.4" x14ac:dyDescent="0.3">
      <c r="C11307"/>
    </row>
    <row r="11308" spans="3:3" ht="14.4" x14ac:dyDescent="0.3">
      <c r="C11308"/>
    </row>
    <row r="11309" spans="3:3" ht="14.4" x14ac:dyDescent="0.3">
      <c r="C11309"/>
    </row>
    <row r="11310" spans="3:3" ht="14.4" x14ac:dyDescent="0.3">
      <c r="C11310"/>
    </row>
    <row r="11311" spans="3:3" ht="14.4" x14ac:dyDescent="0.3">
      <c r="C11311"/>
    </row>
    <row r="11312" spans="3:3" ht="14.4" x14ac:dyDescent="0.3">
      <c r="C11312"/>
    </row>
    <row r="11313" spans="3:3" ht="14.4" x14ac:dyDescent="0.3">
      <c r="C11313"/>
    </row>
    <row r="11314" spans="3:3" ht="14.4" x14ac:dyDescent="0.3">
      <c r="C11314"/>
    </row>
    <row r="11315" spans="3:3" ht="14.4" x14ac:dyDescent="0.3">
      <c r="C11315"/>
    </row>
    <row r="11316" spans="3:3" ht="14.4" x14ac:dyDescent="0.3">
      <c r="C11316"/>
    </row>
    <row r="11317" spans="3:3" ht="14.4" x14ac:dyDescent="0.3">
      <c r="C11317"/>
    </row>
    <row r="11318" spans="3:3" ht="14.4" x14ac:dyDescent="0.3">
      <c r="C11318"/>
    </row>
    <row r="11319" spans="3:3" ht="14.4" x14ac:dyDescent="0.3">
      <c r="C11319"/>
    </row>
    <row r="11320" spans="3:3" ht="14.4" x14ac:dyDescent="0.3">
      <c r="C11320"/>
    </row>
    <row r="11321" spans="3:3" ht="14.4" x14ac:dyDescent="0.3">
      <c r="C11321"/>
    </row>
    <row r="11322" spans="3:3" ht="14.4" x14ac:dyDescent="0.3">
      <c r="C11322"/>
    </row>
    <row r="11323" spans="3:3" ht="14.4" x14ac:dyDescent="0.3">
      <c r="C11323"/>
    </row>
    <row r="11324" spans="3:3" ht="14.4" x14ac:dyDescent="0.3">
      <c r="C11324"/>
    </row>
    <row r="11325" spans="3:3" ht="14.4" x14ac:dyDescent="0.3">
      <c r="C11325"/>
    </row>
    <row r="11326" spans="3:3" ht="14.4" x14ac:dyDescent="0.3">
      <c r="C11326"/>
    </row>
    <row r="11327" spans="3:3" ht="14.4" x14ac:dyDescent="0.3">
      <c r="C11327"/>
    </row>
    <row r="11328" spans="3:3" ht="14.4" x14ac:dyDescent="0.3">
      <c r="C11328"/>
    </row>
    <row r="11329" spans="3:3" ht="14.4" x14ac:dyDescent="0.3">
      <c r="C11329"/>
    </row>
    <row r="11330" spans="3:3" ht="14.4" x14ac:dyDescent="0.3">
      <c r="C11330"/>
    </row>
    <row r="11331" spans="3:3" ht="14.4" x14ac:dyDescent="0.3">
      <c r="C11331"/>
    </row>
    <row r="11332" spans="3:3" ht="14.4" x14ac:dyDescent="0.3">
      <c r="C11332"/>
    </row>
    <row r="11333" spans="3:3" ht="14.4" x14ac:dyDescent="0.3">
      <c r="C11333"/>
    </row>
    <row r="11334" spans="3:3" ht="14.4" x14ac:dyDescent="0.3">
      <c r="C11334"/>
    </row>
    <row r="11335" spans="3:3" ht="14.4" x14ac:dyDescent="0.3">
      <c r="C11335"/>
    </row>
    <row r="11336" spans="3:3" ht="14.4" x14ac:dyDescent="0.3">
      <c r="C11336"/>
    </row>
    <row r="11337" spans="3:3" ht="14.4" x14ac:dyDescent="0.3">
      <c r="C11337"/>
    </row>
    <row r="11338" spans="3:3" ht="14.4" x14ac:dyDescent="0.3">
      <c r="C11338"/>
    </row>
    <row r="11339" spans="3:3" ht="14.4" x14ac:dyDescent="0.3">
      <c r="C11339"/>
    </row>
    <row r="11340" spans="3:3" ht="14.4" x14ac:dyDescent="0.3">
      <c r="C11340"/>
    </row>
    <row r="11341" spans="3:3" ht="14.4" x14ac:dyDescent="0.3">
      <c r="C11341"/>
    </row>
    <row r="11342" spans="3:3" ht="14.4" x14ac:dyDescent="0.3">
      <c r="C11342"/>
    </row>
    <row r="11343" spans="3:3" ht="14.4" x14ac:dyDescent="0.3">
      <c r="C11343"/>
    </row>
    <row r="11344" spans="3:3" ht="14.4" x14ac:dyDescent="0.3">
      <c r="C11344"/>
    </row>
    <row r="11345" spans="3:3" ht="14.4" x14ac:dyDescent="0.3">
      <c r="C11345"/>
    </row>
    <row r="11346" spans="3:3" ht="14.4" x14ac:dyDescent="0.3">
      <c r="C11346"/>
    </row>
    <row r="11347" spans="3:3" ht="14.4" x14ac:dyDescent="0.3">
      <c r="C11347"/>
    </row>
    <row r="11348" spans="3:3" ht="14.4" x14ac:dyDescent="0.3">
      <c r="C11348"/>
    </row>
    <row r="11349" spans="3:3" ht="14.4" x14ac:dyDescent="0.3">
      <c r="C11349"/>
    </row>
    <row r="11350" spans="3:3" ht="14.4" x14ac:dyDescent="0.3">
      <c r="C11350"/>
    </row>
    <row r="11351" spans="3:3" ht="14.4" x14ac:dyDescent="0.3">
      <c r="C11351"/>
    </row>
    <row r="11352" spans="3:3" ht="14.4" x14ac:dyDescent="0.3">
      <c r="C11352"/>
    </row>
    <row r="11353" spans="3:3" ht="14.4" x14ac:dyDescent="0.3">
      <c r="C11353"/>
    </row>
    <row r="11354" spans="3:3" ht="14.4" x14ac:dyDescent="0.3">
      <c r="C11354"/>
    </row>
    <row r="11355" spans="3:3" ht="14.4" x14ac:dyDescent="0.3">
      <c r="C11355"/>
    </row>
    <row r="11356" spans="3:3" ht="14.4" x14ac:dyDescent="0.3">
      <c r="C11356"/>
    </row>
    <row r="11357" spans="3:3" ht="14.4" x14ac:dyDescent="0.3">
      <c r="C11357"/>
    </row>
    <row r="11358" spans="3:3" ht="14.4" x14ac:dyDescent="0.3">
      <c r="C11358"/>
    </row>
    <row r="11359" spans="3:3" ht="14.4" x14ac:dyDescent="0.3">
      <c r="C11359"/>
    </row>
    <row r="11360" spans="3:3" ht="14.4" x14ac:dyDescent="0.3">
      <c r="C11360"/>
    </row>
    <row r="11361" spans="3:3" ht="14.4" x14ac:dyDescent="0.3">
      <c r="C11361"/>
    </row>
    <row r="11362" spans="3:3" ht="14.4" x14ac:dyDescent="0.3">
      <c r="C11362"/>
    </row>
    <row r="11363" spans="3:3" ht="14.4" x14ac:dyDescent="0.3">
      <c r="C11363"/>
    </row>
    <row r="11364" spans="3:3" ht="14.4" x14ac:dyDescent="0.3">
      <c r="C11364"/>
    </row>
    <row r="11365" spans="3:3" ht="14.4" x14ac:dyDescent="0.3">
      <c r="C11365"/>
    </row>
    <row r="11366" spans="3:3" ht="14.4" x14ac:dyDescent="0.3">
      <c r="C11366"/>
    </row>
    <row r="11367" spans="3:3" ht="14.4" x14ac:dyDescent="0.3">
      <c r="C11367"/>
    </row>
    <row r="11368" spans="3:3" ht="14.4" x14ac:dyDescent="0.3">
      <c r="C11368"/>
    </row>
    <row r="11369" spans="3:3" ht="14.4" x14ac:dyDescent="0.3">
      <c r="C11369"/>
    </row>
    <row r="11370" spans="3:3" ht="14.4" x14ac:dyDescent="0.3">
      <c r="C11370"/>
    </row>
    <row r="11371" spans="3:3" ht="14.4" x14ac:dyDescent="0.3">
      <c r="C11371"/>
    </row>
    <row r="11372" spans="3:3" ht="14.4" x14ac:dyDescent="0.3">
      <c r="C11372"/>
    </row>
    <row r="11373" spans="3:3" ht="14.4" x14ac:dyDescent="0.3">
      <c r="C11373"/>
    </row>
    <row r="11374" spans="3:3" ht="14.4" x14ac:dyDescent="0.3">
      <c r="C11374"/>
    </row>
    <row r="11375" spans="3:3" ht="14.4" x14ac:dyDescent="0.3">
      <c r="C11375"/>
    </row>
    <row r="11376" spans="3:3" ht="14.4" x14ac:dyDescent="0.3">
      <c r="C11376"/>
    </row>
    <row r="11377" spans="3:3" ht="14.4" x14ac:dyDescent="0.3">
      <c r="C11377"/>
    </row>
    <row r="11378" spans="3:3" ht="14.4" x14ac:dyDescent="0.3">
      <c r="C11378"/>
    </row>
    <row r="11379" spans="3:3" ht="14.4" x14ac:dyDescent="0.3">
      <c r="C11379"/>
    </row>
    <row r="11380" spans="3:3" ht="14.4" x14ac:dyDescent="0.3">
      <c r="C11380"/>
    </row>
    <row r="11381" spans="3:3" ht="14.4" x14ac:dyDescent="0.3">
      <c r="C11381"/>
    </row>
    <row r="11382" spans="3:3" ht="14.4" x14ac:dyDescent="0.3">
      <c r="C11382"/>
    </row>
    <row r="11383" spans="3:3" ht="14.4" x14ac:dyDescent="0.3">
      <c r="C11383"/>
    </row>
    <row r="11384" spans="3:3" ht="14.4" x14ac:dyDescent="0.3">
      <c r="C11384"/>
    </row>
    <row r="11385" spans="3:3" ht="14.4" x14ac:dyDescent="0.3">
      <c r="C11385"/>
    </row>
    <row r="11386" spans="3:3" ht="14.4" x14ac:dyDescent="0.3">
      <c r="C11386"/>
    </row>
    <row r="11387" spans="3:3" ht="14.4" x14ac:dyDescent="0.3">
      <c r="C11387"/>
    </row>
    <row r="11388" spans="3:3" ht="14.4" x14ac:dyDescent="0.3">
      <c r="C11388"/>
    </row>
    <row r="11389" spans="3:3" ht="14.4" x14ac:dyDescent="0.3">
      <c r="C11389"/>
    </row>
    <row r="11390" spans="3:3" ht="14.4" x14ac:dyDescent="0.3">
      <c r="C11390"/>
    </row>
    <row r="11391" spans="3:3" ht="14.4" x14ac:dyDescent="0.3">
      <c r="C11391"/>
    </row>
    <row r="11392" spans="3:3" ht="14.4" x14ac:dyDescent="0.3">
      <c r="C11392"/>
    </row>
    <row r="11393" spans="3:3" ht="14.4" x14ac:dyDescent="0.3">
      <c r="C11393"/>
    </row>
    <row r="11394" spans="3:3" ht="14.4" x14ac:dyDescent="0.3">
      <c r="C11394"/>
    </row>
    <row r="11395" spans="3:3" ht="14.4" x14ac:dyDescent="0.3">
      <c r="C11395"/>
    </row>
    <row r="11396" spans="3:3" ht="14.4" x14ac:dyDescent="0.3">
      <c r="C11396"/>
    </row>
    <row r="11397" spans="3:3" ht="14.4" x14ac:dyDescent="0.3">
      <c r="C11397"/>
    </row>
    <row r="11398" spans="3:3" ht="14.4" x14ac:dyDescent="0.3">
      <c r="C11398"/>
    </row>
    <row r="11399" spans="3:3" ht="14.4" x14ac:dyDescent="0.3">
      <c r="C11399"/>
    </row>
    <row r="11400" spans="3:3" ht="14.4" x14ac:dyDescent="0.3">
      <c r="C11400"/>
    </row>
    <row r="11401" spans="3:3" ht="14.4" x14ac:dyDescent="0.3">
      <c r="C11401"/>
    </row>
    <row r="11402" spans="3:3" ht="14.4" x14ac:dyDescent="0.3">
      <c r="C11402"/>
    </row>
    <row r="11403" spans="3:3" ht="14.4" x14ac:dyDescent="0.3">
      <c r="C11403"/>
    </row>
    <row r="11404" spans="3:3" ht="14.4" x14ac:dyDescent="0.3">
      <c r="C11404"/>
    </row>
    <row r="11405" spans="3:3" ht="14.4" x14ac:dyDescent="0.3">
      <c r="C11405"/>
    </row>
    <row r="11406" spans="3:3" ht="14.4" x14ac:dyDescent="0.3">
      <c r="C11406"/>
    </row>
    <row r="11407" spans="3:3" ht="14.4" x14ac:dyDescent="0.3">
      <c r="C11407"/>
    </row>
    <row r="11408" spans="3:3" ht="14.4" x14ac:dyDescent="0.3">
      <c r="C11408"/>
    </row>
    <row r="11409" spans="3:3" ht="14.4" x14ac:dyDescent="0.3">
      <c r="C11409"/>
    </row>
    <row r="11410" spans="3:3" ht="14.4" x14ac:dyDescent="0.3">
      <c r="C11410"/>
    </row>
    <row r="11411" spans="3:3" ht="14.4" x14ac:dyDescent="0.3">
      <c r="C11411"/>
    </row>
    <row r="11412" spans="3:3" ht="14.4" x14ac:dyDescent="0.3">
      <c r="C11412"/>
    </row>
    <row r="11413" spans="3:3" ht="14.4" x14ac:dyDescent="0.3">
      <c r="C11413"/>
    </row>
    <row r="11414" spans="3:3" ht="14.4" x14ac:dyDescent="0.3">
      <c r="C11414"/>
    </row>
    <row r="11415" spans="3:3" ht="14.4" x14ac:dyDescent="0.3">
      <c r="C11415"/>
    </row>
    <row r="11416" spans="3:3" ht="14.4" x14ac:dyDescent="0.3">
      <c r="C11416"/>
    </row>
    <row r="11417" spans="3:3" ht="14.4" x14ac:dyDescent="0.3">
      <c r="C11417"/>
    </row>
    <row r="11418" spans="3:3" ht="14.4" x14ac:dyDescent="0.3">
      <c r="C11418"/>
    </row>
    <row r="11419" spans="3:3" ht="14.4" x14ac:dyDescent="0.3">
      <c r="C11419"/>
    </row>
    <row r="11420" spans="3:3" ht="14.4" x14ac:dyDescent="0.3">
      <c r="C11420"/>
    </row>
    <row r="11421" spans="3:3" ht="14.4" x14ac:dyDescent="0.3">
      <c r="C11421"/>
    </row>
    <row r="11422" spans="3:3" ht="14.4" x14ac:dyDescent="0.3">
      <c r="C11422"/>
    </row>
    <row r="11423" spans="3:3" ht="14.4" x14ac:dyDescent="0.3">
      <c r="C11423"/>
    </row>
    <row r="11424" spans="3:3" ht="14.4" x14ac:dyDescent="0.3">
      <c r="C11424"/>
    </row>
    <row r="11425" spans="3:3" ht="14.4" x14ac:dyDescent="0.3">
      <c r="C11425"/>
    </row>
    <row r="11426" spans="3:3" ht="14.4" x14ac:dyDescent="0.3">
      <c r="C11426"/>
    </row>
    <row r="11427" spans="3:3" ht="14.4" x14ac:dyDescent="0.3">
      <c r="C11427"/>
    </row>
    <row r="11428" spans="3:3" ht="14.4" x14ac:dyDescent="0.3">
      <c r="C11428"/>
    </row>
    <row r="11429" spans="3:3" ht="14.4" x14ac:dyDescent="0.3">
      <c r="C11429"/>
    </row>
    <row r="11430" spans="3:3" ht="14.4" x14ac:dyDescent="0.3">
      <c r="C11430"/>
    </row>
    <row r="11431" spans="3:3" ht="14.4" x14ac:dyDescent="0.3">
      <c r="C11431"/>
    </row>
    <row r="11432" spans="3:3" ht="14.4" x14ac:dyDescent="0.3">
      <c r="C11432"/>
    </row>
    <row r="11433" spans="3:3" ht="14.4" x14ac:dyDescent="0.3">
      <c r="C11433"/>
    </row>
    <row r="11434" spans="3:3" ht="14.4" x14ac:dyDescent="0.3">
      <c r="C11434"/>
    </row>
    <row r="11435" spans="3:3" ht="14.4" x14ac:dyDescent="0.3">
      <c r="C11435"/>
    </row>
    <row r="11436" spans="3:3" ht="14.4" x14ac:dyDescent="0.3">
      <c r="C11436"/>
    </row>
    <row r="11437" spans="3:3" ht="14.4" x14ac:dyDescent="0.3">
      <c r="C11437"/>
    </row>
    <row r="11438" spans="3:3" ht="14.4" x14ac:dyDescent="0.3">
      <c r="C11438"/>
    </row>
    <row r="11439" spans="3:3" ht="14.4" x14ac:dyDescent="0.3">
      <c r="C11439"/>
    </row>
    <row r="11440" spans="3:3" ht="14.4" x14ac:dyDescent="0.3">
      <c r="C11440"/>
    </row>
    <row r="11441" spans="3:3" ht="14.4" x14ac:dyDescent="0.3">
      <c r="C11441"/>
    </row>
    <row r="11442" spans="3:3" ht="14.4" x14ac:dyDescent="0.3">
      <c r="C11442"/>
    </row>
    <row r="11443" spans="3:3" ht="14.4" x14ac:dyDescent="0.3">
      <c r="C11443"/>
    </row>
    <row r="11444" spans="3:3" ht="14.4" x14ac:dyDescent="0.3">
      <c r="C11444"/>
    </row>
    <row r="11445" spans="3:3" ht="14.4" x14ac:dyDescent="0.3">
      <c r="C11445"/>
    </row>
    <row r="11446" spans="3:3" ht="14.4" x14ac:dyDescent="0.3">
      <c r="C11446"/>
    </row>
    <row r="11447" spans="3:3" ht="14.4" x14ac:dyDescent="0.3">
      <c r="C11447"/>
    </row>
    <row r="11448" spans="3:3" ht="14.4" x14ac:dyDescent="0.3">
      <c r="C11448"/>
    </row>
    <row r="11449" spans="3:3" ht="14.4" x14ac:dyDescent="0.3">
      <c r="C11449"/>
    </row>
    <row r="11450" spans="3:3" ht="14.4" x14ac:dyDescent="0.3">
      <c r="C11450"/>
    </row>
    <row r="11451" spans="3:3" ht="14.4" x14ac:dyDescent="0.3">
      <c r="C11451"/>
    </row>
    <row r="11452" spans="3:3" ht="14.4" x14ac:dyDescent="0.3">
      <c r="C11452"/>
    </row>
    <row r="11453" spans="3:3" ht="14.4" x14ac:dyDescent="0.3">
      <c r="C11453"/>
    </row>
    <row r="11454" spans="3:3" ht="14.4" x14ac:dyDescent="0.3">
      <c r="C11454"/>
    </row>
    <row r="11455" spans="3:3" ht="14.4" x14ac:dyDescent="0.3">
      <c r="C11455"/>
    </row>
    <row r="11456" spans="3:3" ht="14.4" x14ac:dyDescent="0.3">
      <c r="C11456"/>
    </row>
    <row r="11457" spans="3:3" ht="14.4" x14ac:dyDescent="0.3">
      <c r="C11457"/>
    </row>
    <row r="11458" spans="3:3" ht="14.4" x14ac:dyDescent="0.3">
      <c r="C11458"/>
    </row>
    <row r="11459" spans="3:3" ht="14.4" x14ac:dyDescent="0.3">
      <c r="C11459"/>
    </row>
    <row r="11460" spans="3:3" ht="14.4" x14ac:dyDescent="0.3">
      <c r="C11460"/>
    </row>
    <row r="11461" spans="3:3" ht="14.4" x14ac:dyDescent="0.3">
      <c r="C11461"/>
    </row>
    <row r="11462" spans="3:3" ht="14.4" x14ac:dyDescent="0.3">
      <c r="C11462"/>
    </row>
    <row r="11463" spans="3:3" ht="14.4" x14ac:dyDescent="0.3">
      <c r="C11463"/>
    </row>
    <row r="11464" spans="3:3" ht="14.4" x14ac:dyDescent="0.3">
      <c r="C11464"/>
    </row>
    <row r="11465" spans="3:3" ht="14.4" x14ac:dyDescent="0.3">
      <c r="C11465"/>
    </row>
    <row r="11466" spans="3:3" ht="14.4" x14ac:dyDescent="0.3">
      <c r="C11466"/>
    </row>
    <row r="11467" spans="3:3" ht="14.4" x14ac:dyDescent="0.3">
      <c r="C11467"/>
    </row>
    <row r="11468" spans="3:3" ht="14.4" x14ac:dyDescent="0.3">
      <c r="C11468"/>
    </row>
    <row r="11469" spans="3:3" ht="14.4" x14ac:dyDescent="0.3">
      <c r="C11469"/>
    </row>
    <row r="11470" spans="3:3" ht="14.4" x14ac:dyDescent="0.3">
      <c r="C11470"/>
    </row>
    <row r="11471" spans="3:3" ht="14.4" x14ac:dyDescent="0.3">
      <c r="C11471"/>
    </row>
    <row r="11472" spans="3:3" ht="14.4" x14ac:dyDescent="0.3">
      <c r="C11472"/>
    </row>
    <row r="11473" spans="3:3" ht="14.4" x14ac:dyDescent="0.3">
      <c r="C11473"/>
    </row>
    <row r="11474" spans="3:3" ht="14.4" x14ac:dyDescent="0.3">
      <c r="C11474"/>
    </row>
    <row r="11475" spans="3:3" ht="14.4" x14ac:dyDescent="0.3">
      <c r="C11475"/>
    </row>
    <row r="11476" spans="3:3" ht="14.4" x14ac:dyDescent="0.3">
      <c r="C11476"/>
    </row>
    <row r="11477" spans="3:3" ht="14.4" x14ac:dyDescent="0.3">
      <c r="C11477"/>
    </row>
    <row r="11478" spans="3:3" ht="14.4" x14ac:dyDescent="0.3">
      <c r="C11478"/>
    </row>
    <row r="11479" spans="3:3" ht="14.4" x14ac:dyDescent="0.3">
      <c r="C11479"/>
    </row>
    <row r="11480" spans="3:3" ht="14.4" x14ac:dyDescent="0.3">
      <c r="C11480"/>
    </row>
    <row r="11481" spans="3:3" ht="14.4" x14ac:dyDescent="0.3">
      <c r="C11481"/>
    </row>
    <row r="11482" spans="3:3" ht="14.4" x14ac:dyDescent="0.3">
      <c r="C11482"/>
    </row>
    <row r="11483" spans="3:3" ht="14.4" x14ac:dyDescent="0.3">
      <c r="C11483"/>
    </row>
    <row r="11484" spans="3:3" ht="14.4" x14ac:dyDescent="0.3">
      <c r="C11484"/>
    </row>
    <row r="11485" spans="3:3" ht="14.4" x14ac:dyDescent="0.3">
      <c r="C11485"/>
    </row>
    <row r="11486" spans="3:3" ht="14.4" x14ac:dyDescent="0.3">
      <c r="C11486"/>
    </row>
    <row r="11487" spans="3:3" ht="14.4" x14ac:dyDescent="0.3">
      <c r="C11487"/>
    </row>
    <row r="11488" spans="3:3" ht="14.4" x14ac:dyDescent="0.3">
      <c r="C11488"/>
    </row>
    <row r="11489" spans="3:3" ht="14.4" x14ac:dyDescent="0.3">
      <c r="C11489"/>
    </row>
    <row r="11490" spans="3:3" ht="14.4" x14ac:dyDescent="0.3">
      <c r="C11490"/>
    </row>
    <row r="11491" spans="3:3" ht="14.4" x14ac:dyDescent="0.3">
      <c r="C11491"/>
    </row>
    <row r="11492" spans="3:3" ht="14.4" x14ac:dyDescent="0.3">
      <c r="C11492"/>
    </row>
    <row r="11493" spans="3:3" ht="14.4" x14ac:dyDescent="0.3">
      <c r="C11493"/>
    </row>
    <row r="11494" spans="3:3" ht="14.4" x14ac:dyDescent="0.3">
      <c r="C11494"/>
    </row>
    <row r="11495" spans="3:3" ht="14.4" x14ac:dyDescent="0.3">
      <c r="C11495"/>
    </row>
    <row r="11496" spans="3:3" ht="14.4" x14ac:dyDescent="0.3">
      <c r="C11496"/>
    </row>
    <row r="11497" spans="3:3" ht="14.4" x14ac:dyDescent="0.3">
      <c r="C11497"/>
    </row>
    <row r="11498" spans="3:3" ht="14.4" x14ac:dyDescent="0.3">
      <c r="C11498"/>
    </row>
    <row r="11499" spans="3:3" ht="14.4" x14ac:dyDescent="0.3">
      <c r="C11499"/>
    </row>
    <row r="11500" spans="3:3" ht="14.4" x14ac:dyDescent="0.3">
      <c r="C11500"/>
    </row>
    <row r="11501" spans="3:3" ht="14.4" x14ac:dyDescent="0.3">
      <c r="C11501"/>
    </row>
    <row r="11502" spans="3:3" ht="14.4" x14ac:dyDescent="0.3">
      <c r="C11502"/>
    </row>
    <row r="11503" spans="3:3" ht="14.4" x14ac:dyDescent="0.3">
      <c r="C11503"/>
    </row>
    <row r="11504" spans="3:3" ht="14.4" x14ac:dyDescent="0.3">
      <c r="C11504"/>
    </row>
    <row r="11505" spans="3:3" ht="14.4" x14ac:dyDescent="0.3">
      <c r="C11505"/>
    </row>
    <row r="11506" spans="3:3" ht="14.4" x14ac:dyDescent="0.3">
      <c r="C11506"/>
    </row>
    <row r="11507" spans="3:3" ht="14.4" x14ac:dyDescent="0.3">
      <c r="C11507"/>
    </row>
    <row r="11508" spans="3:3" ht="14.4" x14ac:dyDescent="0.3">
      <c r="C11508"/>
    </row>
    <row r="11509" spans="3:3" ht="14.4" x14ac:dyDescent="0.3">
      <c r="C11509"/>
    </row>
    <row r="11510" spans="3:3" ht="14.4" x14ac:dyDescent="0.3">
      <c r="C11510"/>
    </row>
    <row r="11511" spans="3:3" ht="14.4" x14ac:dyDescent="0.3">
      <c r="C11511"/>
    </row>
    <row r="11512" spans="3:3" ht="14.4" x14ac:dyDescent="0.3">
      <c r="C11512"/>
    </row>
    <row r="11513" spans="3:3" ht="14.4" x14ac:dyDescent="0.3">
      <c r="C11513"/>
    </row>
    <row r="11514" spans="3:3" ht="14.4" x14ac:dyDescent="0.3">
      <c r="C11514"/>
    </row>
    <row r="11515" spans="3:3" ht="14.4" x14ac:dyDescent="0.3">
      <c r="C11515"/>
    </row>
    <row r="11516" spans="3:3" ht="14.4" x14ac:dyDescent="0.3">
      <c r="C11516"/>
    </row>
    <row r="11517" spans="3:3" ht="14.4" x14ac:dyDescent="0.3">
      <c r="C11517"/>
    </row>
    <row r="11518" spans="3:3" ht="14.4" x14ac:dyDescent="0.3">
      <c r="C11518"/>
    </row>
    <row r="11519" spans="3:3" ht="14.4" x14ac:dyDescent="0.3">
      <c r="C11519"/>
    </row>
    <row r="11520" spans="3:3" ht="14.4" x14ac:dyDescent="0.3">
      <c r="C11520"/>
    </row>
    <row r="11521" spans="3:3" ht="14.4" x14ac:dyDescent="0.3">
      <c r="C11521"/>
    </row>
    <row r="11522" spans="3:3" ht="14.4" x14ac:dyDescent="0.3">
      <c r="C11522"/>
    </row>
    <row r="11523" spans="3:3" ht="14.4" x14ac:dyDescent="0.3">
      <c r="C11523"/>
    </row>
    <row r="11524" spans="3:3" ht="14.4" x14ac:dyDescent="0.3">
      <c r="C11524"/>
    </row>
    <row r="11525" spans="3:3" ht="14.4" x14ac:dyDescent="0.3">
      <c r="C11525"/>
    </row>
    <row r="11526" spans="3:3" ht="14.4" x14ac:dyDescent="0.3">
      <c r="C11526"/>
    </row>
    <row r="11527" spans="3:3" ht="14.4" x14ac:dyDescent="0.3">
      <c r="C11527"/>
    </row>
    <row r="11528" spans="3:3" ht="14.4" x14ac:dyDescent="0.3">
      <c r="C11528"/>
    </row>
    <row r="11529" spans="3:3" ht="14.4" x14ac:dyDescent="0.3">
      <c r="C11529"/>
    </row>
    <row r="11530" spans="3:3" ht="14.4" x14ac:dyDescent="0.3">
      <c r="C11530"/>
    </row>
    <row r="11531" spans="3:3" ht="14.4" x14ac:dyDescent="0.3">
      <c r="C11531"/>
    </row>
    <row r="11532" spans="3:3" ht="14.4" x14ac:dyDescent="0.3">
      <c r="C11532"/>
    </row>
    <row r="11533" spans="3:3" ht="14.4" x14ac:dyDescent="0.3">
      <c r="C11533"/>
    </row>
    <row r="11534" spans="3:3" ht="14.4" x14ac:dyDescent="0.3">
      <c r="C11534"/>
    </row>
    <row r="11535" spans="3:3" ht="14.4" x14ac:dyDescent="0.3">
      <c r="C11535"/>
    </row>
    <row r="11536" spans="3:3" ht="14.4" x14ac:dyDescent="0.3">
      <c r="C11536"/>
    </row>
    <row r="11537" spans="3:3" ht="14.4" x14ac:dyDescent="0.3">
      <c r="C11537"/>
    </row>
    <row r="11538" spans="3:3" ht="14.4" x14ac:dyDescent="0.3">
      <c r="C11538"/>
    </row>
    <row r="11539" spans="3:3" ht="14.4" x14ac:dyDescent="0.3">
      <c r="C11539"/>
    </row>
    <row r="11540" spans="3:3" ht="14.4" x14ac:dyDescent="0.3">
      <c r="C11540"/>
    </row>
    <row r="11541" spans="3:3" ht="14.4" x14ac:dyDescent="0.3">
      <c r="C11541"/>
    </row>
    <row r="11542" spans="3:3" ht="14.4" x14ac:dyDescent="0.3">
      <c r="C11542"/>
    </row>
    <row r="11543" spans="3:3" ht="14.4" x14ac:dyDescent="0.3">
      <c r="C11543"/>
    </row>
    <row r="11544" spans="3:3" ht="14.4" x14ac:dyDescent="0.3">
      <c r="C11544"/>
    </row>
    <row r="11545" spans="3:3" ht="14.4" x14ac:dyDescent="0.3">
      <c r="C11545"/>
    </row>
    <row r="11546" spans="3:3" ht="14.4" x14ac:dyDescent="0.3">
      <c r="C11546"/>
    </row>
    <row r="11547" spans="3:3" ht="14.4" x14ac:dyDescent="0.3">
      <c r="C11547"/>
    </row>
    <row r="11548" spans="3:3" ht="14.4" x14ac:dyDescent="0.3">
      <c r="C11548"/>
    </row>
    <row r="11549" spans="3:3" ht="14.4" x14ac:dyDescent="0.3">
      <c r="C11549"/>
    </row>
    <row r="11550" spans="3:3" ht="14.4" x14ac:dyDescent="0.3">
      <c r="C11550"/>
    </row>
    <row r="11551" spans="3:3" ht="14.4" x14ac:dyDescent="0.3">
      <c r="C11551"/>
    </row>
    <row r="11552" spans="3:3" ht="14.4" x14ac:dyDescent="0.3">
      <c r="C11552"/>
    </row>
    <row r="11553" spans="3:3" ht="14.4" x14ac:dyDescent="0.3">
      <c r="C11553"/>
    </row>
    <row r="11554" spans="3:3" ht="14.4" x14ac:dyDescent="0.3">
      <c r="C11554"/>
    </row>
    <row r="11555" spans="3:3" ht="14.4" x14ac:dyDescent="0.3">
      <c r="C11555"/>
    </row>
    <row r="11556" spans="3:3" ht="14.4" x14ac:dyDescent="0.3">
      <c r="C11556"/>
    </row>
    <row r="11557" spans="3:3" ht="14.4" x14ac:dyDescent="0.3">
      <c r="C11557"/>
    </row>
    <row r="11558" spans="3:3" ht="14.4" x14ac:dyDescent="0.3">
      <c r="C11558"/>
    </row>
    <row r="11559" spans="3:3" ht="14.4" x14ac:dyDescent="0.3">
      <c r="C11559"/>
    </row>
    <row r="11560" spans="3:3" ht="14.4" x14ac:dyDescent="0.3">
      <c r="C11560"/>
    </row>
    <row r="11561" spans="3:3" ht="14.4" x14ac:dyDescent="0.3">
      <c r="C11561"/>
    </row>
    <row r="11562" spans="3:3" ht="14.4" x14ac:dyDescent="0.3">
      <c r="C11562"/>
    </row>
    <row r="11563" spans="3:3" ht="14.4" x14ac:dyDescent="0.3">
      <c r="C11563"/>
    </row>
    <row r="11564" spans="3:3" ht="14.4" x14ac:dyDescent="0.3">
      <c r="C11564"/>
    </row>
    <row r="11565" spans="3:3" ht="14.4" x14ac:dyDescent="0.3">
      <c r="C11565"/>
    </row>
    <row r="11566" spans="3:3" ht="14.4" x14ac:dyDescent="0.3">
      <c r="C11566"/>
    </row>
    <row r="11567" spans="3:3" ht="14.4" x14ac:dyDescent="0.3">
      <c r="C11567"/>
    </row>
    <row r="11568" spans="3:3" ht="14.4" x14ac:dyDescent="0.3">
      <c r="C11568"/>
    </row>
    <row r="11569" spans="3:3" ht="14.4" x14ac:dyDescent="0.3">
      <c r="C11569"/>
    </row>
    <row r="11570" spans="3:3" ht="14.4" x14ac:dyDescent="0.3">
      <c r="C11570"/>
    </row>
    <row r="11571" spans="3:3" ht="14.4" x14ac:dyDescent="0.3">
      <c r="C11571"/>
    </row>
    <row r="11572" spans="3:3" ht="14.4" x14ac:dyDescent="0.3">
      <c r="C11572"/>
    </row>
    <row r="11573" spans="3:3" ht="14.4" x14ac:dyDescent="0.3">
      <c r="C11573"/>
    </row>
    <row r="11574" spans="3:3" ht="14.4" x14ac:dyDescent="0.3">
      <c r="C11574"/>
    </row>
    <row r="11575" spans="3:3" ht="14.4" x14ac:dyDescent="0.3">
      <c r="C11575"/>
    </row>
    <row r="11576" spans="3:3" ht="14.4" x14ac:dyDescent="0.3">
      <c r="C11576"/>
    </row>
    <row r="11577" spans="3:3" ht="14.4" x14ac:dyDescent="0.3">
      <c r="C11577"/>
    </row>
    <row r="11578" spans="3:3" ht="14.4" x14ac:dyDescent="0.3">
      <c r="C11578"/>
    </row>
    <row r="11579" spans="3:3" ht="14.4" x14ac:dyDescent="0.3">
      <c r="C11579"/>
    </row>
    <row r="11580" spans="3:3" ht="14.4" x14ac:dyDescent="0.3">
      <c r="C11580"/>
    </row>
    <row r="11581" spans="3:3" ht="14.4" x14ac:dyDescent="0.3">
      <c r="C11581"/>
    </row>
    <row r="11582" spans="3:3" ht="14.4" x14ac:dyDescent="0.3">
      <c r="C11582"/>
    </row>
    <row r="11583" spans="3:3" ht="14.4" x14ac:dyDescent="0.3">
      <c r="C11583"/>
    </row>
    <row r="11584" spans="3:3" ht="14.4" x14ac:dyDescent="0.3">
      <c r="C11584"/>
    </row>
    <row r="11585" spans="3:3" ht="14.4" x14ac:dyDescent="0.3">
      <c r="C11585"/>
    </row>
    <row r="11586" spans="3:3" ht="14.4" x14ac:dyDescent="0.3">
      <c r="C11586"/>
    </row>
    <row r="11587" spans="3:3" ht="14.4" x14ac:dyDescent="0.3">
      <c r="C11587"/>
    </row>
    <row r="11588" spans="3:3" ht="14.4" x14ac:dyDescent="0.3">
      <c r="C11588"/>
    </row>
    <row r="11589" spans="3:3" ht="14.4" x14ac:dyDescent="0.3">
      <c r="C11589"/>
    </row>
    <row r="11590" spans="3:3" ht="14.4" x14ac:dyDescent="0.3">
      <c r="C11590"/>
    </row>
    <row r="11591" spans="3:3" ht="14.4" x14ac:dyDescent="0.3">
      <c r="C11591"/>
    </row>
    <row r="11592" spans="3:3" ht="14.4" x14ac:dyDescent="0.3">
      <c r="C11592"/>
    </row>
    <row r="11593" spans="3:3" ht="14.4" x14ac:dyDescent="0.3">
      <c r="C11593"/>
    </row>
    <row r="11594" spans="3:3" ht="14.4" x14ac:dyDescent="0.3">
      <c r="C11594"/>
    </row>
    <row r="11595" spans="3:3" ht="14.4" x14ac:dyDescent="0.3">
      <c r="C11595"/>
    </row>
    <row r="11596" spans="3:3" ht="14.4" x14ac:dyDescent="0.3">
      <c r="C11596"/>
    </row>
    <row r="11597" spans="3:3" ht="14.4" x14ac:dyDescent="0.3">
      <c r="C11597"/>
    </row>
    <row r="11598" spans="3:3" ht="14.4" x14ac:dyDescent="0.3">
      <c r="C11598"/>
    </row>
    <row r="11599" spans="3:3" ht="14.4" x14ac:dyDescent="0.3">
      <c r="C11599"/>
    </row>
    <row r="11600" spans="3:3" ht="14.4" x14ac:dyDescent="0.3">
      <c r="C11600"/>
    </row>
    <row r="11601" spans="3:3" ht="14.4" x14ac:dyDescent="0.3">
      <c r="C11601"/>
    </row>
    <row r="11602" spans="3:3" ht="14.4" x14ac:dyDescent="0.3">
      <c r="C11602"/>
    </row>
    <row r="11603" spans="3:3" ht="14.4" x14ac:dyDescent="0.3">
      <c r="C11603"/>
    </row>
    <row r="11604" spans="3:3" ht="14.4" x14ac:dyDescent="0.3">
      <c r="C11604"/>
    </row>
    <row r="11605" spans="3:3" ht="14.4" x14ac:dyDescent="0.3">
      <c r="C11605"/>
    </row>
    <row r="11606" spans="3:3" ht="14.4" x14ac:dyDescent="0.3">
      <c r="C11606"/>
    </row>
    <row r="11607" spans="3:3" ht="14.4" x14ac:dyDescent="0.3">
      <c r="C11607"/>
    </row>
    <row r="11608" spans="3:3" ht="14.4" x14ac:dyDescent="0.3">
      <c r="C11608"/>
    </row>
    <row r="11609" spans="3:3" ht="14.4" x14ac:dyDescent="0.3">
      <c r="C11609"/>
    </row>
    <row r="11610" spans="3:3" ht="14.4" x14ac:dyDescent="0.3">
      <c r="C11610"/>
    </row>
    <row r="11611" spans="3:3" ht="14.4" x14ac:dyDescent="0.3">
      <c r="C11611"/>
    </row>
    <row r="11612" spans="3:3" ht="14.4" x14ac:dyDescent="0.3">
      <c r="C11612"/>
    </row>
    <row r="11613" spans="3:3" ht="14.4" x14ac:dyDescent="0.3">
      <c r="C11613"/>
    </row>
    <row r="11614" spans="3:3" ht="14.4" x14ac:dyDescent="0.3">
      <c r="C11614"/>
    </row>
    <row r="11615" spans="3:3" ht="14.4" x14ac:dyDescent="0.3">
      <c r="C11615"/>
    </row>
    <row r="11616" spans="3:3" ht="14.4" x14ac:dyDescent="0.3">
      <c r="C11616"/>
    </row>
    <row r="11617" spans="3:3" ht="14.4" x14ac:dyDescent="0.3">
      <c r="C11617"/>
    </row>
    <row r="11618" spans="3:3" ht="14.4" x14ac:dyDescent="0.3">
      <c r="C11618"/>
    </row>
    <row r="11619" spans="3:3" ht="14.4" x14ac:dyDescent="0.3">
      <c r="C11619"/>
    </row>
    <row r="11620" spans="3:3" ht="14.4" x14ac:dyDescent="0.3">
      <c r="C11620"/>
    </row>
    <row r="11621" spans="3:3" ht="14.4" x14ac:dyDescent="0.3">
      <c r="C11621"/>
    </row>
    <row r="11622" spans="3:3" ht="14.4" x14ac:dyDescent="0.3">
      <c r="C11622"/>
    </row>
    <row r="11623" spans="3:3" ht="14.4" x14ac:dyDescent="0.3">
      <c r="C11623"/>
    </row>
    <row r="11624" spans="3:3" ht="14.4" x14ac:dyDescent="0.3">
      <c r="C11624"/>
    </row>
    <row r="11625" spans="3:3" ht="14.4" x14ac:dyDescent="0.3">
      <c r="C11625"/>
    </row>
    <row r="11626" spans="3:3" ht="14.4" x14ac:dyDescent="0.3">
      <c r="C11626"/>
    </row>
    <row r="11627" spans="3:3" ht="14.4" x14ac:dyDescent="0.3">
      <c r="C11627"/>
    </row>
    <row r="11628" spans="3:3" ht="14.4" x14ac:dyDescent="0.3">
      <c r="C11628"/>
    </row>
    <row r="11629" spans="3:3" ht="14.4" x14ac:dyDescent="0.3">
      <c r="C11629"/>
    </row>
    <row r="11630" spans="3:3" ht="14.4" x14ac:dyDescent="0.3">
      <c r="C11630"/>
    </row>
    <row r="11631" spans="3:3" ht="14.4" x14ac:dyDescent="0.3">
      <c r="C11631"/>
    </row>
    <row r="11632" spans="3:3" ht="14.4" x14ac:dyDescent="0.3">
      <c r="C11632"/>
    </row>
    <row r="11633" spans="3:3" ht="14.4" x14ac:dyDescent="0.3">
      <c r="C11633"/>
    </row>
    <row r="11634" spans="3:3" ht="14.4" x14ac:dyDescent="0.3">
      <c r="C11634"/>
    </row>
    <row r="11635" spans="3:3" ht="14.4" x14ac:dyDescent="0.3">
      <c r="C11635"/>
    </row>
    <row r="11636" spans="3:3" ht="14.4" x14ac:dyDescent="0.3">
      <c r="C11636"/>
    </row>
    <row r="11637" spans="3:3" ht="14.4" x14ac:dyDescent="0.3">
      <c r="C11637"/>
    </row>
    <row r="11638" spans="3:3" ht="14.4" x14ac:dyDescent="0.3">
      <c r="C11638"/>
    </row>
    <row r="11639" spans="3:3" ht="14.4" x14ac:dyDescent="0.3">
      <c r="C11639"/>
    </row>
    <row r="11640" spans="3:3" ht="14.4" x14ac:dyDescent="0.3">
      <c r="C11640"/>
    </row>
    <row r="11641" spans="3:3" ht="14.4" x14ac:dyDescent="0.3">
      <c r="C11641"/>
    </row>
    <row r="11642" spans="3:3" ht="14.4" x14ac:dyDescent="0.3">
      <c r="C11642"/>
    </row>
    <row r="11643" spans="3:3" ht="14.4" x14ac:dyDescent="0.3">
      <c r="C11643"/>
    </row>
    <row r="11644" spans="3:3" ht="14.4" x14ac:dyDescent="0.3">
      <c r="C11644"/>
    </row>
    <row r="11645" spans="3:3" ht="14.4" x14ac:dyDescent="0.3">
      <c r="C11645"/>
    </row>
    <row r="11646" spans="3:3" ht="14.4" x14ac:dyDescent="0.3">
      <c r="C11646"/>
    </row>
    <row r="11647" spans="3:3" ht="14.4" x14ac:dyDescent="0.3">
      <c r="C11647"/>
    </row>
    <row r="11648" spans="3:3" ht="14.4" x14ac:dyDescent="0.3">
      <c r="C11648"/>
    </row>
    <row r="11649" spans="3:3" ht="14.4" x14ac:dyDescent="0.3">
      <c r="C11649"/>
    </row>
    <row r="11650" spans="3:3" ht="14.4" x14ac:dyDescent="0.3">
      <c r="C11650"/>
    </row>
    <row r="11651" spans="3:3" ht="14.4" x14ac:dyDescent="0.3">
      <c r="C11651"/>
    </row>
    <row r="11652" spans="3:3" ht="14.4" x14ac:dyDescent="0.3">
      <c r="C11652"/>
    </row>
    <row r="11653" spans="3:3" ht="14.4" x14ac:dyDescent="0.3">
      <c r="C11653"/>
    </row>
    <row r="11654" spans="3:3" ht="14.4" x14ac:dyDescent="0.3">
      <c r="C11654"/>
    </row>
    <row r="11655" spans="3:3" ht="14.4" x14ac:dyDescent="0.3">
      <c r="C11655"/>
    </row>
    <row r="11656" spans="3:3" ht="14.4" x14ac:dyDescent="0.3">
      <c r="C11656"/>
    </row>
    <row r="11657" spans="3:3" ht="14.4" x14ac:dyDescent="0.3">
      <c r="C11657"/>
    </row>
    <row r="11658" spans="3:3" ht="14.4" x14ac:dyDescent="0.3">
      <c r="C11658"/>
    </row>
    <row r="11659" spans="3:3" ht="14.4" x14ac:dyDescent="0.3">
      <c r="C11659"/>
    </row>
    <row r="11660" spans="3:3" ht="14.4" x14ac:dyDescent="0.3">
      <c r="C11660"/>
    </row>
    <row r="11661" spans="3:3" ht="14.4" x14ac:dyDescent="0.3">
      <c r="C11661"/>
    </row>
    <row r="11662" spans="3:3" ht="14.4" x14ac:dyDescent="0.3">
      <c r="C11662"/>
    </row>
    <row r="11663" spans="3:3" ht="14.4" x14ac:dyDescent="0.3">
      <c r="C11663"/>
    </row>
    <row r="11664" spans="3:3" ht="14.4" x14ac:dyDescent="0.3">
      <c r="C11664"/>
    </row>
    <row r="11665" spans="3:3" ht="14.4" x14ac:dyDescent="0.3">
      <c r="C11665"/>
    </row>
    <row r="11666" spans="3:3" ht="14.4" x14ac:dyDescent="0.3">
      <c r="C11666"/>
    </row>
    <row r="11667" spans="3:3" ht="14.4" x14ac:dyDescent="0.3">
      <c r="C11667"/>
    </row>
    <row r="11668" spans="3:3" ht="14.4" x14ac:dyDescent="0.3">
      <c r="C11668"/>
    </row>
    <row r="11669" spans="3:3" ht="14.4" x14ac:dyDescent="0.3">
      <c r="C11669"/>
    </row>
    <row r="11670" spans="3:3" ht="14.4" x14ac:dyDescent="0.3">
      <c r="C11670"/>
    </row>
    <row r="11671" spans="3:3" ht="14.4" x14ac:dyDescent="0.3">
      <c r="C11671"/>
    </row>
    <row r="11672" spans="3:3" ht="14.4" x14ac:dyDescent="0.3">
      <c r="C11672"/>
    </row>
    <row r="11673" spans="3:3" ht="14.4" x14ac:dyDescent="0.3">
      <c r="C11673"/>
    </row>
    <row r="11674" spans="3:3" ht="14.4" x14ac:dyDescent="0.3">
      <c r="C11674"/>
    </row>
    <row r="11675" spans="3:3" ht="14.4" x14ac:dyDescent="0.3">
      <c r="C11675"/>
    </row>
    <row r="11676" spans="3:3" ht="14.4" x14ac:dyDescent="0.3">
      <c r="C11676"/>
    </row>
    <row r="11677" spans="3:3" ht="14.4" x14ac:dyDescent="0.3">
      <c r="C11677"/>
    </row>
    <row r="11678" spans="3:3" ht="14.4" x14ac:dyDescent="0.3">
      <c r="C11678"/>
    </row>
    <row r="11679" spans="3:3" ht="14.4" x14ac:dyDescent="0.3">
      <c r="C11679"/>
    </row>
    <row r="11680" spans="3:3" ht="14.4" x14ac:dyDescent="0.3">
      <c r="C11680"/>
    </row>
    <row r="11681" spans="3:3" ht="14.4" x14ac:dyDescent="0.3">
      <c r="C11681"/>
    </row>
    <row r="11682" spans="3:3" ht="14.4" x14ac:dyDescent="0.3">
      <c r="C11682"/>
    </row>
    <row r="11683" spans="3:3" ht="14.4" x14ac:dyDescent="0.3">
      <c r="C11683"/>
    </row>
    <row r="11684" spans="3:3" ht="14.4" x14ac:dyDescent="0.3">
      <c r="C11684"/>
    </row>
    <row r="11685" spans="3:3" ht="14.4" x14ac:dyDescent="0.3">
      <c r="C11685"/>
    </row>
    <row r="11686" spans="3:3" ht="14.4" x14ac:dyDescent="0.3">
      <c r="C11686"/>
    </row>
    <row r="11687" spans="3:3" ht="14.4" x14ac:dyDescent="0.3">
      <c r="C11687"/>
    </row>
    <row r="11688" spans="3:3" ht="14.4" x14ac:dyDescent="0.3">
      <c r="C11688"/>
    </row>
    <row r="11689" spans="3:3" ht="14.4" x14ac:dyDescent="0.3">
      <c r="C11689"/>
    </row>
    <row r="11690" spans="3:3" ht="14.4" x14ac:dyDescent="0.3">
      <c r="C11690"/>
    </row>
    <row r="11691" spans="3:3" ht="14.4" x14ac:dyDescent="0.3">
      <c r="C11691"/>
    </row>
    <row r="11692" spans="3:3" ht="14.4" x14ac:dyDescent="0.3">
      <c r="C11692"/>
    </row>
    <row r="11693" spans="3:3" ht="14.4" x14ac:dyDescent="0.3">
      <c r="C11693"/>
    </row>
    <row r="11694" spans="3:3" ht="14.4" x14ac:dyDescent="0.3">
      <c r="C11694"/>
    </row>
    <row r="11695" spans="3:3" ht="14.4" x14ac:dyDescent="0.3">
      <c r="C11695"/>
    </row>
    <row r="11696" spans="3:3" ht="14.4" x14ac:dyDescent="0.3">
      <c r="C11696"/>
    </row>
    <row r="11697" spans="3:3" ht="14.4" x14ac:dyDescent="0.3">
      <c r="C11697"/>
    </row>
    <row r="11698" spans="3:3" ht="14.4" x14ac:dyDescent="0.3">
      <c r="C11698"/>
    </row>
    <row r="11699" spans="3:3" ht="14.4" x14ac:dyDescent="0.3">
      <c r="C11699"/>
    </row>
    <row r="11700" spans="3:3" ht="14.4" x14ac:dyDescent="0.3">
      <c r="C11700"/>
    </row>
    <row r="11701" spans="3:3" ht="14.4" x14ac:dyDescent="0.3">
      <c r="C11701"/>
    </row>
    <row r="11702" spans="3:3" ht="14.4" x14ac:dyDescent="0.3">
      <c r="C11702"/>
    </row>
    <row r="11703" spans="3:3" ht="14.4" x14ac:dyDescent="0.3">
      <c r="C11703"/>
    </row>
    <row r="11704" spans="3:3" ht="14.4" x14ac:dyDescent="0.3">
      <c r="C11704"/>
    </row>
    <row r="11705" spans="3:3" ht="14.4" x14ac:dyDescent="0.3">
      <c r="C11705"/>
    </row>
    <row r="11706" spans="3:3" ht="14.4" x14ac:dyDescent="0.3">
      <c r="C11706"/>
    </row>
    <row r="11707" spans="3:3" ht="14.4" x14ac:dyDescent="0.3">
      <c r="C11707"/>
    </row>
    <row r="11708" spans="3:3" ht="14.4" x14ac:dyDescent="0.3">
      <c r="C11708"/>
    </row>
    <row r="11709" spans="3:3" ht="14.4" x14ac:dyDescent="0.3">
      <c r="C11709"/>
    </row>
    <row r="11710" spans="3:3" ht="14.4" x14ac:dyDescent="0.3">
      <c r="C11710"/>
    </row>
    <row r="11711" spans="3:3" ht="14.4" x14ac:dyDescent="0.3">
      <c r="C11711"/>
    </row>
    <row r="11712" spans="3:3" ht="14.4" x14ac:dyDescent="0.3">
      <c r="C11712"/>
    </row>
    <row r="11713" spans="3:3" ht="14.4" x14ac:dyDescent="0.3">
      <c r="C11713"/>
    </row>
    <row r="11714" spans="3:3" ht="14.4" x14ac:dyDescent="0.3">
      <c r="C11714"/>
    </row>
    <row r="11715" spans="3:3" ht="14.4" x14ac:dyDescent="0.3">
      <c r="C11715"/>
    </row>
    <row r="11716" spans="3:3" ht="14.4" x14ac:dyDescent="0.3">
      <c r="C11716"/>
    </row>
    <row r="11717" spans="3:3" ht="14.4" x14ac:dyDescent="0.3">
      <c r="C11717"/>
    </row>
    <row r="11718" spans="3:3" ht="14.4" x14ac:dyDescent="0.3">
      <c r="C11718"/>
    </row>
    <row r="11719" spans="3:3" ht="14.4" x14ac:dyDescent="0.3">
      <c r="C11719"/>
    </row>
    <row r="11720" spans="3:3" ht="14.4" x14ac:dyDescent="0.3">
      <c r="C11720"/>
    </row>
    <row r="11721" spans="3:3" ht="14.4" x14ac:dyDescent="0.3">
      <c r="C11721"/>
    </row>
    <row r="11722" spans="3:3" ht="14.4" x14ac:dyDescent="0.3">
      <c r="C11722"/>
    </row>
    <row r="11723" spans="3:3" ht="14.4" x14ac:dyDescent="0.3">
      <c r="C11723"/>
    </row>
    <row r="11724" spans="3:3" ht="14.4" x14ac:dyDescent="0.3">
      <c r="C11724"/>
    </row>
    <row r="11725" spans="3:3" ht="14.4" x14ac:dyDescent="0.3">
      <c r="C11725"/>
    </row>
    <row r="11726" spans="3:3" ht="14.4" x14ac:dyDescent="0.3">
      <c r="C11726"/>
    </row>
    <row r="11727" spans="3:3" ht="14.4" x14ac:dyDescent="0.3">
      <c r="C11727"/>
    </row>
    <row r="11728" spans="3:3" ht="14.4" x14ac:dyDescent="0.3">
      <c r="C11728"/>
    </row>
    <row r="11729" spans="3:3" ht="14.4" x14ac:dyDescent="0.3">
      <c r="C11729"/>
    </row>
    <row r="11730" spans="3:3" ht="14.4" x14ac:dyDescent="0.3">
      <c r="C11730"/>
    </row>
    <row r="11731" spans="3:3" ht="14.4" x14ac:dyDescent="0.3">
      <c r="C11731"/>
    </row>
    <row r="11732" spans="3:3" ht="14.4" x14ac:dyDescent="0.3">
      <c r="C11732"/>
    </row>
    <row r="11733" spans="3:3" ht="14.4" x14ac:dyDescent="0.3">
      <c r="C11733"/>
    </row>
    <row r="11734" spans="3:3" ht="14.4" x14ac:dyDescent="0.3">
      <c r="C11734"/>
    </row>
    <row r="11735" spans="3:3" ht="14.4" x14ac:dyDescent="0.3">
      <c r="C11735"/>
    </row>
    <row r="11736" spans="3:3" ht="14.4" x14ac:dyDescent="0.3">
      <c r="C11736"/>
    </row>
    <row r="11737" spans="3:3" ht="14.4" x14ac:dyDescent="0.3">
      <c r="C11737"/>
    </row>
    <row r="11738" spans="3:3" ht="14.4" x14ac:dyDescent="0.3">
      <c r="C11738"/>
    </row>
    <row r="11739" spans="3:3" ht="14.4" x14ac:dyDescent="0.3">
      <c r="C11739"/>
    </row>
    <row r="11740" spans="3:3" ht="14.4" x14ac:dyDescent="0.3">
      <c r="C11740"/>
    </row>
    <row r="11741" spans="3:3" ht="14.4" x14ac:dyDescent="0.3">
      <c r="C11741"/>
    </row>
    <row r="11742" spans="3:3" ht="14.4" x14ac:dyDescent="0.3">
      <c r="C11742"/>
    </row>
    <row r="11743" spans="3:3" ht="14.4" x14ac:dyDescent="0.3">
      <c r="C11743"/>
    </row>
    <row r="11744" spans="3:3" ht="14.4" x14ac:dyDescent="0.3">
      <c r="C11744"/>
    </row>
    <row r="11745" spans="3:3" ht="14.4" x14ac:dyDescent="0.3">
      <c r="C11745"/>
    </row>
    <row r="11746" spans="3:3" ht="14.4" x14ac:dyDescent="0.3">
      <c r="C11746"/>
    </row>
    <row r="11747" spans="3:3" ht="14.4" x14ac:dyDescent="0.3">
      <c r="C11747"/>
    </row>
    <row r="11748" spans="3:3" ht="14.4" x14ac:dyDescent="0.3">
      <c r="C11748"/>
    </row>
    <row r="11749" spans="3:3" ht="14.4" x14ac:dyDescent="0.3">
      <c r="C11749"/>
    </row>
    <row r="11750" spans="3:3" ht="14.4" x14ac:dyDescent="0.3">
      <c r="C11750"/>
    </row>
    <row r="11751" spans="3:3" ht="14.4" x14ac:dyDescent="0.3">
      <c r="C11751"/>
    </row>
    <row r="11752" spans="3:3" ht="14.4" x14ac:dyDescent="0.3">
      <c r="C11752"/>
    </row>
    <row r="11753" spans="3:3" ht="14.4" x14ac:dyDescent="0.3">
      <c r="C11753"/>
    </row>
    <row r="11754" spans="3:3" ht="14.4" x14ac:dyDescent="0.3">
      <c r="C11754"/>
    </row>
    <row r="11755" spans="3:3" ht="14.4" x14ac:dyDescent="0.3">
      <c r="C11755"/>
    </row>
    <row r="11756" spans="3:3" ht="14.4" x14ac:dyDescent="0.3">
      <c r="C11756"/>
    </row>
    <row r="11757" spans="3:3" ht="14.4" x14ac:dyDescent="0.3">
      <c r="C11757"/>
    </row>
    <row r="11758" spans="3:3" ht="14.4" x14ac:dyDescent="0.3">
      <c r="C11758"/>
    </row>
    <row r="11759" spans="3:3" ht="14.4" x14ac:dyDescent="0.3">
      <c r="C11759"/>
    </row>
    <row r="11760" spans="3:3" ht="14.4" x14ac:dyDescent="0.3">
      <c r="C11760"/>
    </row>
    <row r="11761" spans="3:3" ht="14.4" x14ac:dyDescent="0.3">
      <c r="C11761"/>
    </row>
    <row r="11762" spans="3:3" ht="14.4" x14ac:dyDescent="0.3">
      <c r="C11762"/>
    </row>
    <row r="11763" spans="3:3" ht="14.4" x14ac:dyDescent="0.3">
      <c r="C11763"/>
    </row>
    <row r="11764" spans="3:3" ht="14.4" x14ac:dyDescent="0.3">
      <c r="C11764"/>
    </row>
    <row r="11765" spans="3:3" ht="14.4" x14ac:dyDescent="0.3">
      <c r="C11765"/>
    </row>
    <row r="11766" spans="3:3" ht="14.4" x14ac:dyDescent="0.3">
      <c r="C11766"/>
    </row>
    <row r="11767" spans="3:3" ht="14.4" x14ac:dyDescent="0.3">
      <c r="C11767"/>
    </row>
    <row r="11768" spans="3:3" ht="14.4" x14ac:dyDescent="0.3">
      <c r="C11768"/>
    </row>
    <row r="11769" spans="3:3" ht="14.4" x14ac:dyDescent="0.3">
      <c r="C11769"/>
    </row>
    <row r="11770" spans="3:3" ht="14.4" x14ac:dyDescent="0.3">
      <c r="C11770"/>
    </row>
    <row r="11771" spans="3:3" ht="14.4" x14ac:dyDescent="0.3">
      <c r="C11771"/>
    </row>
    <row r="11772" spans="3:3" ht="14.4" x14ac:dyDescent="0.3">
      <c r="C11772"/>
    </row>
    <row r="11773" spans="3:3" ht="14.4" x14ac:dyDescent="0.3">
      <c r="C11773"/>
    </row>
    <row r="11774" spans="3:3" ht="14.4" x14ac:dyDescent="0.3">
      <c r="C11774"/>
    </row>
    <row r="11775" spans="3:3" ht="14.4" x14ac:dyDescent="0.3">
      <c r="C11775"/>
    </row>
    <row r="11776" spans="3:3" ht="14.4" x14ac:dyDescent="0.3">
      <c r="C11776"/>
    </row>
    <row r="11777" spans="3:3" ht="14.4" x14ac:dyDescent="0.3">
      <c r="C11777"/>
    </row>
    <row r="11778" spans="3:3" ht="14.4" x14ac:dyDescent="0.3">
      <c r="C11778"/>
    </row>
    <row r="11779" spans="3:3" ht="14.4" x14ac:dyDescent="0.3">
      <c r="C11779"/>
    </row>
    <row r="11780" spans="3:3" ht="14.4" x14ac:dyDescent="0.3">
      <c r="C11780"/>
    </row>
    <row r="11781" spans="3:3" ht="14.4" x14ac:dyDescent="0.3">
      <c r="C11781"/>
    </row>
    <row r="11782" spans="3:3" ht="14.4" x14ac:dyDescent="0.3">
      <c r="C11782"/>
    </row>
    <row r="11783" spans="3:3" ht="14.4" x14ac:dyDescent="0.3">
      <c r="C11783"/>
    </row>
    <row r="11784" spans="3:3" ht="14.4" x14ac:dyDescent="0.3">
      <c r="C11784"/>
    </row>
    <row r="11785" spans="3:3" ht="14.4" x14ac:dyDescent="0.3">
      <c r="C11785"/>
    </row>
    <row r="11786" spans="3:3" ht="14.4" x14ac:dyDescent="0.3">
      <c r="C11786"/>
    </row>
    <row r="11787" spans="3:3" ht="14.4" x14ac:dyDescent="0.3">
      <c r="C11787"/>
    </row>
    <row r="11788" spans="3:3" ht="14.4" x14ac:dyDescent="0.3">
      <c r="C11788"/>
    </row>
    <row r="11789" spans="3:3" ht="14.4" x14ac:dyDescent="0.3">
      <c r="C11789"/>
    </row>
    <row r="11790" spans="3:3" ht="14.4" x14ac:dyDescent="0.3">
      <c r="C11790"/>
    </row>
    <row r="11791" spans="3:3" ht="14.4" x14ac:dyDescent="0.3">
      <c r="C11791"/>
    </row>
    <row r="11792" spans="3:3" ht="14.4" x14ac:dyDescent="0.3">
      <c r="C11792"/>
    </row>
    <row r="11793" spans="3:3" ht="14.4" x14ac:dyDescent="0.3">
      <c r="C11793"/>
    </row>
    <row r="11794" spans="3:3" ht="14.4" x14ac:dyDescent="0.3">
      <c r="C11794"/>
    </row>
    <row r="11795" spans="3:3" ht="14.4" x14ac:dyDescent="0.3">
      <c r="C11795"/>
    </row>
    <row r="11796" spans="3:3" ht="14.4" x14ac:dyDescent="0.3">
      <c r="C11796"/>
    </row>
    <row r="11797" spans="3:3" ht="14.4" x14ac:dyDescent="0.3">
      <c r="C11797"/>
    </row>
    <row r="11798" spans="3:3" ht="14.4" x14ac:dyDescent="0.3">
      <c r="C11798"/>
    </row>
    <row r="11799" spans="3:3" ht="14.4" x14ac:dyDescent="0.3">
      <c r="C11799"/>
    </row>
    <row r="11800" spans="3:3" ht="14.4" x14ac:dyDescent="0.3">
      <c r="C11800"/>
    </row>
    <row r="11801" spans="3:3" ht="14.4" x14ac:dyDescent="0.3">
      <c r="C11801"/>
    </row>
    <row r="11802" spans="3:3" ht="14.4" x14ac:dyDescent="0.3">
      <c r="C11802"/>
    </row>
    <row r="11803" spans="3:3" ht="14.4" x14ac:dyDescent="0.3">
      <c r="C11803"/>
    </row>
    <row r="11804" spans="3:3" ht="14.4" x14ac:dyDescent="0.3">
      <c r="C11804"/>
    </row>
    <row r="11805" spans="3:3" ht="14.4" x14ac:dyDescent="0.3">
      <c r="C11805"/>
    </row>
    <row r="11806" spans="3:3" ht="14.4" x14ac:dyDescent="0.3">
      <c r="C11806"/>
    </row>
    <row r="11807" spans="3:3" ht="14.4" x14ac:dyDescent="0.3">
      <c r="C11807"/>
    </row>
    <row r="11808" spans="3:3" ht="14.4" x14ac:dyDescent="0.3">
      <c r="C11808"/>
    </row>
    <row r="11809" spans="3:3" ht="14.4" x14ac:dyDescent="0.3">
      <c r="C11809"/>
    </row>
    <row r="11810" spans="3:3" ht="14.4" x14ac:dyDescent="0.3">
      <c r="C11810"/>
    </row>
    <row r="11811" spans="3:3" ht="14.4" x14ac:dyDescent="0.3">
      <c r="C11811"/>
    </row>
    <row r="11812" spans="3:3" ht="14.4" x14ac:dyDescent="0.3">
      <c r="C11812"/>
    </row>
    <row r="11813" spans="3:3" ht="14.4" x14ac:dyDescent="0.3">
      <c r="C11813"/>
    </row>
    <row r="11814" spans="3:3" ht="14.4" x14ac:dyDescent="0.3">
      <c r="C11814"/>
    </row>
    <row r="11815" spans="3:3" ht="14.4" x14ac:dyDescent="0.3">
      <c r="C11815"/>
    </row>
    <row r="11816" spans="3:3" ht="14.4" x14ac:dyDescent="0.3">
      <c r="C11816"/>
    </row>
    <row r="11817" spans="3:3" ht="14.4" x14ac:dyDescent="0.3">
      <c r="C11817"/>
    </row>
    <row r="11818" spans="3:3" ht="14.4" x14ac:dyDescent="0.3">
      <c r="C11818"/>
    </row>
    <row r="11819" spans="3:3" ht="14.4" x14ac:dyDescent="0.3">
      <c r="C11819"/>
    </row>
    <row r="11820" spans="3:3" ht="14.4" x14ac:dyDescent="0.3">
      <c r="C11820"/>
    </row>
    <row r="11821" spans="3:3" ht="14.4" x14ac:dyDescent="0.3">
      <c r="C11821"/>
    </row>
    <row r="11822" spans="3:3" ht="14.4" x14ac:dyDescent="0.3">
      <c r="C11822"/>
    </row>
    <row r="11823" spans="3:3" ht="14.4" x14ac:dyDescent="0.3">
      <c r="C11823"/>
    </row>
    <row r="11824" spans="3:3" ht="14.4" x14ac:dyDescent="0.3">
      <c r="C11824"/>
    </row>
    <row r="11825" spans="3:3" ht="14.4" x14ac:dyDescent="0.3">
      <c r="C11825"/>
    </row>
    <row r="11826" spans="3:3" ht="14.4" x14ac:dyDescent="0.3">
      <c r="C11826"/>
    </row>
    <row r="11827" spans="3:3" ht="14.4" x14ac:dyDescent="0.3">
      <c r="C11827"/>
    </row>
    <row r="11828" spans="3:3" ht="14.4" x14ac:dyDescent="0.3">
      <c r="C11828"/>
    </row>
    <row r="11829" spans="3:3" ht="14.4" x14ac:dyDescent="0.3">
      <c r="C11829"/>
    </row>
    <row r="11830" spans="3:3" ht="14.4" x14ac:dyDescent="0.3">
      <c r="C11830"/>
    </row>
    <row r="11831" spans="3:3" ht="14.4" x14ac:dyDescent="0.3">
      <c r="C11831"/>
    </row>
    <row r="11832" spans="3:3" ht="14.4" x14ac:dyDescent="0.3">
      <c r="C11832"/>
    </row>
    <row r="11833" spans="3:3" ht="14.4" x14ac:dyDescent="0.3">
      <c r="C11833"/>
    </row>
    <row r="11834" spans="3:3" ht="14.4" x14ac:dyDescent="0.3">
      <c r="C11834"/>
    </row>
    <row r="11835" spans="3:3" ht="14.4" x14ac:dyDescent="0.3">
      <c r="C11835"/>
    </row>
    <row r="11836" spans="3:3" ht="14.4" x14ac:dyDescent="0.3">
      <c r="C11836"/>
    </row>
    <row r="11837" spans="3:3" ht="14.4" x14ac:dyDescent="0.3">
      <c r="C11837"/>
    </row>
    <row r="11838" spans="3:3" ht="14.4" x14ac:dyDescent="0.3">
      <c r="C11838"/>
    </row>
    <row r="11839" spans="3:3" ht="14.4" x14ac:dyDescent="0.3">
      <c r="C11839"/>
    </row>
    <row r="11840" spans="3:3" ht="14.4" x14ac:dyDescent="0.3">
      <c r="C11840"/>
    </row>
    <row r="11841" spans="3:3" ht="14.4" x14ac:dyDescent="0.3">
      <c r="C11841"/>
    </row>
    <row r="11842" spans="3:3" ht="14.4" x14ac:dyDescent="0.3">
      <c r="C11842"/>
    </row>
    <row r="11843" spans="3:3" ht="14.4" x14ac:dyDescent="0.3">
      <c r="C11843"/>
    </row>
    <row r="11844" spans="3:3" ht="14.4" x14ac:dyDescent="0.3">
      <c r="C11844"/>
    </row>
    <row r="11845" spans="3:3" ht="14.4" x14ac:dyDescent="0.3">
      <c r="C11845"/>
    </row>
    <row r="11846" spans="3:3" ht="14.4" x14ac:dyDescent="0.3">
      <c r="C11846"/>
    </row>
    <row r="11847" spans="3:3" ht="14.4" x14ac:dyDescent="0.3">
      <c r="C11847"/>
    </row>
    <row r="11848" spans="3:3" ht="14.4" x14ac:dyDescent="0.3">
      <c r="C11848"/>
    </row>
    <row r="11849" spans="3:3" ht="14.4" x14ac:dyDescent="0.3">
      <c r="C11849"/>
    </row>
    <row r="11850" spans="3:3" ht="14.4" x14ac:dyDescent="0.3">
      <c r="C11850"/>
    </row>
    <row r="11851" spans="3:3" ht="14.4" x14ac:dyDescent="0.3">
      <c r="C11851"/>
    </row>
    <row r="11852" spans="3:3" ht="14.4" x14ac:dyDescent="0.3">
      <c r="C11852"/>
    </row>
    <row r="11853" spans="3:3" ht="14.4" x14ac:dyDescent="0.3">
      <c r="C11853"/>
    </row>
    <row r="11854" spans="3:3" ht="14.4" x14ac:dyDescent="0.3">
      <c r="C11854"/>
    </row>
    <row r="11855" spans="3:3" ht="14.4" x14ac:dyDescent="0.3">
      <c r="C11855"/>
    </row>
    <row r="11856" spans="3:3" ht="14.4" x14ac:dyDescent="0.3">
      <c r="C11856"/>
    </row>
    <row r="11857" spans="3:3" ht="14.4" x14ac:dyDescent="0.3">
      <c r="C11857"/>
    </row>
    <row r="11858" spans="3:3" ht="14.4" x14ac:dyDescent="0.3">
      <c r="C11858"/>
    </row>
    <row r="11859" spans="3:3" ht="14.4" x14ac:dyDescent="0.3">
      <c r="C11859"/>
    </row>
    <row r="11860" spans="3:3" ht="14.4" x14ac:dyDescent="0.3">
      <c r="C11860"/>
    </row>
    <row r="11861" spans="3:3" ht="14.4" x14ac:dyDescent="0.3">
      <c r="C11861"/>
    </row>
    <row r="11862" spans="3:3" ht="14.4" x14ac:dyDescent="0.3">
      <c r="C11862"/>
    </row>
    <row r="11863" spans="3:3" ht="14.4" x14ac:dyDescent="0.3">
      <c r="C11863"/>
    </row>
    <row r="11864" spans="3:3" ht="14.4" x14ac:dyDescent="0.3">
      <c r="C11864"/>
    </row>
    <row r="11865" spans="3:3" ht="14.4" x14ac:dyDescent="0.3">
      <c r="C11865"/>
    </row>
    <row r="11866" spans="3:3" ht="14.4" x14ac:dyDescent="0.3">
      <c r="C11866"/>
    </row>
    <row r="11867" spans="3:3" ht="14.4" x14ac:dyDescent="0.3">
      <c r="C11867"/>
    </row>
    <row r="11868" spans="3:3" ht="14.4" x14ac:dyDescent="0.3">
      <c r="C11868"/>
    </row>
    <row r="11869" spans="3:3" ht="14.4" x14ac:dyDescent="0.3">
      <c r="C11869"/>
    </row>
    <row r="11870" spans="3:3" ht="14.4" x14ac:dyDescent="0.3">
      <c r="C11870"/>
    </row>
    <row r="11871" spans="3:3" ht="14.4" x14ac:dyDescent="0.3">
      <c r="C11871"/>
    </row>
    <row r="11872" spans="3:3" ht="14.4" x14ac:dyDescent="0.3">
      <c r="C11872"/>
    </row>
    <row r="11873" spans="3:3" ht="14.4" x14ac:dyDescent="0.3">
      <c r="C11873"/>
    </row>
    <row r="11874" spans="3:3" ht="14.4" x14ac:dyDescent="0.3">
      <c r="C11874"/>
    </row>
    <row r="11875" spans="3:3" ht="14.4" x14ac:dyDescent="0.3">
      <c r="C11875"/>
    </row>
    <row r="11876" spans="3:3" ht="14.4" x14ac:dyDescent="0.3">
      <c r="C11876"/>
    </row>
    <row r="11877" spans="3:3" ht="14.4" x14ac:dyDescent="0.3">
      <c r="C11877"/>
    </row>
    <row r="11878" spans="3:3" ht="14.4" x14ac:dyDescent="0.3">
      <c r="C11878"/>
    </row>
    <row r="11879" spans="3:3" ht="14.4" x14ac:dyDescent="0.3">
      <c r="C11879"/>
    </row>
    <row r="11880" spans="3:3" ht="14.4" x14ac:dyDescent="0.3">
      <c r="C11880"/>
    </row>
    <row r="11881" spans="3:3" ht="14.4" x14ac:dyDescent="0.3">
      <c r="C11881"/>
    </row>
    <row r="11882" spans="3:3" ht="14.4" x14ac:dyDescent="0.3">
      <c r="C11882"/>
    </row>
    <row r="11883" spans="3:3" ht="14.4" x14ac:dyDescent="0.3">
      <c r="C11883"/>
    </row>
    <row r="11884" spans="3:3" ht="14.4" x14ac:dyDescent="0.3">
      <c r="C11884"/>
    </row>
    <row r="11885" spans="3:3" ht="14.4" x14ac:dyDescent="0.3">
      <c r="C11885"/>
    </row>
    <row r="11886" spans="3:3" ht="14.4" x14ac:dyDescent="0.3">
      <c r="C11886"/>
    </row>
    <row r="11887" spans="3:3" ht="14.4" x14ac:dyDescent="0.3">
      <c r="C11887"/>
    </row>
    <row r="11888" spans="3:3" ht="14.4" x14ac:dyDescent="0.3">
      <c r="C11888"/>
    </row>
    <row r="11889" spans="3:3" ht="14.4" x14ac:dyDescent="0.3">
      <c r="C11889"/>
    </row>
    <row r="11890" spans="3:3" ht="14.4" x14ac:dyDescent="0.3">
      <c r="C11890"/>
    </row>
    <row r="11891" spans="3:3" ht="14.4" x14ac:dyDescent="0.3">
      <c r="C11891"/>
    </row>
    <row r="11892" spans="3:3" ht="14.4" x14ac:dyDescent="0.3">
      <c r="C11892"/>
    </row>
    <row r="11893" spans="3:3" ht="14.4" x14ac:dyDescent="0.3">
      <c r="C11893"/>
    </row>
    <row r="11894" spans="3:3" ht="14.4" x14ac:dyDescent="0.3">
      <c r="C11894"/>
    </row>
    <row r="11895" spans="3:3" ht="14.4" x14ac:dyDescent="0.3">
      <c r="C11895"/>
    </row>
    <row r="11896" spans="3:3" ht="14.4" x14ac:dyDescent="0.3">
      <c r="C11896"/>
    </row>
    <row r="11897" spans="3:3" ht="14.4" x14ac:dyDescent="0.3">
      <c r="C11897"/>
    </row>
    <row r="11898" spans="3:3" ht="14.4" x14ac:dyDescent="0.3">
      <c r="C11898"/>
    </row>
    <row r="11899" spans="3:3" ht="14.4" x14ac:dyDescent="0.3">
      <c r="C11899"/>
    </row>
    <row r="11900" spans="3:3" ht="14.4" x14ac:dyDescent="0.3">
      <c r="C11900"/>
    </row>
    <row r="11901" spans="3:3" ht="14.4" x14ac:dyDescent="0.3">
      <c r="C11901"/>
    </row>
    <row r="11902" spans="3:3" ht="14.4" x14ac:dyDescent="0.3">
      <c r="C11902"/>
    </row>
    <row r="11903" spans="3:3" ht="14.4" x14ac:dyDescent="0.3">
      <c r="C11903"/>
    </row>
    <row r="11904" spans="3:3" ht="14.4" x14ac:dyDescent="0.3">
      <c r="C11904"/>
    </row>
    <row r="11905" spans="3:3" ht="14.4" x14ac:dyDescent="0.3">
      <c r="C11905"/>
    </row>
    <row r="11906" spans="3:3" ht="14.4" x14ac:dyDescent="0.3">
      <c r="C11906"/>
    </row>
    <row r="11907" spans="3:3" ht="14.4" x14ac:dyDescent="0.3">
      <c r="C11907"/>
    </row>
    <row r="11908" spans="3:3" ht="14.4" x14ac:dyDescent="0.3">
      <c r="C11908"/>
    </row>
    <row r="11909" spans="3:3" ht="14.4" x14ac:dyDescent="0.3">
      <c r="C11909"/>
    </row>
    <row r="11910" spans="3:3" ht="14.4" x14ac:dyDescent="0.3">
      <c r="C11910"/>
    </row>
    <row r="11911" spans="3:3" ht="14.4" x14ac:dyDescent="0.3">
      <c r="C11911"/>
    </row>
    <row r="11912" spans="3:3" ht="14.4" x14ac:dyDescent="0.3">
      <c r="C11912"/>
    </row>
    <row r="11913" spans="3:3" ht="14.4" x14ac:dyDescent="0.3">
      <c r="C11913"/>
    </row>
    <row r="11914" spans="3:3" ht="14.4" x14ac:dyDescent="0.3">
      <c r="C11914"/>
    </row>
    <row r="11915" spans="3:3" ht="14.4" x14ac:dyDescent="0.3">
      <c r="C11915"/>
    </row>
    <row r="11916" spans="3:3" ht="14.4" x14ac:dyDescent="0.3">
      <c r="C11916"/>
    </row>
    <row r="11917" spans="3:3" ht="14.4" x14ac:dyDescent="0.3">
      <c r="C11917"/>
    </row>
    <row r="11918" spans="3:3" ht="14.4" x14ac:dyDescent="0.3">
      <c r="C11918"/>
    </row>
    <row r="11919" spans="3:3" ht="14.4" x14ac:dyDescent="0.3">
      <c r="C11919"/>
    </row>
    <row r="11920" spans="3:3" ht="14.4" x14ac:dyDescent="0.3">
      <c r="C11920"/>
    </row>
    <row r="11921" spans="3:3" ht="14.4" x14ac:dyDescent="0.3">
      <c r="C11921"/>
    </row>
    <row r="11922" spans="3:3" ht="14.4" x14ac:dyDescent="0.3">
      <c r="C11922"/>
    </row>
    <row r="11923" spans="3:3" ht="14.4" x14ac:dyDescent="0.3">
      <c r="C11923"/>
    </row>
    <row r="11924" spans="3:3" ht="14.4" x14ac:dyDescent="0.3">
      <c r="C11924"/>
    </row>
    <row r="11925" spans="3:3" ht="14.4" x14ac:dyDescent="0.3">
      <c r="C11925"/>
    </row>
    <row r="11926" spans="3:3" ht="14.4" x14ac:dyDescent="0.3">
      <c r="C11926"/>
    </row>
    <row r="11927" spans="3:3" ht="14.4" x14ac:dyDescent="0.3">
      <c r="C11927"/>
    </row>
    <row r="11928" spans="3:3" ht="14.4" x14ac:dyDescent="0.3">
      <c r="C11928"/>
    </row>
    <row r="11929" spans="3:3" ht="14.4" x14ac:dyDescent="0.3">
      <c r="C11929"/>
    </row>
    <row r="11930" spans="3:3" ht="14.4" x14ac:dyDescent="0.3">
      <c r="C11930"/>
    </row>
    <row r="11931" spans="3:3" ht="14.4" x14ac:dyDescent="0.3">
      <c r="C11931"/>
    </row>
    <row r="11932" spans="3:3" ht="14.4" x14ac:dyDescent="0.3">
      <c r="C11932"/>
    </row>
    <row r="11933" spans="3:3" ht="14.4" x14ac:dyDescent="0.3">
      <c r="C11933"/>
    </row>
    <row r="11934" spans="3:3" ht="14.4" x14ac:dyDescent="0.3">
      <c r="C11934"/>
    </row>
    <row r="11935" spans="3:3" ht="14.4" x14ac:dyDescent="0.3">
      <c r="C11935"/>
    </row>
    <row r="11936" spans="3:3" ht="14.4" x14ac:dyDescent="0.3">
      <c r="C11936"/>
    </row>
    <row r="11937" spans="3:3" ht="14.4" x14ac:dyDescent="0.3">
      <c r="C11937"/>
    </row>
    <row r="11938" spans="3:3" ht="14.4" x14ac:dyDescent="0.3">
      <c r="C11938"/>
    </row>
    <row r="11939" spans="3:3" ht="14.4" x14ac:dyDescent="0.3">
      <c r="C11939"/>
    </row>
    <row r="11940" spans="3:3" ht="14.4" x14ac:dyDescent="0.3">
      <c r="C11940"/>
    </row>
    <row r="11941" spans="3:3" ht="14.4" x14ac:dyDescent="0.3">
      <c r="C11941"/>
    </row>
    <row r="11942" spans="3:3" ht="14.4" x14ac:dyDescent="0.3">
      <c r="C11942"/>
    </row>
    <row r="11943" spans="3:3" ht="14.4" x14ac:dyDescent="0.3">
      <c r="C11943"/>
    </row>
    <row r="11944" spans="3:3" ht="14.4" x14ac:dyDescent="0.3">
      <c r="C11944"/>
    </row>
    <row r="11945" spans="3:3" ht="14.4" x14ac:dyDescent="0.3">
      <c r="C11945"/>
    </row>
    <row r="11946" spans="3:3" ht="14.4" x14ac:dyDescent="0.3">
      <c r="C11946"/>
    </row>
    <row r="11947" spans="3:3" ht="14.4" x14ac:dyDescent="0.3">
      <c r="C11947"/>
    </row>
    <row r="11948" spans="3:3" ht="14.4" x14ac:dyDescent="0.3">
      <c r="C11948"/>
    </row>
    <row r="11949" spans="3:3" ht="14.4" x14ac:dyDescent="0.3">
      <c r="C11949"/>
    </row>
    <row r="11950" spans="3:3" ht="14.4" x14ac:dyDescent="0.3">
      <c r="C11950"/>
    </row>
    <row r="11951" spans="3:3" ht="14.4" x14ac:dyDescent="0.3">
      <c r="C11951"/>
    </row>
    <row r="11952" spans="3:3" ht="14.4" x14ac:dyDescent="0.3">
      <c r="C11952"/>
    </row>
    <row r="11953" spans="3:3" ht="14.4" x14ac:dyDescent="0.3">
      <c r="C11953"/>
    </row>
    <row r="11954" spans="3:3" ht="14.4" x14ac:dyDescent="0.3">
      <c r="C11954"/>
    </row>
    <row r="11955" spans="3:3" ht="14.4" x14ac:dyDescent="0.3">
      <c r="C11955"/>
    </row>
    <row r="11956" spans="3:3" ht="14.4" x14ac:dyDescent="0.3">
      <c r="C11956"/>
    </row>
    <row r="11957" spans="3:3" ht="14.4" x14ac:dyDescent="0.3">
      <c r="C11957"/>
    </row>
    <row r="11958" spans="3:3" ht="14.4" x14ac:dyDescent="0.3">
      <c r="C11958"/>
    </row>
    <row r="11959" spans="3:3" ht="14.4" x14ac:dyDescent="0.3">
      <c r="C11959"/>
    </row>
    <row r="11960" spans="3:3" ht="14.4" x14ac:dyDescent="0.3">
      <c r="C11960"/>
    </row>
    <row r="11961" spans="3:3" ht="14.4" x14ac:dyDescent="0.3">
      <c r="C11961"/>
    </row>
    <row r="11962" spans="3:3" ht="14.4" x14ac:dyDescent="0.3">
      <c r="C11962"/>
    </row>
    <row r="11963" spans="3:3" ht="14.4" x14ac:dyDescent="0.3">
      <c r="C11963"/>
    </row>
    <row r="11964" spans="3:3" ht="14.4" x14ac:dyDescent="0.3">
      <c r="C11964"/>
    </row>
    <row r="11965" spans="3:3" ht="14.4" x14ac:dyDescent="0.3">
      <c r="C11965"/>
    </row>
    <row r="11966" spans="3:3" ht="14.4" x14ac:dyDescent="0.3">
      <c r="C11966"/>
    </row>
    <row r="11967" spans="3:3" ht="14.4" x14ac:dyDescent="0.3">
      <c r="C11967"/>
    </row>
    <row r="11968" spans="3:3" ht="14.4" x14ac:dyDescent="0.3">
      <c r="C11968"/>
    </row>
    <row r="11969" spans="3:3" ht="14.4" x14ac:dyDescent="0.3">
      <c r="C11969"/>
    </row>
    <row r="11970" spans="3:3" ht="14.4" x14ac:dyDescent="0.3">
      <c r="C11970"/>
    </row>
    <row r="11971" spans="3:3" ht="14.4" x14ac:dyDescent="0.3">
      <c r="C11971"/>
    </row>
    <row r="11972" spans="3:3" ht="14.4" x14ac:dyDescent="0.3">
      <c r="C11972"/>
    </row>
    <row r="11973" spans="3:3" ht="14.4" x14ac:dyDescent="0.3">
      <c r="C11973"/>
    </row>
    <row r="11974" spans="3:3" ht="14.4" x14ac:dyDescent="0.3">
      <c r="C11974"/>
    </row>
    <row r="11975" spans="3:3" ht="14.4" x14ac:dyDescent="0.3">
      <c r="C11975"/>
    </row>
    <row r="11976" spans="3:3" ht="14.4" x14ac:dyDescent="0.3">
      <c r="C11976"/>
    </row>
    <row r="11977" spans="3:3" ht="14.4" x14ac:dyDescent="0.3">
      <c r="C11977"/>
    </row>
    <row r="11978" spans="3:3" ht="14.4" x14ac:dyDescent="0.3">
      <c r="C11978"/>
    </row>
    <row r="11979" spans="3:3" ht="14.4" x14ac:dyDescent="0.3">
      <c r="C11979"/>
    </row>
    <row r="11980" spans="3:3" ht="14.4" x14ac:dyDescent="0.3">
      <c r="C11980"/>
    </row>
    <row r="11981" spans="3:3" ht="14.4" x14ac:dyDescent="0.3">
      <c r="C11981"/>
    </row>
    <row r="11982" spans="3:3" ht="14.4" x14ac:dyDescent="0.3">
      <c r="C11982"/>
    </row>
    <row r="11983" spans="3:3" ht="14.4" x14ac:dyDescent="0.3">
      <c r="C11983"/>
    </row>
    <row r="11984" spans="3:3" ht="14.4" x14ac:dyDescent="0.3">
      <c r="C11984"/>
    </row>
    <row r="11985" spans="3:3" ht="14.4" x14ac:dyDescent="0.3">
      <c r="C11985"/>
    </row>
    <row r="11986" spans="3:3" ht="14.4" x14ac:dyDescent="0.3">
      <c r="C11986"/>
    </row>
    <row r="11987" spans="3:3" ht="14.4" x14ac:dyDescent="0.3">
      <c r="C11987"/>
    </row>
    <row r="11988" spans="3:3" ht="14.4" x14ac:dyDescent="0.3">
      <c r="C11988"/>
    </row>
    <row r="11989" spans="3:3" ht="14.4" x14ac:dyDescent="0.3">
      <c r="C11989"/>
    </row>
    <row r="11990" spans="3:3" ht="14.4" x14ac:dyDescent="0.3">
      <c r="C11990"/>
    </row>
    <row r="11991" spans="3:3" ht="14.4" x14ac:dyDescent="0.3">
      <c r="C11991"/>
    </row>
    <row r="11992" spans="3:3" ht="14.4" x14ac:dyDescent="0.3">
      <c r="C11992"/>
    </row>
    <row r="11993" spans="3:3" ht="14.4" x14ac:dyDescent="0.3">
      <c r="C11993"/>
    </row>
    <row r="11994" spans="3:3" ht="14.4" x14ac:dyDescent="0.3">
      <c r="C11994"/>
    </row>
    <row r="11995" spans="3:3" ht="14.4" x14ac:dyDescent="0.3">
      <c r="C11995"/>
    </row>
    <row r="11996" spans="3:3" ht="14.4" x14ac:dyDescent="0.3">
      <c r="C11996"/>
    </row>
    <row r="11997" spans="3:3" ht="14.4" x14ac:dyDescent="0.3">
      <c r="C11997"/>
    </row>
    <row r="11998" spans="3:3" ht="14.4" x14ac:dyDescent="0.3">
      <c r="C11998"/>
    </row>
    <row r="11999" spans="3:3" ht="14.4" x14ac:dyDescent="0.3">
      <c r="C11999"/>
    </row>
    <row r="12000" spans="3:3" ht="14.4" x14ac:dyDescent="0.3">
      <c r="C12000"/>
    </row>
    <row r="12001" spans="3:3" ht="14.4" x14ac:dyDescent="0.3">
      <c r="C12001"/>
    </row>
    <row r="12002" spans="3:3" ht="14.4" x14ac:dyDescent="0.3">
      <c r="C12002"/>
    </row>
    <row r="12003" spans="3:3" ht="14.4" x14ac:dyDescent="0.3">
      <c r="C12003"/>
    </row>
    <row r="12004" spans="3:3" ht="14.4" x14ac:dyDescent="0.3">
      <c r="C12004"/>
    </row>
    <row r="12005" spans="3:3" ht="14.4" x14ac:dyDescent="0.3">
      <c r="C12005"/>
    </row>
    <row r="12006" spans="3:3" ht="14.4" x14ac:dyDescent="0.3">
      <c r="C12006"/>
    </row>
    <row r="12007" spans="3:3" ht="14.4" x14ac:dyDescent="0.3">
      <c r="C12007"/>
    </row>
    <row r="12008" spans="3:3" ht="14.4" x14ac:dyDescent="0.3">
      <c r="C12008"/>
    </row>
    <row r="12009" spans="3:3" ht="14.4" x14ac:dyDescent="0.3">
      <c r="C12009"/>
    </row>
    <row r="12010" spans="3:3" ht="14.4" x14ac:dyDescent="0.3">
      <c r="C12010"/>
    </row>
    <row r="12011" spans="3:3" ht="14.4" x14ac:dyDescent="0.3">
      <c r="C12011"/>
    </row>
    <row r="12012" spans="3:3" ht="14.4" x14ac:dyDescent="0.3">
      <c r="C12012"/>
    </row>
    <row r="12013" spans="3:3" ht="14.4" x14ac:dyDescent="0.3">
      <c r="C12013"/>
    </row>
    <row r="12014" spans="3:3" ht="14.4" x14ac:dyDescent="0.3">
      <c r="C12014"/>
    </row>
    <row r="12015" spans="3:3" ht="14.4" x14ac:dyDescent="0.3">
      <c r="C12015"/>
    </row>
    <row r="12016" spans="3:3" ht="14.4" x14ac:dyDescent="0.3">
      <c r="C12016"/>
    </row>
    <row r="12017" spans="3:3" ht="14.4" x14ac:dyDescent="0.3">
      <c r="C12017"/>
    </row>
    <row r="12018" spans="3:3" ht="14.4" x14ac:dyDescent="0.3">
      <c r="C12018"/>
    </row>
    <row r="12019" spans="3:3" ht="14.4" x14ac:dyDescent="0.3">
      <c r="C12019"/>
    </row>
    <row r="12020" spans="3:3" ht="14.4" x14ac:dyDescent="0.3">
      <c r="C12020"/>
    </row>
    <row r="12021" spans="3:3" ht="14.4" x14ac:dyDescent="0.3">
      <c r="C12021"/>
    </row>
    <row r="12022" spans="3:3" ht="14.4" x14ac:dyDescent="0.3">
      <c r="C12022"/>
    </row>
    <row r="12023" spans="3:3" ht="14.4" x14ac:dyDescent="0.3">
      <c r="C12023"/>
    </row>
    <row r="12024" spans="3:3" ht="14.4" x14ac:dyDescent="0.3">
      <c r="C12024"/>
    </row>
    <row r="12025" spans="3:3" ht="14.4" x14ac:dyDescent="0.3">
      <c r="C12025"/>
    </row>
    <row r="12026" spans="3:3" ht="14.4" x14ac:dyDescent="0.3">
      <c r="C12026"/>
    </row>
    <row r="12027" spans="3:3" ht="14.4" x14ac:dyDescent="0.3">
      <c r="C12027"/>
    </row>
    <row r="12028" spans="3:3" ht="14.4" x14ac:dyDescent="0.3">
      <c r="C12028"/>
    </row>
    <row r="12029" spans="3:3" ht="14.4" x14ac:dyDescent="0.3">
      <c r="C12029"/>
    </row>
    <row r="12030" spans="3:3" ht="14.4" x14ac:dyDescent="0.3">
      <c r="C12030"/>
    </row>
    <row r="12031" spans="3:3" ht="14.4" x14ac:dyDescent="0.3">
      <c r="C12031"/>
    </row>
    <row r="12032" spans="3:3" ht="14.4" x14ac:dyDescent="0.3">
      <c r="C12032"/>
    </row>
    <row r="12033" spans="3:3" ht="14.4" x14ac:dyDescent="0.3">
      <c r="C12033"/>
    </row>
    <row r="12034" spans="3:3" ht="14.4" x14ac:dyDescent="0.3">
      <c r="C12034"/>
    </row>
    <row r="12035" spans="3:3" ht="14.4" x14ac:dyDescent="0.3">
      <c r="C12035"/>
    </row>
    <row r="12036" spans="3:3" ht="14.4" x14ac:dyDescent="0.3">
      <c r="C12036"/>
    </row>
    <row r="12037" spans="3:3" ht="14.4" x14ac:dyDescent="0.3">
      <c r="C12037"/>
    </row>
    <row r="12038" spans="3:3" ht="14.4" x14ac:dyDescent="0.3">
      <c r="C12038"/>
    </row>
    <row r="12039" spans="3:3" ht="14.4" x14ac:dyDescent="0.3">
      <c r="C12039"/>
    </row>
    <row r="12040" spans="3:3" ht="14.4" x14ac:dyDescent="0.3">
      <c r="C12040"/>
    </row>
    <row r="12041" spans="3:3" ht="14.4" x14ac:dyDescent="0.3">
      <c r="C12041"/>
    </row>
    <row r="12042" spans="3:3" ht="14.4" x14ac:dyDescent="0.3">
      <c r="C12042"/>
    </row>
    <row r="12043" spans="3:3" ht="14.4" x14ac:dyDescent="0.3">
      <c r="C12043"/>
    </row>
    <row r="12044" spans="3:3" ht="14.4" x14ac:dyDescent="0.3">
      <c r="C12044"/>
    </row>
    <row r="12045" spans="3:3" ht="14.4" x14ac:dyDescent="0.3">
      <c r="C12045"/>
    </row>
    <row r="12046" spans="3:3" ht="14.4" x14ac:dyDescent="0.3">
      <c r="C12046"/>
    </row>
    <row r="12047" spans="3:3" ht="14.4" x14ac:dyDescent="0.3">
      <c r="C12047"/>
    </row>
    <row r="12048" spans="3:3" ht="14.4" x14ac:dyDescent="0.3">
      <c r="C12048"/>
    </row>
    <row r="12049" spans="3:3" ht="14.4" x14ac:dyDescent="0.3">
      <c r="C12049"/>
    </row>
    <row r="12050" spans="3:3" ht="14.4" x14ac:dyDescent="0.3">
      <c r="C12050"/>
    </row>
    <row r="12051" spans="3:3" ht="14.4" x14ac:dyDescent="0.3">
      <c r="C12051"/>
    </row>
    <row r="12052" spans="3:3" ht="14.4" x14ac:dyDescent="0.3">
      <c r="C12052"/>
    </row>
    <row r="12053" spans="3:3" ht="14.4" x14ac:dyDescent="0.3">
      <c r="C12053"/>
    </row>
    <row r="12054" spans="3:3" ht="14.4" x14ac:dyDescent="0.3">
      <c r="C12054"/>
    </row>
    <row r="12055" spans="3:3" ht="14.4" x14ac:dyDescent="0.3">
      <c r="C12055"/>
    </row>
    <row r="12056" spans="3:3" ht="14.4" x14ac:dyDescent="0.3">
      <c r="C12056"/>
    </row>
    <row r="12057" spans="3:3" ht="14.4" x14ac:dyDescent="0.3">
      <c r="C12057"/>
    </row>
    <row r="12058" spans="3:3" ht="14.4" x14ac:dyDescent="0.3">
      <c r="C12058"/>
    </row>
    <row r="12059" spans="3:3" ht="14.4" x14ac:dyDescent="0.3">
      <c r="C12059"/>
    </row>
    <row r="12060" spans="3:3" ht="14.4" x14ac:dyDescent="0.3">
      <c r="C12060"/>
    </row>
    <row r="12061" spans="3:3" ht="14.4" x14ac:dyDescent="0.3">
      <c r="C12061"/>
    </row>
    <row r="12062" spans="3:3" ht="14.4" x14ac:dyDescent="0.3">
      <c r="C12062"/>
    </row>
    <row r="12063" spans="3:3" ht="14.4" x14ac:dyDescent="0.3">
      <c r="C12063"/>
    </row>
    <row r="12064" spans="3:3" ht="14.4" x14ac:dyDescent="0.3">
      <c r="C12064"/>
    </row>
    <row r="12065" spans="3:3" ht="14.4" x14ac:dyDescent="0.3">
      <c r="C12065"/>
    </row>
    <row r="12066" spans="3:3" ht="14.4" x14ac:dyDescent="0.3">
      <c r="C12066"/>
    </row>
    <row r="12067" spans="3:3" ht="14.4" x14ac:dyDescent="0.3">
      <c r="C12067"/>
    </row>
    <row r="12068" spans="3:3" ht="14.4" x14ac:dyDescent="0.3">
      <c r="C12068"/>
    </row>
    <row r="12069" spans="3:3" ht="14.4" x14ac:dyDescent="0.3">
      <c r="C12069"/>
    </row>
    <row r="12070" spans="3:3" ht="14.4" x14ac:dyDescent="0.3">
      <c r="C12070"/>
    </row>
    <row r="12071" spans="3:3" ht="14.4" x14ac:dyDescent="0.3">
      <c r="C12071"/>
    </row>
    <row r="12072" spans="3:3" ht="14.4" x14ac:dyDescent="0.3">
      <c r="C12072"/>
    </row>
    <row r="12073" spans="3:3" ht="14.4" x14ac:dyDescent="0.3">
      <c r="C12073"/>
    </row>
    <row r="12074" spans="3:3" ht="14.4" x14ac:dyDescent="0.3">
      <c r="C12074"/>
    </row>
    <row r="12075" spans="3:3" ht="14.4" x14ac:dyDescent="0.3">
      <c r="C12075"/>
    </row>
    <row r="12076" spans="3:3" ht="14.4" x14ac:dyDescent="0.3">
      <c r="C12076"/>
    </row>
    <row r="12077" spans="3:3" ht="14.4" x14ac:dyDescent="0.3">
      <c r="C12077"/>
    </row>
    <row r="12078" spans="3:3" ht="14.4" x14ac:dyDescent="0.3">
      <c r="C12078"/>
    </row>
    <row r="12079" spans="3:3" ht="14.4" x14ac:dyDescent="0.3">
      <c r="C12079"/>
    </row>
    <row r="12080" spans="3:3" ht="14.4" x14ac:dyDescent="0.3">
      <c r="C12080"/>
    </row>
    <row r="12081" spans="3:3" ht="14.4" x14ac:dyDescent="0.3">
      <c r="C12081"/>
    </row>
    <row r="12082" spans="3:3" ht="14.4" x14ac:dyDescent="0.3">
      <c r="C12082"/>
    </row>
    <row r="12083" spans="3:3" ht="14.4" x14ac:dyDescent="0.3">
      <c r="C12083"/>
    </row>
    <row r="12084" spans="3:3" ht="14.4" x14ac:dyDescent="0.3">
      <c r="C12084"/>
    </row>
    <row r="12085" spans="3:3" ht="14.4" x14ac:dyDescent="0.3">
      <c r="C12085"/>
    </row>
    <row r="12086" spans="3:3" ht="14.4" x14ac:dyDescent="0.3">
      <c r="C12086"/>
    </row>
    <row r="12087" spans="3:3" ht="14.4" x14ac:dyDescent="0.3">
      <c r="C12087"/>
    </row>
    <row r="12088" spans="3:3" ht="14.4" x14ac:dyDescent="0.3">
      <c r="C12088"/>
    </row>
    <row r="12089" spans="3:3" ht="14.4" x14ac:dyDescent="0.3">
      <c r="C12089"/>
    </row>
    <row r="12090" spans="3:3" ht="14.4" x14ac:dyDescent="0.3">
      <c r="C12090"/>
    </row>
    <row r="12091" spans="3:3" ht="14.4" x14ac:dyDescent="0.3">
      <c r="C12091"/>
    </row>
    <row r="12092" spans="3:3" ht="14.4" x14ac:dyDescent="0.3">
      <c r="C12092"/>
    </row>
    <row r="12093" spans="3:3" ht="14.4" x14ac:dyDescent="0.3">
      <c r="C12093"/>
    </row>
    <row r="12094" spans="3:3" ht="14.4" x14ac:dyDescent="0.3">
      <c r="C12094"/>
    </row>
    <row r="12095" spans="3:3" ht="14.4" x14ac:dyDescent="0.3">
      <c r="C12095"/>
    </row>
    <row r="12096" spans="3:3" ht="14.4" x14ac:dyDescent="0.3">
      <c r="C12096"/>
    </row>
    <row r="12097" spans="3:3" ht="14.4" x14ac:dyDescent="0.3">
      <c r="C12097"/>
    </row>
    <row r="12098" spans="3:3" ht="14.4" x14ac:dyDescent="0.3">
      <c r="C12098"/>
    </row>
    <row r="12099" spans="3:3" ht="14.4" x14ac:dyDescent="0.3">
      <c r="C12099"/>
    </row>
    <row r="12100" spans="3:3" ht="14.4" x14ac:dyDescent="0.3">
      <c r="C12100"/>
    </row>
    <row r="12101" spans="3:3" ht="14.4" x14ac:dyDescent="0.3">
      <c r="C12101"/>
    </row>
    <row r="12102" spans="3:3" ht="14.4" x14ac:dyDescent="0.3">
      <c r="C12102"/>
    </row>
    <row r="12103" spans="3:3" ht="14.4" x14ac:dyDescent="0.3">
      <c r="C12103"/>
    </row>
    <row r="12104" spans="3:3" ht="14.4" x14ac:dyDescent="0.3">
      <c r="C12104"/>
    </row>
    <row r="12105" spans="3:3" ht="14.4" x14ac:dyDescent="0.3">
      <c r="C12105"/>
    </row>
    <row r="12106" spans="3:3" ht="14.4" x14ac:dyDescent="0.3">
      <c r="C12106"/>
    </row>
    <row r="12107" spans="3:3" ht="14.4" x14ac:dyDescent="0.3">
      <c r="C12107"/>
    </row>
    <row r="12108" spans="3:3" ht="14.4" x14ac:dyDescent="0.3">
      <c r="C12108"/>
    </row>
    <row r="12109" spans="3:3" ht="14.4" x14ac:dyDescent="0.3">
      <c r="C12109"/>
    </row>
    <row r="12110" spans="3:3" ht="14.4" x14ac:dyDescent="0.3">
      <c r="C12110"/>
    </row>
    <row r="12111" spans="3:3" ht="14.4" x14ac:dyDescent="0.3">
      <c r="C12111"/>
    </row>
    <row r="12112" spans="3:3" ht="14.4" x14ac:dyDescent="0.3">
      <c r="C12112"/>
    </row>
    <row r="12113" spans="3:3" ht="14.4" x14ac:dyDescent="0.3">
      <c r="C12113"/>
    </row>
    <row r="12114" spans="3:3" ht="14.4" x14ac:dyDescent="0.3">
      <c r="C12114"/>
    </row>
    <row r="12115" spans="3:3" ht="14.4" x14ac:dyDescent="0.3">
      <c r="C12115"/>
    </row>
    <row r="12116" spans="3:3" ht="14.4" x14ac:dyDescent="0.3">
      <c r="C12116"/>
    </row>
    <row r="12117" spans="3:3" ht="14.4" x14ac:dyDescent="0.3">
      <c r="C12117"/>
    </row>
    <row r="12118" spans="3:3" ht="14.4" x14ac:dyDescent="0.3">
      <c r="C12118"/>
    </row>
    <row r="12119" spans="3:3" ht="14.4" x14ac:dyDescent="0.3">
      <c r="C12119"/>
    </row>
    <row r="12120" spans="3:3" ht="14.4" x14ac:dyDescent="0.3">
      <c r="C12120"/>
    </row>
    <row r="12121" spans="3:3" ht="14.4" x14ac:dyDescent="0.3">
      <c r="C12121"/>
    </row>
    <row r="12122" spans="3:3" ht="14.4" x14ac:dyDescent="0.3">
      <c r="C12122"/>
    </row>
    <row r="12123" spans="3:3" ht="14.4" x14ac:dyDescent="0.3">
      <c r="C12123"/>
    </row>
    <row r="12124" spans="3:3" ht="14.4" x14ac:dyDescent="0.3">
      <c r="C12124"/>
    </row>
    <row r="12125" spans="3:3" ht="14.4" x14ac:dyDescent="0.3">
      <c r="C12125"/>
    </row>
    <row r="12126" spans="3:3" ht="14.4" x14ac:dyDescent="0.3">
      <c r="C12126"/>
    </row>
    <row r="12127" spans="3:3" ht="14.4" x14ac:dyDescent="0.3">
      <c r="C12127"/>
    </row>
    <row r="12128" spans="3:3" ht="14.4" x14ac:dyDescent="0.3">
      <c r="C12128"/>
    </row>
    <row r="12129" spans="3:3" ht="14.4" x14ac:dyDescent="0.3">
      <c r="C12129"/>
    </row>
    <row r="12130" spans="3:3" ht="14.4" x14ac:dyDescent="0.3">
      <c r="C12130"/>
    </row>
    <row r="12131" spans="3:3" ht="14.4" x14ac:dyDescent="0.3">
      <c r="C12131"/>
    </row>
    <row r="12132" spans="3:3" ht="14.4" x14ac:dyDescent="0.3">
      <c r="C12132"/>
    </row>
    <row r="12133" spans="3:3" ht="14.4" x14ac:dyDescent="0.3">
      <c r="C12133"/>
    </row>
    <row r="12134" spans="3:3" ht="14.4" x14ac:dyDescent="0.3">
      <c r="C12134"/>
    </row>
    <row r="12135" spans="3:3" ht="14.4" x14ac:dyDescent="0.3">
      <c r="C12135"/>
    </row>
    <row r="12136" spans="3:3" ht="14.4" x14ac:dyDescent="0.3">
      <c r="C12136"/>
    </row>
    <row r="12137" spans="3:3" ht="14.4" x14ac:dyDescent="0.3">
      <c r="C12137"/>
    </row>
    <row r="12138" spans="3:3" ht="14.4" x14ac:dyDescent="0.3">
      <c r="C12138"/>
    </row>
    <row r="12139" spans="3:3" ht="14.4" x14ac:dyDescent="0.3">
      <c r="C12139"/>
    </row>
    <row r="12140" spans="3:3" ht="14.4" x14ac:dyDescent="0.3">
      <c r="C12140"/>
    </row>
    <row r="12141" spans="3:3" ht="14.4" x14ac:dyDescent="0.3">
      <c r="C12141"/>
    </row>
    <row r="12142" spans="3:3" ht="14.4" x14ac:dyDescent="0.3">
      <c r="C12142"/>
    </row>
    <row r="12143" spans="3:3" ht="14.4" x14ac:dyDescent="0.3">
      <c r="C12143"/>
    </row>
    <row r="12144" spans="3:3" ht="14.4" x14ac:dyDescent="0.3">
      <c r="C12144"/>
    </row>
    <row r="12145" spans="3:3" ht="14.4" x14ac:dyDescent="0.3">
      <c r="C12145"/>
    </row>
    <row r="12146" spans="3:3" ht="14.4" x14ac:dyDescent="0.3">
      <c r="C12146"/>
    </row>
    <row r="12147" spans="3:3" ht="14.4" x14ac:dyDescent="0.3">
      <c r="C12147"/>
    </row>
    <row r="12148" spans="3:3" ht="14.4" x14ac:dyDescent="0.3">
      <c r="C12148"/>
    </row>
    <row r="12149" spans="3:3" ht="14.4" x14ac:dyDescent="0.3">
      <c r="C12149"/>
    </row>
    <row r="12150" spans="3:3" ht="14.4" x14ac:dyDescent="0.3">
      <c r="C12150"/>
    </row>
    <row r="12151" spans="3:3" ht="14.4" x14ac:dyDescent="0.3">
      <c r="C12151"/>
    </row>
    <row r="12152" spans="3:3" ht="14.4" x14ac:dyDescent="0.3">
      <c r="C12152"/>
    </row>
    <row r="12153" spans="3:3" ht="14.4" x14ac:dyDescent="0.3">
      <c r="C12153"/>
    </row>
    <row r="12154" spans="3:3" ht="14.4" x14ac:dyDescent="0.3">
      <c r="C12154"/>
    </row>
    <row r="12155" spans="3:3" ht="14.4" x14ac:dyDescent="0.3">
      <c r="C12155"/>
    </row>
    <row r="12156" spans="3:3" ht="14.4" x14ac:dyDescent="0.3">
      <c r="C12156"/>
    </row>
    <row r="12157" spans="3:3" ht="14.4" x14ac:dyDescent="0.3">
      <c r="C12157"/>
    </row>
    <row r="12158" spans="3:3" ht="14.4" x14ac:dyDescent="0.3">
      <c r="C12158"/>
    </row>
    <row r="12159" spans="3:3" ht="14.4" x14ac:dyDescent="0.3">
      <c r="C12159"/>
    </row>
    <row r="12160" spans="3:3" ht="14.4" x14ac:dyDescent="0.3">
      <c r="C12160"/>
    </row>
    <row r="12161" spans="3:3" ht="14.4" x14ac:dyDescent="0.3">
      <c r="C12161"/>
    </row>
    <row r="12162" spans="3:3" ht="14.4" x14ac:dyDescent="0.3">
      <c r="C12162"/>
    </row>
    <row r="12163" spans="3:3" ht="14.4" x14ac:dyDescent="0.3">
      <c r="C12163"/>
    </row>
    <row r="12164" spans="3:3" ht="14.4" x14ac:dyDescent="0.3">
      <c r="C12164"/>
    </row>
    <row r="12165" spans="3:3" ht="14.4" x14ac:dyDescent="0.3">
      <c r="C12165"/>
    </row>
    <row r="12166" spans="3:3" ht="14.4" x14ac:dyDescent="0.3">
      <c r="C12166"/>
    </row>
    <row r="12167" spans="3:3" ht="14.4" x14ac:dyDescent="0.3">
      <c r="C12167"/>
    </row>
    <row r="12168" spans="3:3" ht="14.4" x14ac:dyDescent="0.3">
      <c r="C12168"/>
    </row>
    <row r="12169" spans="3:3" ht="14.4" x14ac:dyDescent="0.3">
      <c r="C12169"/>
    </row>
    <row r="12170" spans="3:3" ht="14.4" x14ac:dyDescent="0.3">
      <c r="C12170"/>
    </row>
    <row r="12171" spans="3:3" ht="14.4" x14ac:dyDescent="0.3">
      <c r="C12171"/>
    </row>
    <row r="12172" spans="3:3" ht="14.4" x14ac:dyDescent="0.3">
      <c r="C12172"/>
    </row>
    <row r="12173" spans="3:3" ht="14.4" x14ac:dyDescent="0.3">
      <c r="C12173"/>
    </row>
    <row r="12174" spans="3:3" ht="14.4" x14ac:dyDescent="0.3">
      <c r="C12174"/>
    </row>
    <row r="12175" spans="3:3" ht="14.4" x14ac:dyDescent="0.3">
      <c r="C12175"/>
    </row>
    <row r="12176" spans="3:3" ht="14.4" x14ac:dyDescent="0.3">
      <c r="C12176"/>
    </row>
    <row r="12177" spans="3:3" ht="14.4" x14ac:dyDescent="0.3">
      <c r="C12177"/>
    </row>
    <row r="12178" spans="3:3" ht="14.4" x14ac:dyDescent="0.3">
      <c r="C12178"/>
    </row>
    <row r="12179" spans="3:3" ht="14.4" x14ac:dyDescent="0.3">
      <c r="C12179"/>
    </row>
    <row r="12180" spans="3:3" ht="14.4" x14ac:dyDescent="0.3">
      <c r="C12180"/>
    </row>
    <row r="12181" spans="3:3" ht="14.4" x14ac:dyDescent="0.3">
      <c r="C12181"/>
    </row>
    <row r="12182" spans="3:3" ht="14.4" x14ac:dyDescent="0.3">
      <c r="C12182"/>
    </row>
    <row r="12183" spans="3:3" ht="14.4" x14ac:dyDescent="0.3">
      <c r="C12183"/>
    </row>
    <row r="12184" spans="3:3" ht="14.4" x14ac:dyDescent="0.3">
      <c r="C12184"/>
    </row>
    <row r="12185" spans="3:3" ht="14.4" x14ac:dyDescent="0.3">
      <c r="C12185"/>
    </row>
    <row r="12186" spans="3:3" ht="14.4" x14ac:dyDescent="0.3">
      <c r="C12186"/>
    </row>
    <row r="12187" spans="3:3" ht="14.4" x14ac:dyDescent="0.3">
      <c r="C12187"/>
    </row>
    <row r="12188" spans="3:3" ht="14.4" x14ac:dyDescent="0.3">
      <c r="C12188"/>
    </row>
    <row r="12189" spans="3:3" ht="14.4" x14ac:dyDescent="0.3">
      <c r="C12189"/>
    </row>
    <row r="12190" spans="3:3" ht="14.4" x14ac:dyDescent="0.3">
      <c r="C12190"/>
    </row>
    <row r="12191" spans="3:3" ht="14.4" x14ac:dyDescent="0.3">
      <c r="C12191"/>
    </row>
    <row r="12192" spans="3:3" ht="14.4" x14ac:dyDescent="0.3">
      <c r="C12192"/>
    </row>
    <row r="12193" spans="3:3" ht="14.4" x14ac:dyDescent="0.3">
      <c r="C12193"/>
    </row>
    <row r="12194" spans="3:3" ht="14.4" x14ac:dyDescent="0.3">
      <c r="C12194"/>
    </row>
    <row r="12195" spans="3:3" ht="14.4" x14ac:dyDescent="0.3">
      <c r="C12195"/>
    </row>
    <row r="12196" spans="3:3" ht="14.4" x14ac:dyDescent="0.3">
      <c r="C12196"/>
    </row>
    <row r="12197" spans="3:3" ht="14.4" x14ac:dyDescent="0.3">
      <c r="C12197"/>
    </row>
    <row r="12198" spans="3:3" ht="14.4" x14ac:dyDescent="0.3">
      <c r="C12198"/>
    </row>
    <row r="12199" spans="3:3" ht="14.4" x14ac:dyDescent="0.3">
      <c r="C12199"/>
    </row>
    <row r="12200" spans="3:3" ht="14.4" x14ac:dyDescent="0.3">
      <c r="C12200"/>
    </row>
    <row r="12201" spans="3:3" ht="14.4" x14ac:dyDescent="0.3">
      <c r="C12201"/>
    </row>
    <row r="12202" spans="3:3" ht="14.4" x14ac:dyDescent="0.3">
      <c r="C12202"/>
    </row>
    <row r="12203" spans="3:3" ht="14.4" x14ac:dyDescent="0.3">
      <c r="C12203"/>
    </row>
    <row r="12204" spans="3:3" ht="14.4" x14ac:dyDescent="0.3">
      <c r="C12204"/>
    </row>
    <row r="12205" spans="3:3" ht="14.4" x14ac:dyDescent="0.3">
      <c r="C12205"/>
    </row>
    <row r="12206" spans="3:3" ht="14.4" x14ac:dyDescent="0.3">
      <c r="C12206"/>
    </row>
    <row r="12207" spans="3:3" ht="14.4" x14ac:dyDescent="0.3">
      <c r="C12207"/>
    </row>
    <row r="12208" spans="3:3" ht="14.4" x14ac:dyDescent="0.3">
      <c r="C12208"/>
    </row>
    <row r="12209" spans="3:3" ht="14.4" x14ac:dyDescent="0.3">
      <c r="C12209"/>
    </row>
    <row r="12210" spans="3:3" ht="14.4" x14ac:dyDescent="0.3">
      <c r="C12210"/>
    </row>
    <row r="12211" spans="3:3" ht="14.4" x14ac:dyDescent="0.3">
      <c r="C12211"/>
    </row>
    <row r="12212" spans="3:3" ht="14.4" x14ac:dyDescent="0.3">
      <c r="C12212"/>
    </row>
    <row r="12213" spans="3:3" ht="14.4" x14ac:dyDescent="0.3">
      <c r="C12213"/>
    </row>
    <row r="12214" spans="3:3" ht="14.4" x14ac:dyDescent="0.3">
      <c r="C12214"/>
    </row>
    <row r="12215" spans="3:3" ht="14.4" x14ac:dyDescent="0.3">
      <c r="C12215"/>
    </row>
    <row r="12216" spans="3:3" ht="14.4" x14ac:dyDescent="0.3">
      <c r="C12216"/>
    </row>
    <row r="12217" spans="3:3" ht="14.4" x14ac:dyDescent="0.3">
      <c r="C12217"/>
    </row>
    <row r="12218" spans="3:3" ht="14.4" x14ac:dyDescent="0.3">
      <c r="C12218"/>
    </row>
    <row r="12219" spans="3:3" ht="14.4" x14ac:dyDescent="0.3">
      <c r="C12219"/>
    </row>
    <row r="12220" spans="3:3" ht="14.4" x14ac:dyDescent="0.3">
      <c r="C12220"/>
    </row>
    <row r="12221" spans="3:3" ht="14.4" x14ac:dyDescent="0.3">
      <c r="C12221"/>
    </row>
    <row r="12222" spans="3:3" ht="14.4" x14ac:dyDescent="0.3">
      <c r="C12222"/>
    </row>
    <row r="12223" spans="3:3" ht="14.4" x14ac:dyDescent="0.3">
      <c r="C12223"/>
    </row>
    <row r="12224" spans="3:3" ht="14.4" x14ac:dyDescent="0.3">
      <c r="C12224"/>
    </row>
    <row r="12225" spans="3:3" ht="14.4" x14ac:dyDescent="0.3">
      <c r="C12225"/>
    </row>
    <row r="12226" spans="3:3" ht="14.4" x14ac:dyDescent="0.3">
      <c r="C12226"/>
    </row>
    <row r="12227" spans="3:3" ht="14.4" x14ac:dyDescent="0.3">
      <c r="C12227"/>
    </row>
    <row r="12228" spans="3:3" ht="14.4" x14ac:dyDescent="0.3">
      <c r="C12228"/>
    </row>
    <row r="12229" spans="3:3" ht="14.4" x14ac:dyDescent="0.3">
      <c r="C12229"/>
    </row>
    <row r="12230" spans="3:3" ht="14.4" x14ac:dyDescent="0.3">
      <c r="C12230"/>
    </row>
    <row r="12231" spans="3:3" ht="14.4" x14ac:dyDescent="0.3">
      <c r="C12231"/>
    </row>
    <row r="12232" spans="3:3" ht="14.4" x14ac:dyDescent="0.3">
      <c r="C12232"/>
    </row>
    <row r="12233" spans="3:3" ht="14.4" x14ac:dyDescent="0.3">
      <c r="C12233"/>
    </row>
    <row r="12234" spans="3:3" ht="14.4" x14ac:dyDescent="0.3">
      <c r="C12234"/>
    </row>
    <row r="12235" spans="3:3" ht="14.4" x14ac:dyDescent="0.3">
      <c r="C12235"/>
    </row>
    <row r="12236" spans="3:3" ht="14.4" x14ac:dyDescent="0.3">
      <c r="C12236"/>
    </row>
    <row r="12237" spans="3:3" ht="14.4" x14ac:dyDescent="0.3">
      <c r="C12237"/>
    </row>
    <row r="12238" spans="3:3" ht="14.4" x14ac:dyDescent="0.3">
      <c r="C12238"/>
    </row>
    <row r="12239" spans="3:3" ht="14.4" x14ac:dyDescent="0.3">
      <c r="C12239"/>
    </row>
    <row r="12240" spans="3:3" ht="14.4" x14ac:dyDescent="0.3">
      <c r="C12240"/>
    </row>
    <row r="12241" spans="3:3" ht="14.4" x14ac:dyDescent="0.3">
      <c r="C12241"/>
    </row>
    <row r="12242" spans="3:3" ht="14.4" x14ac:dyDescent="0.3">
      <c r="C12242"/>
    </row>
    <row r="12243" spans="3:3" ht="14.4" x14ac:dyDescent="0.3">
      <c r="C12243"/>
    </row>
    <row r="12244" spans="3:3" ht="14.4" x14ac:dyDescent="0.3">
      <c r="C12244"/>
    </row>
    <row r="12245" spans="3:3" ht="14.4" x14ac:dyDescent="0.3">
      <c r="C12245"/>
    </row>
    <row r="12246" spans="3:3" ht="14.4" x14ac:dyDescent="0.3">
      <c r="C12246"/>
    </row>
    <row r="12247" spans="3:3" ht="14.4" x14ac:dyDescent="0.3">
      <c r="C12247"/>
    </row>
    <row r="12248" spans="3:3" ht="14.4" x14ac:dyDescent="0.3">
      <c r="C12248"/>
    </row>
    <row r="12249" spans="3:3" ht="14.4" x14ac:dyDescent="0.3">
      <c r="C12249"/>
    </row>
    <row r="12250" spans="3:3" ht="14.4" x14ac:dyDescent="0.3">
      <c r="C12250"/>
    </row>
    <row r="12251" spans="3:3" ht="14.4" x14ac:dyDescent="0.3">
      <c r="C12251"/>
    </row>
    <row r="12252" spans="3:3" ht="14.4" x14ac:dyDescent="0.3">
      <c r="C12252"/>
    </row>
    <row r="12253" spans="3:3" ht="14.4" x14ac:dyDescent="0.3">
      <c r="C12253"/>
    </row>
    <row r="12254" spans="3:3" ht="14.4" x14ac:dyDescent="0.3">
      <c r="C12254"/>
    </row>
    <row r="12255" spans="3:3" ht="14.4" x14ac:dyDescent="0.3">
      <c r="C12255"/>
    </row>
    <row r="12256" spans="3:3" ht="14.4" x14ac:dyDescent="0.3">
      <c r="C12256"/>
    </row>
    <row r="12257" spans="3:3" ht="14.4" x14ac:dyDescent="0.3">
      <c r="C12257"/>
    </row>
    <row r="12258" spans="3:3" ht="14.4" x14ac:dyDescent="0.3">
      <c r="C12258"/>
    </row>
    <row r="12259" spans="3:3" ht="14.4" x14ac:dyDescent="0.3">
      <c r="C12259"/>
    </row>
    <row r="12260" spans="3:3" ht="14.4" x14ac:dyDescent="0.3">
      <c r="C12260"/>
    </row>
    <row r="12261" spans="3:3" ht="14.4" x14ac:dyDescent="0.3">
      <c r="C12261"/>
    </row>
    <row r="12262" spans="3:3" ht="14.4" x14ac:dyDescent="0.3">
      <c r="C12262"/>
    </row>
    <row r="12263" spans="3:3" ht="14.4" x14ac:dyDescent="0.3">
      <c r="C12263"/>
    </row>
    <row r="12264" spans="3:3" ht="14.4" x14ac:dyDescent="0.3">
      <c r="C12264"/>
    </row>
    <row r="12265" spans="3:3" ht="14.4" x14ac:dyDescent="0.3">
      <c r="C12265"/>
    </row>
    <row r="12266" spans="3:3" ht="14.4" x14ac:dyDescent="0.3">
      <c r="C12266"/>
    </row>
    <row r="12267" spans="3:3" ht="14.4" x14ac:dyDescent="0.3">
      <c r="C12267"/>
    </row>
    <row r="12268" spans="3:3" ht="14.4" x14ac:dyDescent="0.3">
      <c r="C12268"/>
    </row>
    <row r="12269" spans="3:3" ht="14.4" x14ac:dyDescent="0.3">
      <c r="C12269"/>
    </row>
    <row r="12270" spans="3:3" ht="14.4" x14ac:dyDescent="0.3">
      <c r="C12270"/>
    </row>
    <row r="12271" spans="3:3" ht="14.4" x14ac:dyDescent="0.3">
      <c r="C12271"/>
    </row>
    <row r="12272" spans="3:3" ht="14.4" x14ac:dyDescent="0.3">
      <c r="C12272"/>
    </row>
    <row r="12273" spans="3:3" ht="14.4" x14ac:dyDescent="0.3">
      <c r="C12273"/>
    </row>
    <row r="12274" spans="3:3" ht="14.4" x14ac:dyDescent="0.3">
      <c r="C12274"/>
    </row>
    <row r="12275" spans="3:3" ht="14.4" x14ac:dyDescent="0.3">
      <c r="C12275"/>
    </row>
    <row r="12276" spans="3:3" ht="14.4" x14ac:dyDescent="0.3">
      <c r="C12276"/>
    </row>
    <row r="12277" spans="3:3" ht="14.4" x14ac:dyDescent="0.3">
      <c r="C12277"/>
    </row>
    <row r="12278" spans="3:3" ht="14.4" x14ac:dyDescent="0.3">
      <c r="C12278"/>
    </row>
    <row r="12279" spans="3:3" ht="14.4" x14ac:dyDescent="0.3">
      <c r="C12279"/>
    </row>
    <row r="12280" spans="3:3" ht="14.4" x14ac:dyDescent="0.3">
      <c r="C12280"/>
    </row>
    <row r="12281" spans="3:3" ht="14.4" x14ac:dyDescent="0.3">
      <c r="C12281"/>
    </row>
    <row r="12282" spans="3:3" ht="14.4" x14ac:dyDescent="0.3">
      <c r="C12282"/>
    </row>
    <row r="12283" spans="3:3" ht="14.4" x14ac:dyDescent="0.3">
      <c r="C12283"/>
    </row>
    <row r="12284" spans="3:3" ht="14.4" x14ac:dyDescent="0.3">
      <c r="C12284"/>
    </row>
    <row r="12285" spans="3:3" ht="14.4" x14ac:dyDescent="0.3">
      <c r="C12285"/>
    </row>
    <row r="12286" spans="3:3" ht="14.4" x14ac:dyDescent="0.3">
      <c r="C12286"/>
    </row>
    <row r="12287" spans="3:3" ht="14.4" x14ac:dyDescent="0.3">
      <c r="C12287"/>
    </row>
    <row r="12288" spans="3:3" ht="14.4" x14ac:dyDescent="0.3">
      <c r="C12288"/>
    </row>
    <row r="12289" spans="3:3" ht="14.4" x14ac:dyDescent="0.3">
      <c r="C12289"/>
    </row>
    <row r="12290" spans="3:3" ht="14.4" x14ac:dyDescent="0.3">
      <c r="C12290"/>
    </row>
    <row r="12291" spans="3:3" ht="14.4" x14ac:dyDescent="0.3">
      <c r="C12291"/>
    </row>
    <row r="12292" spans="3:3" ht="14.4" x14ac:dyDescent="0.3">
      <c r="C12292"/>
    </row>
    <row r="12293" spans="3:3" ht="14.4" x14ac:dyDescent="0.3">
      <c r="C12293"/>
    </row>
    <row r="12294" spans="3:3" ht="14.4" x14ac:dyDescent="0.3">
      <c r="C12294"/>
    </row>
    <row r="12295" spans="3:3" ht="14.4" x14ac:dyDescent="0.3">
      <c r="C12295"/>
    </row>
    <row r="12296" spans="3:3" ht="14.4" x14ac:dyDescent="0.3">
      <c r="C12296"/>
    </row>
    <row r="12297" spans="3:3" ht="14.4" x14ac:dyDescent="0.3">
      <c r="C12297"/>
    </row>
    <row r="12298" spans="3:3" ht="14.4" x14ac:dyDescent="0.3">
      <c r="C12298"/>
    </row>
    <row r="12299" spans="3:3" ht="14.4" x14ac:dyDescent="0.3">
      <c r="C12299"/>
    </row>
    <row r="12300" spans="3:3" ht="14.4" x14ac:dyDescent="0.3">
      <c r="C12300"/>
    </row>
    <row r="12301" spans="3:3" ht="14.4" x14ac:dyDescent="0.3">
      <c r="C12301"/>
    </row>
    <row r="12302" spans="3:3" ht="14.4" x14ac:dyDescent="0.3">
      <c r="C12302"/>
    </row>
    <row r="12303" spans="3:3" ht="14.4" x14ac:dyDescent="0.3">
      <c r="C12303"/>
    </row>
    <row r="12304" spans="3:3" ht="14.4" x14ac:dyDescent="0.3">
      <c r="C12304"/>
    </row>
    <row r="12305" spans="3:3" ht="14.4" x14ac:dyDescent="0.3">
      <c r="C12305"/>
    </row>
    <row r="12306" spans="3:3" ht="14.4" x14ac:dyDescent="0.3">
      <c r="C12306"/>
    </row>
    <row r="12307" spans="3:3" ht="14.4" x14ac:dyDescent="0.3">
      <c r="C12307"/>
    </row>
    <row r="12308" spans="3:3" ht="14.4" x14ac:dyDescent="0.3">
      <c r="C12308"/>
    </row>
    <row r="12309" spans="3:3" ht="14.4" x14ac:dyDescent="0.3">
      <c r="C12309"/>
    </row>
    <row r="12310" spans="3:3" ht="14.4" x14ac:dyDescent="0.3">
      <c r="C12310"/>
    </row>
    <row r="12311" spans="3:3" ht="14.4" x14ac:dyDescent="0.3">
      <c r="C12311"/>
    </row>
    <row r="12312" spans="3:3" ht="14.4" x14ac:dyDescent="0.3">
      <c r="C12312"/>
    </row>
    <row r="12313" spans="3:3" ht="14.4" x14ac:dyDescent="0.3">
      <c r="C12313"/>
    </row>
    <row r="12314" spans="3:3" ht="14.4" x14ac:dyDescent="0.3">
      <c r="C12314"/>
    </row>
    <row r="12315" spans="3:3" ht="14.4" x14ac:dyDescent="0.3">
      <c r="C12315"/>
    </row>
    <row r="12316" spans="3:3" ht="14.4" x14ac:dyDescent="0.3">
      <c r="C12316"/>
    </row>
    <row r="12317" spans="3:3" ht="14.4" x14ac:dyDescent="0.3">
      <c r="C12317"/>
    </row>
    <row r="12318" spans="3:3" ht="14.4" x14ac:dyDescent="0.3">
      <c r="C12318"/>
    </row>
    <row r="12319" spans="3:3" ht="14.4" x14ac:dyDescent="0.3">
      <c r="C12319"/>
    </row>
    <row r="12320" spans="3:3" ht="14.4" x14ac:dyDescent="0.3">
      <c r="C12320"/>
    </row>
    <row r="12321" spans="3:3" ht="14.4" x14ac:dyDescent="0.3">
      <c r="C12321"/>
    </row>
    <row r="12322" spans="3:3" ht="14.4" x14ac:dyDescent="0.3">
      <c r="C12322"/>
    </row>
    <row r="12323" spans="3:3" ht="14.4" x14ac:dyDescent="0.3">
      <c r="C12323"/>
    </row>
    <row r="12324" spans="3:3" ht="14.4" x14ac:dyDescent="0.3">
      <c r="C12324"/>
    </row>
    <row r="12325" spans="3:3" ht="14.4" x14ac:dyDescent="0.3">
      <c r="C12325"/>
    </row>
    <row r="12326" spans="3:3" ht="14.4" x14ac:dyDescent="0.3">
      <c r="C12326"/>
    </row>
    <row r="12327" spans="3:3" ht="14.4" x14ac:dyDescent="0.3">
      <c r="C12327"/>
    </row>
    <row r="12328" spans="3:3" ht="14.4" x14ac:dyDescent="0.3">
      <c r="C12328"/>
    </row>
    <row r="12329" spans="3:3" ht="14.4" x14ac:dyDescent="0.3">
      <c r="C12329"/>
    </row>
    <row r="12330" spans="3:3" ht="14.4" x14ac:dyDescent="0.3">
      <c r="C12330"/>
    </row>
    <row r="12331" spans="3:3" ht="14.4" x14ac:dyDescent="0.3">
      <c r="C12331"/>
    </row>
    <row r="12332" spans="3:3" ht="14.4" x14ac:dyDescent="0.3">
      <c r="C12332"/>
    </row>
    <row r="12333" spans="3:3" ht="14.4" x14ac:dyDescent="0.3">
      <c r="C12333"/>
    </row>
    <row r="12334" spans="3:3" ht="14.4" x14ac:dyDescent="0.3">
      <c r="C12334"/>
    </row>
    <row r="12335" spans="3:3" ht="14.4" x14ac:dyDescent="0.3">
      <c r="C12335"/>
    </row>
    <row r="12336" spans="3:3" ht="14.4" x14ac:dyDescent="0.3">
      <c r="C12336"/>
    </row>
    <row r="12337" spans="3:3" ht="14.4" x14ac:dyDescent="0.3">
      <c r="C12337"/>
    </row>
    <row r="12338" spans="3:3" ht="14.4" x14ac:dyDescent="0.3">
      <c r="C12338"/>
    </row>
    <row r="12339" spans="3:3" ht="14.4" x14ac:dyDescent="0.3">
      <c r="C12339"/>
    </row>
    <row r="12340" spans="3:3" ht="14.4" x14ac:dyDescent="0.3">
      <c r="C12340"/>
    </row>
    <row r="12341" spans="3:3" ht="14.4" x14ac:dyDescent="0.3">
      <c r="C12341"/>
    </row>
    <row r="12342" spans="3:3" ht="14.4" x14ac:dyDescent="0.3">
      <c r="C12342"/>
    </row>
    <row r="12343" spans="3:3" ht="14.4" x14ac:dyDescent="0.3">
      <c r="C12343"/>
    </row>
    <row r="12344" spans="3:3" ht="14.4" x14ac:dyDescent="0.3">
      <c r="C12344"/>
    </row>
    <row r="12345" spans="3:3" ht="14.4" x14ac:dyDescent="0.3">
      <c r="C12345"/>
    </row>
    <row r="12346" spans="3:3" ht="14.4" x14ac:dyDescent="0.3">
      <c r="C12346"/>
    </row>
    <row r="12347" spans="3:3" ht="14.4" x14ac:dyDescent="0.3">
      <c r="C12347"/>
    </row>
    <row r="12348" spans="3:3" ht="14.4" x14ac:dyDescent="0.3">
      <c r="C12348"/>
    </row>
    <row r="12349" spans="3:3" ht="14.4" x14ac:dyDescent="0.3">
      <c r="C12349"/>
    </row>
    <row r="12350" spans="3:3" ht="14.4" x14ac:dyDescent="0.3">
      <c r="C12350"/>
    </row>
    <row r="12351" spans="3:3" ht="14.4" x14ac:dyDescent="0.3">
      <c r="C12351"/>
    </row>
    <row r="12352" spans="3:3" ht="14.4" x14ac:dyDescent="0.3">
      <c r="C12352"/>
    </row>
    <row r="12353" spans="3:3" ht="14.4" x14ac:dyDescent="0.3">
      <c r="C12353"/>
    </row>
    <row r="12354" spans="3:3" ht="14.4" x14ac:dyDescent="0.3">
      <c r="C12354"/>
    </row>
    <row r="12355" spans="3:3" ht="14.4" x14ac:dyDescent="0.3">
      <c r="C12355"/>
    </row>
    <row r="12356" spans="3:3" ht="14.4" x14ac:dyDescent="0.3">
      <c r="C12356"/>
    </row>
    <row r="12357" spans="3:3" ht="14.4" x14ac:dyDescent="0.3">
      <c r="C12357"/>
    </row>
    <row r="12358" spans="3:3" ht="14.4" x14ac:dyDescent="0.3">
      <c r="C12358"/>
    </row>
    <row r="12359" spans="3:3" ht="14.4" x14ac:dyDescent="0.3">
      <c r="C12359"/>
    </row>
    <row r="12360" spans="3:3" ht="14.4" x14ac:dyDescent="0.3">
      <c r="C12360"/>
    </row>
    <row r="12361" spans="3:3" ht="14.4" x14ac:dyDescent="0.3">
      <c r="C12361"/>
    </row>
    <row r="12362" spans="3:3" ht="14.4" x14ac:dyDescent="0.3">
      <c r="C12362"/>
    </row>
    <row r="12363" spans="3:3" ht="14.4" x14ac:dyDescent="0.3">
      <c r="C12363"/>
    </row>
    <row r="12364" spans="3:3" ht="14.4" x14ac:dyDescent="0.3">
      <c r="C12364"/>
    </row>
    <row r="12365" spans="3:3" ht="14.4" x14ac:dyDescent="0.3">
      <c r="C12365"/>
    </row>
    <row r="12366" spans="3:3" ht="14.4" x14ac:dyDescent="0.3">
      <c r="C12366"/>
    </row>
    <row r="12367" spans="3:3" ht="14.4" x14ac:dyDescent="0.3">
      <c r="C12367"/>
    </row>
    <row r="12368" spans="3:3" ht="14.4" x14ac:dyDescent="0.3">
      <c r="C12368"/>
    </row>
    <row r="12369" spans="3:3" ht="14.4" x14ac:dyDescent="0.3">
      <c r="C12369"/>
    </row>
    <row r="12370" spans="3:3" ht="14.4" x14ac:dyDescent="0.3">
      <c r="C12370"/>
    </row>
    <row r="12371" spans="3:3" ht="14.4" x14ac:dyDescent="0.3">
      <c r="C12371"/>
    </row>
    <row r="12372" spans="3:3" ht="14.4" x14ac:dyDescent="0.3">
      <c r="C12372"/>
    </row>
    <row r="12373" spans="3:3" ht="14.4" x14ac:dyDescent="0.3">
      <c r="C12373"/>
    </row>
    <row r="12374" spans="3:3" ht="14.4" x14ac:dyDescent="0.3">
      <c r="C12374"/>
    </row>
    <row r="12375" spans="3:3" ht="14.4" x14ac:dyDescent="0.3">
      <c r="C12375"/>
    </row>
    <row r="12376" spans="3:3" ht="14.4" x14ac:dyDescent="0.3">
      <c r="C12376"/>
    </row>
    <row r="12377" spans="3:3" ht="14.4" x14ac:dyDescent="0.3">
      <c r="C12377"/>
    </row>
    <row r="12378" spans="3:3" ht="14.4" x14ac:dyDescent="0.3">
      <c r="C12378"/>
    </row>
    <row r="12379" spans="3:3" ht="14.4" x14ac:dyDescent="0.3">
      <c r="C12379"/>
    </row>
    <row r="12380" spans="3:3" ht="14.4" x14ac:dyDescent="0.3">
      <c r="C12380"/>
    </row>
    <row r="12381" spans="3:3" ht="14.4" x14ac:dyDescent="0.3">
      <c r="C12381"/>
    </row>
    <row r="12382" spans="3:3" ht="14.4" x14ac:dyDescent="0.3">
      <c r="C12382"/>
    </row>
    <row r="12383" spans="3:3" ht="14.4" x14ac:dyDescent="0.3">
      <c r="C12383"/>
    </row>
    <row r="12384" spans="3:3" ht="14.4" x14ac:dyDescent="0.3">
      <c r="C12384"/>
    </row>
    <row r="12385" spans="3:3" ht="14.4" x14ac:dyDescent="0.3">
      <c r="C12385"/>
    </row>
    <row r="12386" spans="3:3" ht="14.4" x14ac:dyDescent="0.3">
      <c r="C12386"/>
    </row>
    <row r="12387" spans="3:3" ht="14.4" x14ac:dyDescent="0.3">
      <c r="C12387"/>
    </row>
    <row r="12388" spans="3:3" ht="14.4" x14ac:dyDescent="0.3">
      <c r="C12388"/>
    </row>
    <row r="12389" spans="3:3" ht="14.4" x14ac:dyDescent="0.3">
      <c r="C12389"/>
    </row>
    <row r="12390" spans="3:3" ht="14.4" x14ac:dyDescent="0.3">
      <c r="C12390"/>
    </row>
    <row r="12391" spans="3:3" ht="14.4" x14ac:dyDescent="0.3">
      <c r="C12391"/>
    </row>
    <row r="12392" spans="3:3" ht="14.4" x14ac:dyDescent="0.3">
      <c r="C12392"/>
    </row>
    <row r="12393" spans="3:3" ht="14.4" x14ac:dyDescent="0.3">
      <c r="C12393"/>
    </row>
    <row r="12394" spans="3:3" ht="14.4" x14ac:dyDescent="0.3">
      <c r="C12394"/>
    </row>
    <row r="12395" spans="3:3" ht="14.4" x14ac:dyDescent="0.3">
      <c r="C12395"/>
    </row>
    <row r="12396" spans="3:3" ht="14.4" x14ac:dyDescent="0.3">
      <c r="C12396"/>
    </row>
    <row r="12397" spans="3:3" ht="14.4" x14ac:dyDescent="0.3">
      <c r="C12397"/>
    </row>
    <row r="12398" spans="3:3" ht="14.4" x14ac:dyDescent="0.3">
      <c r="C12398"/>
    </row>
    <row r="12399" spans="3:3" ht="14.4" x14ac:dyDescent="0.3">
      <c r="C12399"/>
    </row>
    <row r="12400" spans="3:3" ht="14.4" x14ac:dyDescent="0.3">
      <c r="C12400"/>
    </row>
    <row r="12401" spans="3:3" ht="14.4" x14ac:dyDescent="0.3">
      <c r="C12401"/>
    </row>
    <row r="12402" spans="3:3" ht="14.4" x14ac:dyDescent="0.3">
      <c r="C12402"/>
    </row>
    <row r="12403" spans="3:3" ht="14.4" x14ac:dyDescent="0.3">
      <c r="C12403"/>
    </row>
    <row r="12404" spans="3:3" ht="14.4" x14ac:dyDescent="0.3">
      <c r="C12404"/>
    </row>
    <row r="12405" spans="3:3" ht="14.4" x14ac:dyDescent="0.3">
      <c r="C12405"/>
    </row>
    <row r="12406" spans="3:3" ht="14.4" x14ac:dyDescent="0.3">
      <c r="C12406"/>
    </row>
    <row r="12407" spans="3:3" ht="14.4" x14ac:dyDescent="0.3">
      <c r="C12407"/>
    </row>
    <row r="12408" spans="3:3" ht="14.4" x14ac:dyDescent="0.3">
      <c r="C12408"/>
    </row>
    <row r="12409" spans="3:3" ht="14.4" x14ac:dyDescent="0.3">
      <c r="C12409"/>
    </row>
    <row r="12410" spans="3:3" ht="14.4" x14ac:dyDescent="0.3">
      <c r="C12410"/>
    </row>
    <row r="12411" spans="3:3" ht="14.4" x14ac:dyDescent="0.3">
      <c r="C12411"/>
    </row>
    <row r="12412" spans="3:3" ht="14.4" x14ac:dyDescent="0.3">
      <c r="C12412"/>
    </row>
    <row r="12413" spans="3:3" ht="14.4" x14ac:dyDescent="0.3">
      <c r="C12413"/>
    </row>
    <row r="12414" spans="3:3" ht="14.4" x14ac:dyDescent="0.3">
      <c r="C12414"/>
    </row>
    <row r="12415" spans="3:3" ht="14.4" x14ac:dyDescent="0.3">
      <c r="C12415"/>
    </row>
    <row r="12416" spans="3:3" ht="14.4" x14ac:dyDescent="0.3">
      <c r="C12416"/>
    </row>
    <row r="12417" spans="3:3" ht="14.4" x14ac:dyDescent="0.3">
      <c r="C12417"/>
    </row>
    <row r="12418" spans="3:3" ht="14.4" x14ac:dyDescent="0.3">
      <c r="C12418"/>
    </row>
    <row r="12419" spans="3:3" ht="14.4" x14ac:dyDescent="0.3">
      <c r="C12419"/>
    </row>
    <row r="12420" spans="3:3" ht="14.4" x14ac:dyDescent="0.3">
      <c r="C12420"/>
    </row>
    <row r="12421" spans="3:3" ht="14.4" x14ac:dyDescent="0.3">
      <c r="C12421"/>
    </row>
    <row r="12422" spans="3:3" ht="14.4" x14ac:dyDescent="0.3">
      <c r="C12422"/>
    </row>
    <row r="12423" spans="3:3" ht="14.4" x14ac:dyDescent="0.3">
      <c r="C12423"/>
    </row>
    <row r="12424" spans="3:3" ht="14.4" x14ac:dyDescent="0.3">
      <c r="C12424"/>
    </row>
    <row r="12425" spans="3:3" ht="14.4" x14ac:dyDescent="0.3">
      <c r="C12425"/>
    </row>
    <row r="12426" spans="3:3" ht="14.4" x14ac:dyDescent="0.3">
      <c r="C12426"/>
    </row>
    <row r="12427" spans="3:3" ht="14.4" x14ac:dyDescent="0.3">
      <c r="C12427"/>
    </row>
    <row r="12428" spans="3:3" ht="14.4" x14ac:dyDescent="0.3">
      <c r="C12428"/>
    </row>
    <row r="12429" spans="3:3" ht="14.4" x14ac:dyDescent="0.3">
      <c r="C12429"/>
    </row>
    <row r="12430" spans="3:3" ht="14.4" x14ac:dyDescent="0.3">
      <c r="C12430"/>
    </row>
    <row r="12431" spans="3:3" ht="14.4" x14ac:dyDescent="0.3">
      <c r="C12431"/>
    </row>
    <row r="12432" spans="3:3" ht="14.4" x14ac:dyDescent="0.3">
      <c r="C12432"/>
    </row>
    <row r="12433" spans="3:3" ht="14.4" x14ac:dyDescent="0.3">
      <c r="C12433"/>
    </row>
    <row r="12434" spans="3:3" ht="14.4" x14ac:dyDescent="0.3">
      <c r="C12434"/>
    </row>
    <row r="12435" spans="3:3" ht="14.4" x14ac:dyDescent="0.3">
      <c r="C12435"/>
    </row>
    <row r="12436" spans="3:3" ht="14.4" x14ac:dyDescent="0.3">
      <c r="C12436"/>
    </row>
    <row r="12437" spans="3:3" ht="14.4" x14ac:dyDescent="0.3">
      <c r="C12437"/>
    </row>
    <row r="12438" spans="3:3" ht="14.4" x14ac:dyDescent="0.3">
      <c r="C12438"/>
    </row>
    <row r="12439" spans="3:3" ht="14.4" x14ac:dyDescent="0.3">
      <c r="C12439"/>
    </row>
    <row r="12440" spans="3:3" ht="14.4" x14ac:dyDescent="0.3">
      <c r="C12440"/>
    </row>
    <row r="12441" spans="3:3" ht="14.4" x14ac:dyDescent="0.3">
      <c r="C12441"/>
    </row>
    <row r="12442" spans="3:3" ht="14.4" x14ac:dyDescent="0.3">
      <c r="C12442"/>
    </row>
    <row r="12443" spans="3:3" ht="14.4" x14ac:dyDescent="0.3">
      <c r="C12443"/>
    </row>
    <row r="12444" spans="3:3" ht="14.4" x14ac:dyDescent="0.3">
      <c r="C12444"/>
    </row>
    <row r="12445" spans="3:3" ht="14.4" x14ac:dyDescent="0.3">
      <c r="C12445"/>
    </row>
    <row r="12446" spans="3:3" ht="14.4" x14ac:dyDescent="0.3">
      <c r="C12446"/>
    </row>
    <row r="12447" spans="3:3" ht="14.4" x14ac:dyDescent="0.3">
      <c r="C12447"/>
    </row>
    <row r="12448" spans="3:3" ht="14.4" x14ac:dyDescent="0.3">
      <c r="C12448"/>
    </row>
    <row r="12449" spans="3:3" ht="14.4" x14ac:dyDescent="0.3">
      <c r="C12449"/>
    </row>
    <row r="12450" spans="3:3" ht="14.4" x14ac:dyDescent="0.3">
      <c r="C12450"/>
    </row>
    <row r="12451" spans="3:3" ht="14.4" x14ac:dyDescent="0.3">
      <c r="C12451"/>
    </row>
    <row r="12452" spans="3:3" ht="14.4" x14ac:dyDescent="0.3">
      <c r="C12452"/>
    </row>
    <row r="12453" spans="3:3" ht="14.4" x14ac:dyDescent="0.3">
      <c r="C12453"/>
    </row>
    <row r="12454" spans="3:3" ht="14.4" x14ac:dyDescent="0.3">
      <c r="C12454"/>
    </row>
    <row r="12455" spans="3:3" ht="14.4" x14ac:dyDescent="0.3">
      <c r="C12455"/>
    </row>
    <row r="12456" spans="3:3" ht="14.4" x14ac:dyDescent="0.3">
      <c r="C12456"/>
    </row>
    <row r="12457" spans="3:3" ht="14.4" x14ac:dyDescent="0.3">
      <c r="C12457"/>
    </row>
    <row r="12458" spans="3:3" ht="14.4" x14ac:dyDescent="0.3">
      <c r="C12458"/>
    </row>
    <row r="12459" spans="3:3" ht="14.4" x14ac:dyDescent="0.3">
      <c r="C12459"/>
    </row>
    <row r="12460" spans="3:3" ht="14.4" x14ac:dyDescent="0.3">
      <c r="C12460"/>
    </row>
    <row r="12461" spans="3:3" ht="14.4" x14ac:dyDescent="0.3">
      <c r="C12461"/>
    </row>
    <row r="12462" spans="3:3" ht="14.4" x14ac:dyDescent="0.3">
      <c r="C12462"/>
    </row>
    <row r="12463" spans="3:3" ht="14.4" x14ac:dyDescent="0.3">
      <c r="C12463"/>
    </row>
    <row r="12464" spans="3:3" ht="14.4" x14ac:dyDescent="0.3">
      <c r="C12464"/>
    </row>
    <row r="12465" spans="3:3" ht="14.4" x14ac:dyDescent="0.3">
      <c r="C12465"/>
    </row>
    <row r="12466" spans="3:3" ht="14.4" x14ac:dyDescent="0.3">
      <c r="C12466"/>
    </row>
    <row r="12467" spans="3:3" ht="14.4" x14ac:dyDescent="0.3">
      <c r="C12467"/>
    </row>
    <row r="12468" spans="3:3" ht="14.4" x14ac:dyDescent="0.3">
      <c r="C12468"/>
    </row>
    <row r="12469" spans="3:3" ht="14.4" x14ac:dyDescent="0.3">
      <c r="C12469"/>
    </row>
    <row r="12470" spans="3:3" ht="14.4" x14ac:dyDescent="0.3">
      <c r="C12470"/>
    </row>
    <row r="12471" spans="3:3" ht="14.4" x14ac:dyDescent="0.3">
      <c r="C12471"/>
    </row>
    <row r="12472" spans="3:3" ht="14.4" x14ac:dyDescent="0.3">
      <c r="C12472"/>
    </row>
    <row r="12473" spans="3:3" ht="14.4" x14ac:dyDescent="0.3">
      <c r="C12473"/>
    </row>
    <row r="12474" spans="3:3" ht="14.4" x14ac:dyDescent="0.3">
      <c r="C12474"/>
    </row>
    <row r="12475" spans="3:3" ht="14.4" x14ac:dyDescent="0.3">
      <c r="C12475"/>
    </row>
    <row r="12476" spans="3:3" ht="14.4" x14ac:dyDescent="0.3">
      <c r="C12476"/>
    </row>
    <row r="12477" spans="3:3" ht="14.4" x14ac:dyDescent="0.3">
      <c r="C12477"/>
    </row>
    <row r="12478" spans="3:3" ht="14.4" x14ac:dyDescent="0.3">
      <c r="C12478"/>
    </row>
    <row r="12479" spans="3:3" ht="14.4" x14ac:dyDescent="0.3">
      <c r="C12479"/>
    </row>
    <row r="12480" spans="3:3" ht="14.4" x14ac:dyDescent="0.3">
      <c r="C12480"/>
    </row>
    <row r="12481" spans="3:3" ht="14.4" x14ac:dyDescent="0.3">
      <c r="C12481"/>
    </row>
    <row r="12482" spans="3:3" ht="14.4" x14ac:dyDescent="0.3">
      <c r="C12482"/>
    </row>
    <row r="12483" spans="3:3" ht="14.4" x14ac:dyDescent="0.3">
      <c r="C12483"/>
    </row>
    <row r="12484" spans="3:3" ht="14.4" x14ac:dyDescent="0.3">
      <c r="C12484"/>
    </row>
    <row r="12485" spans="3:3" ht="14.4" x14ac:dyDescent="0.3">
      <c r="C12485"/>
    </row>
    <row r="12486" spans="3:3" ht="14.4" x14ac:dyDescent="0.3">
      <c r="C12486"/>
    </row>
    <row r="12487" spans="3:3" ht="14.4" x14ac:dyDescent="0.3">
      <c r="C12487"/>
    </row>
    <row r="12488" spans="3:3" ht="14.4" x14ac:dyDescent="0.3">
      <c r="C12488"/>
    </row>
    <row r="12489" spans="3:3" ht="14.4" x14ac:dyDescent="0.3">
      <c r="C12489"/>
    </row>
    <row r="12490" spans="3:3" ht="14.4" x14ac:dyDescent="0.3">
      <c r="C12490"/>
    </row>
    <row r="12491" spans="3:3" ht="14.4" x14ac:dyDescent="0.3">
      <c r="C12491"/>
    </row>
    <row r="12492" spans="3:3" ht="14.4" x14ac:dyDescent="0.3">
      <c r="C12492"/>
    </row>
    <row r="12493" spans="3:3" ht="14.4" x14ac:dyDescent="0.3">
      <c r="C12493"/>
    </row>
    <row r="12494" spans="3:3" ht="14.4" x14ac:dyDescent="0.3">
      <c r="C12494"/>
    </row>
    <row r="12495" spans="3:3" ht="14.4" x14ac:dyDescent="0.3">
      <c r="C12495"/>
    </row>
    <row r="12496" spans="3:3" ht="14.4" x14ac:dyDescent="0.3">
      <c r="C12496"/>
    </row>
    <row r="12497" spans="3:3" ht="14.4" x14ac:dyDescent="0.3">
      <c r="C12497"/>
    </row>
    <row r="12498" spans="3:3" ht="14.4" x14ac:dyDescent="0.3">
      <c r="C12498"/>
    </row>
    <row r="12499" spans="3:3" ht="14.4" x14ac:dyDescent="0.3">
      <c r="C12499"/>
    </row>
    <row r="12500" spans="3:3" ht="14.4" x14ac:dyDescent="0.3">
      <c r="C12500"/>
    </row>
    <row r="12501" spans="3:3" ht="14.4" x14ac:dyDescent="0.3">
      <c r="C12501"/>
    </row>
    <row r="12502" spans="3:3" ht="14.4" x14ac:dyDescent="0.3">
      <c r="C12502"/>
    </row>
    <row r="12503" spans="3:3" ht="14.4" x14ac:dyDescent="0.3">
      <c r="C12503"/>
    </row>
    <row r="12504" spans="3:3" ht="14.4" x14ac:dyDescent="0.3">
      <c r="C12504"/>
    </row>
    <row r="12505" spans="3:3" ht="14.4" x14ac:dyDescent="0.3">
      <c r="C12505"/>
    </row>
    <row r="12506" spans="3:3" ht="14.4" x14ac:dyDescent="0.3">
      <c r="C12506"/>
    </row>
    <row r="12507" spans="3:3" ht="14.4" x14ac:dyDescent="0.3">
      <c r="C12507"/>
    </row>
    <row r="12508" spans="3:3" ht="14.4" x14ac:dyDescent="0.3">
      <c r="C12508"/>
    </row>
    <row r="12509" spans="3:3" ht="14.4" x14ac:dyDescent="0.3">
      <c r="C12509"/>
    </row>
    <row r="12510" spans="3:3" ht="14.4" x14ac:dyDescent="0.3">
      <c r="C12510"/>
    </row>
    <row r="12511" spans="3:3" ht="14.4" x14ac:dyDescent="0.3">
      <c r="C12511"/>
    </row>
    <row r="12512" spans="3:3" ht="14.4" x14ac:dyDescent="0.3">
      <c r="C12512"/>
    </row>
    <row r="12513" spans="3:3" ht="14.4" x14ac:dyDescent="0.3">
      <c r="C12513"/>
    </row>
    <row r="12514" spans="3:3" ht="14.4" x14ac:dyDescent="0.3">
      <c r="C12514"/>
    </row>
    <row r="12515" spans="3:3" ht="14.4" x14ac:dyDescent="0.3">
      <c r="C12515"/>
    </row>
    <row r="12516" spans="3:3" ht="14.4" x14ac:dyDescent="0.3">
      <c r="C12516"/>
    </row>
    <row r="12517" spans="3:3" ht="14.4" x14ac:dyDescent="0.3">
      <c r="C12517"/>
    </row>
    <row r="12518" spans="3:3" ht="14.4" x14ac:dyDescent="0.3">
      <c r="C12518"/>
    </row>
    <row r="12519" spans="3:3" ht="14.4" x14ac:dyDescent="0.3">
      <c r="C12519"/>
    </row>
    <row r="12520" spans="3:3" ht="14.4" x14ac:dyDescent="0.3">
      <c r="C12520"/>
    </row>
    <row r="12521" spans="3:3" ht="14.4" x14ac:dyDescent="0.3">
      <c r="C12521"/>
    </row>
    <row r="12522" spans="3:3" ht="14.4" x14ac:dyDescent="0.3">
      <c r="C12522"/>
    </row>
    <row r="12523" spans="3:3" ht="14.4" x14ac:dyDescent="0.3">
      <c r="C12523"/>
    </row>
    <row r="12524" spans="3:3" ht="14.4" x14ac:dyDescent="0.3">
      <c r="C12524"/>
    </row>
    <row r="12525" spans="3:3" ht="14.4" x14ac:dyDescent="0.3">
      <c r="C12525"/>
    </row>
    <row r="12526" spans="3:3" ht="14.4" x14ac:dyDescent="0.3">
      <c r="C12526"/>
    </row>
    <row r="12527" spans="3:3" ht="14.4" x14ac:dyDescent="0.3">
      <c r="C12527"/>
    </row>
    <row r="12528" spans="3:3" ht="14.4" x14ac:dyDescent="0.3">
      <c r="C12528"/>
    </row>
    <row r="12529" spans="3:3" ht="14.4" x14ac:dyDescent="0.3">
      <c r="C12529"/>
    </row>
    <row r="12530" spans="3:3" ht="14.4" x14ac:dyDescent="0.3">
      <c r="C12530"/>
    </row>
    <row r="12531" spans="3:3" ht="14.4" x14ac:dyDescent="0.3">
      <c r="C12531"/>
    </row>
    <row r="12532" spans="3:3" ht="14.4" x14ac:dyDescent="0.3">
      <c r="C12532"/>
    </row>
    <row r="12533" spans="3:3" ht="14.4" x14ac:dyDescent="0.3">
      <c r="C12533"/>
    </row>
    <row r="12534" spans="3:3" ht="14.4" x14ac:dyDescent="0.3">
      <c r="C12534"/>
    </row>
    <row r="12535" spans="3:3" ht="14.4" x14ac:dyDescent="0.3">
      <c r="C12535"/>
    </row>
    <row r="12536" spans="3:3" ht="14.4" x14ac:dyDescent="0.3">
      <c r="C12536"/>
    </row>
    <row r="12537" spans="3:3" ht="14.4" x14ac:dyDescent="0.3">
      <c r="C12537"/>
    </row>
    <row r="12538" spans="3:3" ht="14.4" x14ac:dyDescent="0.3">
      <c r="C12538"/>
    </row>
    <row r="12539" spans="3:3" ht="14.4" x14ac:dyDescent="0.3">
      <c r="C12539"/>
    </row>
    <row r="12540" spans="3:3" ht="14.4" x14ac:dyDescent="0.3">
      <c r="C12540"/>
    </row>
    <row r="12541" spans="3:3" ht="14.4" x14ac:dyDescent="0.3">
      <c r="C12541"/>
    </row>
    <row r="12542" spans="3:3" ht="14.4" x14ac:dyDescent="0.3">
      <c r="C12542"/>
    </row>
    <row r="12543" spans="3:3" ht="14.4" x14ac:dyDescent="0.3">
      <c r="C12543"/>
    </row>
    <row r="12544" spans="3:3" ht="14.4" x14ac:dyDescent="0.3">
      <c r="C12544"/>
    </row>
    <row r="12545" spans="3:3" ht="14.4" x14ac:dyDescent="0.3">
      <c r="C12545"/>
    </row>
    <row r="12546" spans="3:3" ht="14.4" x14ac:dyDescent="0.3">
      <c r="C12546"/>
    </row>
    <row r="12547" spans="3:3" ht="14.4" x14ac:dyDescent="0.3">
      <c r="C12547"/>
    </row>
    <row r="12548" spans="3:3" ht="14.4" x14ac:dyDescent="0.3">
      <c r="C12548"/>
    </row>
    <row r="12549" spans="3:3" ht="14.4" x14ac:dyDescent="0.3">
      <c r="C12549"/>
    </row>
    <row r="12550" spans="3:3" ht="14.4" x14ac:dyDescent="0.3">
      <c r="C12550"/>
    </row>
    <row r="12551" spans="3:3" ht="14.4" x14ac:dyDescent="0.3">
      <c r="C12551"/>
    </row>
    <row r="12552" spans="3:3" ht="14.4" x14ac:dyDescent="0.3">
      <c r="C12552"/>
    </row>
    <row r="12553" spans="3:3" ht="14.4" x14ac:dyDescent="0.3">
      <c r="C12553"/>
    </row>
    <row r="12554" spans="3:3" ht="14.4" x14ac:dyDescent="0.3">
      <c r="C12554"/>
    </row>
    <row r="12555" spans="3:3" ht="14.4" x14ac:dyDescent="0.3">
      <c r="C12555"/>
    </row>
    <row r="12556" spans="3:3" ht="14.4" x14ac:dyDescent="0.3">
      <c r="C12556"/>
    </row>
    <row r="12557" spans="3:3" ht="14.4" x14ac:dyDescent="0.3">
      <c r="C12557"/>
    </row>
    <row r="12558" spans="3:3" ht="14.4" x14ac:dyDescent="0.3">
      <c r="C12558"/>
    </row>
    <row r="12559" spans="3:3" ht="14.4" x14ac:dyDescent="0.3">
      <c r="C12559"/>
    </row>
    <row r="12560" spans="3:3" ht="14.4" x14ac:dyDescent="0.3">
      <c r="C12560"/>
    </row>
    <row r="12561" spans="3:3" ht="14.4" x14ac:dyDescent="0.3">
      <c r="C12561"/>
    </row>
    <row r="12562" spans="3:3" ht="14.4" x14ac:dyDescent="0.3">
      <c r="C12562"/>
    </row>
    <row r="12563" spans="3:3" ht="14.4" x14ac:dyDescent="0.3">
      <c r="C12563"/>
    </row>
    <row r="12564" spans="3:3" ht="14.4" x14ac:dyDescent="0.3">
      <c r="C12564"/>
    </row>
    <row r="12565" spans="3:3" ht="14.4" x14ac:dyDescent="0.3">
      <c r="C12565"/>
    </row>
    <row r="12566" spans="3:3" ht="14.4" x14ac:dyDescent="0.3">
      <c r="C12566"/>
    </row>
    <row r="12567" spans="3:3" ht="14.4" x14ac:dyDescent="0.3">
      <c r="C12567"/>
    </row>
    <row r="12568" spans="3:3" ht="14.4" x14ac:dyDescent="0.3">
      <c r="C12568"/>
    </row>
    <row r="12569" spans="3:3" ht="14.4" x14ac:dyDescent="0.3">
      <c r="C12569"/>
    </row>
    <row r="12570" spans="3:3" ht="14.4" x14ac:dyDescent="0.3">
      <c r="C12570"/>
    </row>
    <row r="12571" spans="3:3" ht="14.4" x14ac:dyDescent="0.3">
      <c r="C12571"/>
    </row>
    <row r="12572" spans="3:3" ht="14.4" x14ac:dyDescent="0.3">
      <c r="C12572"/>
    </row>
    <row r="12573" spans="3:3" ht="14.4" x14ac:dyDescent="0.3">
      <c r="C12573"/>
    </row>
    <row r="12574" spans="3:3" ht="14.4" x14ac:dyDescent="0.3">
      <c r="C12574"/>
    </row>
    <row r="12575" spans="3:3" ht="14.4" x14ac:dyDescent="0.3">
      <c r="C12575"/>
    </row>
    <row r="12576" spans="3:3" ht="14.4" x14ac:dyDescent="0.3">
      <c r="C12576"/>
    </row>
    <row r="12577" spans="3:3" ht="14.4" x14ac:dyDescent="0.3">
      <c r="C12577"/>
    </row>
    <row r="12578" spans="3:3" ht="14.4" x14ac:dyDescent="0.3">
      <c r="C12578"/>
    </row>
    <row r="12579" spans="3:3" ht="14.4" x14ac:dyDescent="0.3">
      <c r="C12579"/>
    </row>
    <row r="12580" spans="3:3" ht="14.4" x14ac:dyDescent="0.3">
      <c r="C12580"/>
    </row>
    <row r="12581" spans="3:3" ht="14.4" x14ac:dyDescent="0.3">
      <c r="C12581"/>
    </row>
    <row r="12582" spans="3:3" ht="14.4" x14ac:dyDescent="0.3">
      <c r="C12582"/>
    </row>
    <row r="12583" spans="3:3" ht="14.4" x14ac:dyDescent="0.3">
      <c r="C12583"/>
    </row>
    <row r="12584" spans="3:3" ht="14.4" x14ac:dyDescent="0.3">
      <c r="C12584"/>
    </row>
    <row r="12585" spans="3:3" ht="14.4" x14ac:dyDescent="0.3">
      <c r="C12585"/>
    </row>
    <row r="12586" spans="3:3" ht="14.4" x14ac:dyDescent="0.3">
      <c r="C12586"/>
    </row>
    <row r="12587" spans="3:3" ht="14.4" x14ac:dyDescent="0.3">
      <c r="C12587"/>
    </row>
    <row r="12588" spans="3:3" ht="14.4" x14ac:dyDescent="0.3">
      <c r="C12588"/>
    </row>
    <row r="12589" spans="3:3" ht="14.4" x14ac:dyDescent="0.3">
      <c r="C12589"/>
    </row>
    <row r="12590" spans="3:3" ht="14.4" x14ac:dyDescent="0.3">
      <c r="C12590"/>
    </row>
    <row r="12591" spans="3:3" ht="14.4" x14ac:dyDescent="0.3">
      <c r="C12591"/>
    </row>
    <row r="12592" spans="3:3" ht="14.4" x14ac:dyDescent="0.3">
      <c r="C12592"/>
    </row>
    <row r="12593" spans="3:3" ht="14.4" x14ac:dyDescent="0.3">
      <c r="C12593"/>
    </row>
    <row r="12594" spans="3:3" ht="14.4" x14ac:dyDescent="0.3">
      <c r="C12594"/>
    </row>
    <row r="12595" spans="3:3" ht="14.4" x14ac:dyDescent="0.3">
      <c r="C12595"/>
    </row>
    <row r="12596" spans="3:3" ht="14.4" x14ac:dyDescent="0.3">
      <c r="C12596"/>
    </row>
    <row r="12597" spans="3:3" ht="14.4" x14ac:dyDescent="0.3">
      <c r="C12597"/>
    </row>
    <row r="12598" spans="3:3" ht="14.4" x14ac:dyDescent="0.3">
      <c r="C12598"/>
    </row>
    <row r="12599" spans="3:3" ht="14.4" x14ac:dyDescent="0.3">
      <c r="C12599"/>
    </row>
    <row r="12600" spans="3:3" ht="14.4" x14ac:dyDescent="0.3">
      <c r="C12600"/>
    </row>
    <row r="12601" spans="3:3" ht="14.4" x14ac:dyDescent="0.3">
      <c r="C12601"/>
    </row>
    <row r="12602" spans="3:3" ht="14.4" x14ac:dyDescent="0.3">
      <c r="C12602"/>
    </row>
    <row r="12603" spans="3:3" ht="14.4" x14ac:dyDescent="0.3">
      <c r="C12603"/>
    </row>
    <row r="12604" spans="3:3" ht="14.4" x14ac:dyDescent="0.3">
      <c r="C12604"/>
    </row>
    <row r="12605" spans="3:3" ht="14.4" x14ac:dyDescent="0.3">
      <c r="C12605"/>
    </row>
    <row r="12606" spans="3:3" ht="14.4" x14ac:dyDescent="0.3">
      <c r="C12606"/>
    </row>
    <row r="12607" spans="3:3" ht="14.4" x14ac:dyDescent="0.3">
      <c r="C12607"/>
    </row>
    <row r="12608" spans="3:3" ht="14.4" x14ac:dyDescent="0.3">
      <c r="C12608"/>
    </row>
    <row r="12609" spans="3:3" ht="14.4" x14ac:dyDescent="0.3">
      <c r="C12609"/>
    </row>
    <row r="12610" spans="3:3" ht="14.4" x14ac:dyDescent="0.3">
      <c r="C12610"/>
    </row>
    <row r="12611" spans="3:3" ht="14.4" x14ac:dyDescent="0.3">
      <c r="C12611"/>
    </row>
    <row r="12612" spans="3:3" ht="14.4" x14ac:dyDescent="0.3">
      <c r="C12612"/>
    </row>
    <row r="12613" spans="3:3" ht="14.4" x14ac:dyDescent="0.3">
      <c r="C12613"/>
    </row>
    <row r="12614" spans="3:3" ht="14.4" x14ac:dyDescent="0.3">
      <c r="C12614"/>
    </row>
    <row r="12615" spans="3:3" ht="14.4" x14ac:dyDescent="0.3">
      <c r="C12615"/>
    </row>
    <row r="12616" spans="3:3" ht="14.4" x14ac:dyDescent="0.3">
      <c r="C12616"/>
    </row>
    <row r="12617" spans="3:3" ht="14.4" x14ac:dyDescent="0.3">
      <c r="C12617"/>
    </row>
    <row r="12618" spans="3:3" ht="14.4" x14ac:dyDescent="0.3">
      <c r="C12618"/>
    </row>
    <row r="12619" spans="3:3" ht="14.4" x14ac:dyDescent="0.3">
      <c r="C12619"/>
    </row>
    <row r="12620" spans="3:3" ht="14.4" x14ac:dyDescent="0.3">
      <c r="C12620"/>
    </row>
    <row r="12621" spans="3:3" ht="14.4" x14ac:dyDescent="0.3">
      <c r="C12621"/>
    </row>
    <row r="12622" spans="3:3" ht="14.4" x14ac:dyDescent="0.3">
      <c r="C12622"/>
    </row>
    <row r="12623" spans="3:3" ht="14.4" x14ac:dyDescent="0.3">
      <c r="C12623"/>
    </row>
    <row r="12624" spans="3:3" ht="14.4" x14ac:dyDescent="0.3">
      <c r="C12624"/>
    </row>
    <row r="12625" spans="3:3" ht="14.4" x14ac:dyDescent="0.3">
      <c r="C12625"/>
    </row>
    <row r="12626" spans="3:3" ht="14.4" x14ac:dyDescent="0.3">
      <c r="C12626"/>
    </row>
    <row r="12627" spans="3:3" ht="14.4" x14ac:dyDescent="0.3">
      <c r="C12627"/>
    </row>
    <row r="12628" spans="3:3" ht="14.4" x14ac:dyDescent="0.3">
      <c r="C12628"/>
    </row>
    <row r="12629" spans="3:3" ht="14.4" x14ac:dyDescent="0.3">
      <c r="C12629"/>
    </row>
    <row r="12630" spans="3:3" ht="14.4" x14ac:dyDescent="0.3">
      <c r="C12630"/>
    </row>
    <row r="12631" spans="3:3" ht="14.4" x14ac:dyDescent="0.3">
      <c r="C12631"/>
    </row>
    <row r="12632" spans="3:3" ht="14.4" x14ac:dyDescent="0.3">
      <c r="C12632"/>
    </row>
    <row r="12633" spans="3:3" ht="14.4" x14ac:dyDescent="0.3">
      <c r="C12633"/>
    </row>
    <row r="12634" spans="3:3" ht="14.4" x14ac:dyDescent="0.3">
      <c r="C12634"/>
    </row>
    <row r="12635" spans="3:3" ht="14.4" x14ac:dyDescent="0.3">
      <c r="C12635"/>
    </row>
    <row r="12636" spans="3:3" ht="14.4" x14ac:dyDescent="0.3">
      <c r="C12636"/>
    </row>
    <row r="12637" spans="3:3" ht="14.4" x14ac:dyDescent="0.3">
      <c r="C12637"/>
    </row>
    <row r="12638" spans="3:3" ht="14.4" x14ac:dyDescent="0.3">
      <c r="C12638"/>
    </row>
    <row r="12639" spans="3:3" ht="14.4" x14ac:dyDescent="0.3">
      <c r="C12639"/>
    </row>
    <row r="12640" spans="3:3" ht="14.4" x14ac:dyDescent="0.3">
      <c r="C12640"/>
    </row>
    <row r="12641" spans="3:3" ht="14.4" x14ac:dyDescent="0.3">
      <c r="C12641"/>
    </row>
    <row r="12642" spans="3:3" ht="14.4" x14ac:dyDescent="0.3">
      <c r="C12642"/>
    </row>
    <row r="12643" spans="3:3" ht="14.4" x14ac:dyDescent="0.3">
      <c r="C12643"/>
    </row>
    <row r="12644" spans="3:3" ht="14.4" x14ac:dyDescent="0.3">
      <c r="C12644"/>
    </row>
    <row r="12645" spans="3:3" ht="14.4" x14ac:dyDescent="0.3">
      <c r="C12645"/>
    </row>
    <row r="12646" spans="3:3" ht="14.4" x14ac:dyDescent="0.3">
      <c r="C12646"/>
    </row>
    <row r="12647" spans="3:3" ht="14.4" x14ac:dyDescent="0.3">
      <c r="C12647"/>
    </row>
    <row r="12648" spans="3:3" ht="14.4" x14ac:dyDescent="0.3">
      <c r="C12648"/>
    </row>
    <row r="12649" spans="3:3" ht="14.4" x14ac:dyDescent="0.3">
      <c r="C12649"/>
    </row>
    <row r="12650" spans="3:3" ht="14.4" x14ac:dyDescent="0.3">
      <c r="C12650"/>
    </row>
    <row r="12651" spans="3:3" ht="14.4" x14ac:dyDescent="0.3">
      <c r="C12651"/>
    </row>
    <row r="12652" spans="3:3" ht="14.4" x14ac:dyDescent="0.3">
      <c r="C12652"/>
    </row>
    <row r="12653" spans="3:3" ht="14.4" x14ac:dyDescent="0.3">
      <c r="C12653"/>
    </row>
    <row r="12654" spans="3:3" ht="14.4" x14ac:dyDescent="0.3">
      <c r="C12654"/>
    </row>
    <row r="12655" spans="3:3" ht="14.4" x14ac:dyDescent="0.3">
      <c r="C12655"/>
    </row>
    <row r="12656" spans="3:3" ht="14.4" x14ac:dyDescent="0.3">
      <c r="C12656"/>
    </row>
    <row r="12657" spans="3:3" ht="14.4" x14ac:dyDescent="0.3">
      <c r="C12657"/>
    </row>
    <row r="12658" spans="3:3" ht="14.4" x14ac:dyDescent="0.3">
      <c r="C12658"/>
    </row>
    <row r="12659" spans="3:3" ht="14.4" x14ac:dyDescent="0.3">
      <c r="C12659"/>
    </row>
    <row r="12660" spans="3:3" ht="14.4" x14ac:dyDescent="0.3">
      <c r="C12660"/>
    </row>
    <row r="12661" spans="3:3" ht="14.4" x14ac:dyDescent="0.3">
      <c r="C12661"/>
    </row>
    <row r="12662" spans="3:3" ht="14.4" x14ac:dyDescent="0.3">
      <c r="C12662"/>
    </row>
    <row r="12663" spans="3:3" ht="14.4" x14ac:dyDescent="0.3">
      <c r="C12663"/>
    </row>
    <row r="12664" spans="3:3" ht="14.4" x14ac:dyDescent="0.3">
      <c r="C12664"/>
    </row>
    <row r="12665" spans="3:3" ht="14.4" x14ac:dyDescent="0.3">
      <c r="C12665"/>
    </row>
    <row r="12666" spans="3:3" ht="14.4" x14ac:dyDescent="0.3">
      <c r="C12666"/>
    </row>
    <row r="12667" spans="3:3" ht="14.4" x14ac:dyDescent="0.3">
      <c r="C12667"/>
    </row>
    <row r="12668" spans="3:3" ht="14.4" x14ac:dyDescent="0.3">
      <c r="C12668"/>
    </row>
    <row r="12669" spans="3:3" ht="14.4" x14ac:dyDescent="0.3">
      <c r="C12669"/>
    </row>
    <row r="12670" spans="3:3" ht="14.4" x14ac:dyDescent="0.3">
      <c r="C12670"/>
    </row>
    <row r="12671" spans="3:3" ht="14.4" x14ac:dyDescent="0.3">
      <c r="C12671"/>
    </row>
    <row r="12672" spans="3:3" ht="14.4" x14ac:dyDescent="0.3">
      <c r="C12672"/>
    </row>
    <row r="12673" spans="3:3" ht="14.4" x14ac:dyDescent="0.3">
      <c r="C12673"/>
    </row>
    <row r="12674" spans="3:3" ht="14.4" x14ac:dyDescent="0.3">
      <c r="C12674"/>
    </row>
    <row r="12675" spans="3:3" ht="14.4" x14ac:dyDescent="0.3">
      <c r="C12675"/>
    </row>
    <row r="12676" spans="3:3" ht="14.4" x14ac:dyDescent="0.3">
      <c r="C12676"/>
    </row>
    <row r="12677" spans="3:3" ht="14.4" x14ac:dyDescent="0.3">
      <c r="C12677"/>
    </row>
    <row r="12678" spans="3:3" ht="14.4" x14ac:dyDescent="0.3">
      <c r="C12678"/>
    </row>
    <row r="12679" spans="3:3" ht="14.4" x14ac:dyDescent="0.3">
      <c r="C12679"/>
    </row>
    <row r="12680" spans="3:3" ht="14.4" x14ac:dyDescent="0.3">
      <c r="C12680"/>
    </row>
    <row r="12681" spans="3:3" ht="14.4" x14ac:dyDescent="0.3">
      <c r="C12681"/>
    </row>
    <row r="12682" spans="3:3" ht="14.4" x14ac:dyDescent="0.3">
      <c r="C12682"/>
    </row>
    <row r="12683" spans="3:3" ht="14.4" x14ac:dyDescent="0.3">
      <c r="C12683"/>
    </row>
    <row r="12684" spans="3:3" ht="14.4" x14ac:dyDescent="0.3">
      <c r="C12684"/>
    </row>
    <row r="12685" spans="3:3" ht="14.4" x14ac:dyDescent="0.3">
      <c r="C12685"/>
    </row>
    <row r="12686" spans="3:3" ht="14.4" x14ac:dyDescent="0.3">
      <c r="C12686"/>
    </row>
    <row r="12687" spans="3:3" ht="14.4" x14ac:dyDescent="0.3">
      <c r="C12687"/>
    </row>
    <row r="12688" spans="3:3" ht="14.4" x14ac:dyDescent="0.3">
      <c r="C12688"/>
    </row>
    <row r="12689" spans="3:3" ht="14.4" x14ac:dyDescent="0.3">
      <c r="C12689"/>
    </row>
    <row r="12690" spans="3:3" ht="14.4" x14ac:dyDescent="0.3">
      <c r="C12690"/>
    </row>
    <row r="12691" spans="3:3" ht="14.4" x14ac:dyDescent="0.3">
      <c r="C12691"/>
    </row>
    <row r="12692" spans="3:3" ht="14.4" x14ac:dyDescent="0.3">
      <c r="C12692"/>
    </row>
    <row r="12693" spans="3:3" ht="14.4" x14ac:dyDescent="0.3">
      <c r="C12693"/>
    </row>
    <row r="12694" spans="3:3" ht="14.4" x14ac:dyDescent="0.3">
      <c r="C12694"/>
    </row>
    <row r="12695" spans="3:3" ht="14.4" x14ac:dyDescent="0.3">
      <c r="C12695"/>
    </row>
    <row r="12696" spans="3:3" ht="14.4" x14ac:dyDescent="0.3">
      <c r="C12696"/>
    </row>
    <row r="12697" spans="3:3" ht="14.4" x14ac:dyDescent="0.3">
      <c r="C12697"/>
    </row>
    <row r="12698" spans="3:3" ht="14.4" x14ac:dyDescent="0.3">
      <c r="C12698"/>
    </row>
    <row r="12699" spans="3:3" ht="14.4" x14ac:dyDescent="0.3">
      <c r="C12699"/>
    </row>
    <row r="12700" spans="3:3" ht="14.4" x14ac:dyDescent="0.3">
      <c r="C12700"/>
    </row>
    <row r="12701" spans="3:3" ht="14.4" x14ac:dyDescent="0.3">
      <c r="C12701"/>
    </row>
    <row r="12702" spans="3:3" ht="14.4" x14ac:dyDescent="0.3">
      <c r="C12702"/>
    </row>
    <row r="12703" spans="3:3" ht="14.4" x14ac:dyDescent="0.3">
      <c r="C12703"/>
    </row>
    <row r="12704" spans="3:3" ht="14.4" x14ac:dyDescent="0.3">
      <c r="C12704"/>
    </row>
    <row r="12705" spans="3:3" ht="14.4" x14ac:dyDescent="0.3">
      <c r="C12705"/>
    </row>
    <row r="12706" spans="3:3" ht="14.4" x14ac:dyDescent="0.3">
      <c r="C12706"/>
    </row>
    <row r="12707" spans="3:3" ht="14.4" x14ac:dyDescent="0.3">
      <c r="C12707"/>
    </row>
    <row r="12708" spans="3:3" ht="14.4" x14ac:dyDescent="0.3">
      <c r="C12708"/>
    </row>
    <row r="12709" spans="3:3" ht="14.4" x14ac:dyDescent="0.3">
      <c r="C12709"/>
    </row>
    <row r="12710" spans="3:3" ht="14.4" x14ac:dyDescent="0.3">
      <c r="C12710"/>
    </row>
    <row r="12711" spans="3:3" ht="14.4" x14ac:dyDescent="0.3">
      <c r="C12711"/>
    </row>
    <row r="12712" spans="3:3" ht="14.4" x14ac:dyDescent="0.3">
      <c r="C12712"/>
    </row>
    <row r="12713" spans="3:3" ht="14.4" x14ac:dyDescent="0.3">
      <c r="C12713"/>
    </row>
    <row r="12714" spans="3:3" ht="14.4" x14ac:dyDescent="0.3">
      <c r="C12714"/>
    </row>
    <row r="12715" spans="3:3" ht="14.4" x14ac:dyDescent="0.3">
      <c r="C12715"/>
    </row>
    <row r="12716" spans="3:3" ht="14.4" x14ac:dyDescent="0.3">
      <c r="C12716"/>
    </row>
    <row r="12717" spans="3:3" ht="14.4" x14ac:dyDescent="0.3">
      <c r="C12717"/>
    </row>
    <row r="12718" spans="3:3" ht="14.4" x14ac:dyDescent="0.3">
      <c r="C12718"/>
    </row>
    <row r="12719" spans="3:3" ht="14.4" x14ac:dyDescent="0.3">
      <c r="C12719"/>
    </row>
    <row r="12720" spans="3:3" ht="14.4" x14ac:dyDescent="0.3">
      <c r="C12720"/>
    </row>
    <row r="12721" spans="3:3" ht="14.4" x14ac:dyDescent="0.3">
      <c r="C12721"/>
    </row>
    <row r="12722" spans="3:3" ht="14.4" x14ac:dyDescent="0.3">
      <c r="C12722"/>
    </row>
    <row r="12723" spans="3:3" ht="14.4" x14ac:dyDescent="0.3">
      <c r="C12723"/>
    </row>
    <row r="12724" spans="3:3" ht="14.4" x14ac:dyDescent="0.3">
      <c r="C12724"/>
    </row>
    <row r="12725" spans="3:3" ht="14.4" x14ac:dyDescent="0.3">
      <c r="C12725"/>
    </row>
    <row r="12726" spans="3:3" ht="14.4" x14ac:dyDescent="0.3">
      <c r="C12726"/>
    </row>
    <row r="12727" spans="3:3" ht="14.4" x14ac:dyDescent="0.3">
      <c r="C12727"/>
    </row>
    <row r="12728" spans="3:3" ht="14.4" x14ac:dyDescent="0.3">
      <c r="C12728"/>
    </row>
    <row r="12729" spans="3:3" ht="14.4" x14ac:dyDescent="0.3">
      <c r="C12729"/>
    </row>
    <row r="12730" spans="3:3" ht="14.4" x14ac:dyDescent="0.3">
      <c r="C12730"/>
    </row>
    <row r="12731" spans="3:3" ht="14.4" x14ac:dyDescent="0.3">
      <c r="C12731"/>
    </row>
    <row r="12732" spans="3:3" ht="14.4" x14ac:dyDescent="0.3">
      <c r="C12732"/>
    </row>
    <row r="12733" spans="3:3" ht="14.4" x14ac:dyDescent="0.3">
      <c r="C12733"/>
    </row>
    <row r="12734" spans="3:3" ht="14.4" x14ac:dyDescent="0.3">
      <c r="C12734"/>
    </row>
    <row r="12735" spans="3:3" ht="14.4" x14ac:dyDescent="0.3">
      <c r="C12735"/>
    </row>
    <row r="12736" spans="3:3" ht="14.4" x14ac:dyDescent="0.3">
      <c r="C12736"/>
    </row>
    <row r="12737" spans="3:3" ht="14.4" x14ac:dyDescent="0.3">
      <c r="C12737"/>
    </row>
    <row r="12738" spans="3:3" ht="14.4" x14ac:dyDescent="0.3">
      <c r="C12738"/>
    </row>
    <row r="12739" spans="3:3" ht="14.4" x14ac:dyDescent="0.3">
      <c r="C12739"/>
    </row>
    <row r="12740" spans="3:3" ht="14.4" x14ac:dyDescent="0.3">
      <c r="C12740"/>
    </row>
    <row r="12741" spans="3:3" ht="14.4" x14ac:dyDescent="0.3">
      <c r="C12741"/>
    </row>
    <row r="12742" spans="3:3" ht="14.4" x14ac:dyDescent="0.3">
      <c r="C12742"/>
    </row>
    <row r="12743" spans="3:3" ht="14.4" x14ac:dyDescent="0.3">
      <c r="C12743"/>
    </row>
    <row r="12744" spans="3:3" ht="14.4" x14ac:dyDescent="0.3">
      <c r="C12744"/>
    </row>
    <row r="12745" spans="3:3" ht="14.4" x14ac:dyDescent="0.3">
      <c r="C12745"/>
    </row>
    <row r="12746" spans="3:3" ht="14.4" x14ac:dyDescent="0.3">
      <c r="C12746"/>
    </row>
    <row r="12747" spans="3:3" ht="14.4" x14ac:dyDescent="0.3">
      <c r="C12747"/>
    </row>
    <row r="12748" spans="3:3" ht="14.4" x14ac:dyDescent="0.3">
      <c r="C12748"/>
    </row>
    <row r="12749" spans="3:3" ht="14.4" x14ac:dyDescent="0.3">
      <c r="C12749"/>
    </row>
    <row r="12750" spans="3:3" ht="14.4" x14ac:dyDescent="0.3">
      <c r="C12750"/>
    </row>
    <row r="12751" spans="3:3" ht="14.4" x14ac:dyDescent="0.3">
      <c r="C12751"/>
    </row>
    <row r="12752" spans="3:3" ht="14.4" x14ac:dyDescent="0.3">
      <c r="C12752"/>
    </row>
    <row r="12753" spans="3:3" ht="14.4" x14ac:dyDescent="0.3">
      <c r="C12753"/>
    </row>
    <row r="12754" spans="3:3" ht="14.4" x14ac:dyDescent="0.3">
      <c r="C12754"/>
    </row>
    <row r="12755" spans="3:3" ht="14.4" x14ac:dyDescent="0.3">
      <c r="C12755"/>
    </row>
    <row r="12756" spans="3:3" ht="14.4" x14ac:dyDescent="0.3">
      <c r="C12756"/>
    </row>
    <row r="12757" spans="3:3" ht="14.4" x14ac:dyDescent="0.3">
      <c r="C12757"/>
    </row>
    <row r="12758" spans="3:3" ht="14.4" x14ac:dyDescent="0.3">
      <c r="C12758"/>
    </row>
    <row r="12759" spans="3:3" ht="14.4" x14ac:dyDescent="0.3">
      <c r="C12759"/>
    </row>
    <row r="12760" spans="3:3" ht="14.4" x14ac:dyDescent="0.3">
      <c r="C12760"/>
    </row>
    <row r="12761" spans="3:3" ht="14.4" x14ac:dyDescent="0.3">
      <c r="C12761"/>
    </row>
    <row r="12762" spans="3:3" ht="14.4" x14ac:dyDescent="0.3">
      <c r="C12762"/>
    </row>
    <row r="12763" spans="3:3" ht="14.4" x14ac:dyDescent="0.3">
      <c r="C12763"/>
    </row>
    <row r="12764" spans="3:3" ht="14.4" x14ac:dyDescent="0.3">
      <c r="C12764"/>
    </row>
    <row r="12765" spans="3:3" ht="14.4" x14ac:dyDescent="0.3">
      <c r="C12765"/>
    </row>
    <row r="12766" spans="3:3" ht="14.4" x14ac:dyDescent="0.3">
      <c r="C12766"/>
    </row>
    <row r="12767" spans="3:3" ht="14.4" x14ac:dyDescent="0.3">
      <c r="C12767"/>
    </row>
    <row r="12768" spans="3:3" ht="14.4" x14ac:dyDescent="0.3">
      <c r="C12768"/>
    </row>
    <row r="12769" spans="3:3" ht="14.4" x14ac:dyDescent="0.3">
      <c r="C12769"/>
    </row>
    <row r="12770" spans="3:3" ht="14.4" x14ac:dyDescent="0.3">
      <c r="C12770"/>
    </row>
    <row r="12771" spans="3:3" ht="14.4" x14ac:dyDescent="0.3">
      <c r="C12771"/>
    </row>
    <row r="12772" spans="3:3" ht="14.4" x14ac:dyDescent="0.3">
      <c r="C12772"/>
    </row>
    <row r="12773" spans="3:3" ht="14.4" x14ac:dyDescent="0.3">
      <c r="C12773"/>
    </row>
    <row r="12774" spans="3:3" ht="14.4" x14ac:dyDescent="0.3">
      <c r="C12774"/>
    </row>
    <row r="12775" spans="3:3" ht="14.4" x14ac:dyDescent="0.3">
      <c r="C12775"/>
    </row>
    <row r="12776" spans="3:3" ht="14.4" x14ac:dyDescent="0.3">
      <c r="C12776"/>
    </row>
    <row r="12777" spans="3:3" ht="14.4" x14ac:dyDescent="0.3">
      <c r="C12777"/>
    </row>
    <row r="12778" spans="3:3" ht="14.4" x14ac:dyDescent="0.3">
      <c r="C12778"/>
    </row>
    <row r="12779" spans="3:3" ht="14.4" x14ac:dyDescent="0.3">
      <c r="C12779"/>
    </row>
    <row r="12780" spans="3:3" ht="14.4" x14ac:dyDescent="0.3">
      <c r="C12780"/>
    </row>
    <row r="12781" spans="3:3" ht="14.4" x14ac:dyDescent="0.3">
      <c r="C12781"/>
    </row>
    <row r="12782" spans="3:3" ht="14.4" x14ac:dyDescent="0.3">
      <c r="C12782"/>
    </row>
    <row r="12783" spans="3:3" ht="14.4" x14ac:dyDescent="0.3">
      <c r="C12783"/>
    </row>
    <row r="12784" spans="3:3" ht="14.4" x14ac:dyDescent="0.3">
      <c r="C12784"/>
    </row>
    <row r="12785" spans="3:3" ht="14.4" x14ac:dyDescent="0.3">
      <c r="C12785"/>
    </row>
    <row r="12786" spans="3:3" ht="14.4" x14ac:dyDescent="0.3">
      <c r="C12786"/>
    </row>
    <row r="12787" spans="3:3" ht="14.4" x14ac:dyDescent="0.3">
      <c r="C12787"/>
    </row>
    <row r="12788" spans="3:3" ht="14.4" x14ac:dyDescent="0.3">
      <c r="C12788"/>
    </row>
    <row r="12789" spans="3:3" ht="14.4" x14ac:dyDescent="0.3">
      <c r="C12789"/>
    </row>
    <row r="12790" spans="3:3" ht="14.4" x14ac:dyDescent="0.3">
      <c r="C12790"/>
    </row>
    <row r="12791" spans="3:3" ht="14.4" x14ac:dyDescent="0.3">
      <c r="C12791"/>
    </row>
    <row r="12792" spans="3:3" ht="14.4" x14ac:dyDescent="0.3">
      <c r="C12792"/>
    </row>
    <row r="12793" spans="3:3" ht="14.4" x14ac:dyDescent="0.3">
      <c r="C12793"/>
    </row>
    <row r="12794" spans="3:3" ht="14.4" x14ac:dyDescent="0.3">
      <c r="C12794"/>
    </row>
    <row r="12795" spans="3:3" ht="14.4" x14ac:dyDescent="0.3">
      <c r="C12795"/>
    </row>
    <row r="12796" spans="3:3" ht="14.4" x14ac:dyDescent="0.3">
      <c r="C12796"/>
    </row>
    <row r="12797" spans="3:3" ht="14.4" x14ac:dyDescent="0.3">
      <c r="C12797"/>
    </row>
    <row r="12798" spans="3:3" ht="14.4" x14ac:dyDescent="0.3">
      <c r="C12798"/>
    </row>
    <row r="12799" spans="3:3" ht="14.4" x14ac:dyDescent="0.3">
      <c r="C12799"/>
    </row>
    <row r="12800" spans="3:3" ht="14.4" x14ac:dyDescent="0.3">
      <c r="C12800"/>
    </row>
    <row r="12801" spans="3:3" ht="14.4" x14ac:dyDescent="0.3">
      <c r="C12801"/>
    </row>
    <row r="12802" spans="3:3" ht="14.4" x14ac:dyDescent="0.3">
      <c r="C12802"/>
    </row>
    <row r="12803" spans="3:3" ht="14.4" x14ac:dyDescent="0.3">
      <c r="C12803"/>
    </row>
    <row r="12804" spans="3:3" ht="14.4" x14ac:dyDescent="0.3">
      <c r="C12804"/>
    </row>
    <row r="12805" spans="3:3" ht="14.4" x14ac:dyDescent="0.3">
      <c r="C12805"/>
    </row>
    <row r="12806" spans="3:3" ht="14.4" x14ac:dyDescent="0.3">
      <c r="C12806"/>
    </row>
    <row r="12807" spans="3:3" ht="14.4" x14ac:dyDescent="0.3">
      <c r="C12807"/>
    </row>
    <row r="12808" spans="3:3" ht="14.4" x14ac:dyDescent="0.3">
      <c r="C12808"/>
    </row>
    <row r="12809" spans="3:3" ht="14.4" x14ac:dyDescent="0.3">
      <c r="C12809"/>
    </row>
    <row r="12810" spans="3:3" ht="14.4" x14ac:dyDescent="0.3">
      <c r="C12810"/>
    </row>
    <row r="12811" spans="3:3" ht="14.4" x14ac:dyDescent="0.3">
      <c r="C12811"/>
    </row>
    <row r="12812" spans="3:3" ht="14.4" x14ac:dyDescent="0.3">
      <c r="C12812"/>
    </row>
    <row r="12813" spans="3:3" ht="14.4" x14ac:dyDescent="0.3">
      <c r="C12813"/>
    </row>
    <row r="12814" spans="3:3" ht="14.4" x14ac:dyDescent="0.3">
      <c r="C12814"/>
    </row>
    <row r="12815" spans="3:3" ht="14.4" x14ac:dyDescent="0.3">
      <c r="C12815"/>
    </row>
    <row r="12816" spans="3:3" ht="14.4" x14ac:dyDescent="0.3">
      <c r="C12816"/>
    </row>
    <row r="12817" spans="3:3" ht="14.4" x14ac:dyDescent="0.3">
      <c r="C12817"/>
    </row>
    <row r="12818" spans="3:3" ht="14.4" x14ac:dyDescent="0.3">
      <c r="C12818"/>
    </row>
    <row r="12819" spans="3:3" ht="14.4" x14ac:dyDescent="0.3">
      <c r="C12819"/>
    </row>
    <row r="12820" spans="3:3" ht="14.4" x14ac:dyDescent="0.3">
      <c r="C12820"/>
    </row>
    <row r="12821" spans="3:3" ht="14.4" x14ac:dyDescent="0.3">
      <c r="C12821"/>
    </row>
    <row r="12822" spans="3:3" ht="14.4" x14ac:dyDescent="0.3">
      <c r="C12822"/>
    </row>
    <row r="12823" spans="3:3" ht="14.4" x14ac:dyDescent="0.3">
      <c r="C12823"/>
    </row>
    <row r="12824" spans="3:3" ht="14.4" x14ac:dyDescent="0.3">
      <c r="C12824"/>
    </row>
    <row r="12825" spans="3:3" ht="14.4" x14ac:dyDescent="0.3">
      <c r="C12825"/>
    </row>
    <row r="12826" spans="3:3" ht="14.4" x14ac:dyDescent="0.3">
      <c r="C12826"/>
    </row>
    <row r="12827" spans="3:3" ht="14.4" x14ac:dyDescent="0.3">
      <c r="C12827"/>
    </row>
    <row r="12828" spans="3:3" ht="14.4" x14ac:dyDescent="0.3">
      <c r="C12828"/>
    </row>
    <row r="12829" spans="3:3" ht="14.4" x14ac:dyDescent="0.3">
      <c r="C12829"/>
    </row>
    <row r="12830" spans="3:3" ht="14.4" x14ac:dyDescent="0.3">
      <c r="C12830"/>
    </row>
    <row r="12831" spans="3:3" ht="14.4" x14ac:dyDescent="0.3">
      <c r="C12831"/>
    </row>
    <row r="12832" spans="3:3" ht="14.4" x14ac:dyDescent="0.3">
      <c r="C12832"/>
    </row>
    <row r="12833" spans="3:3" ht="14.4" x14ac:dyDescent="0.3">
      <c r="C12833"/>
    </row>
    <row r="12834" spans="3:3" ht="14.4" x14ac:dyDescent="0.3">
      <c r="C12834"/>
    </row>
    <row r="12835" spans="3:3" ht="14.4" x14ac:dyDescent="0.3">
      <c r="C12835"/>
    </row>
    <row r="12836" spans="3:3" ht="14.4" x14ac:dyDescent="0.3">
      <c r="C12836"/>
    </row>
    <row r="12837" spans="3:3" ht="14.4" x14ac:dyDescent="0.3">
      <c r="C12837"/>
    </row>
    <row r="12838" spans="3:3" ht="14.4" x14ac:dyDescent="0.3">
      <c r="C12838"/>
    </row>
    <row r="12839" spans="3:3" ht="14.4" x14ac:dyDescent="0.3">
      <c r="C12839"/>
    </row>
    <row r="12840" spans="3:3" ht="14.4" x14ac:dyDescent="0.3">
      <c r="C12840"/>
    </row>
    <row r="12841" spans="3:3" ht="14.4" x14ac:dyDescent="0.3">
      <c r="C12841"/>
    </row>
    <row r="12842" spans="3:3" ht="14.4" x14ac:dyDescent="0.3">
      <c r="C12842"/>
    </row>
    <row r="12843" spans="3:3" ht="14.4" x14ac:dyDescent="0.3">
      <c r="C12843"/>
    </row>
    <row r="12844" spans="3:3" ht="14.4" x14ac:dyDescent="0.3">
      <c r="C12844"/>
    </row>
    <row r="12845" spans="3:3" ht="14.4" x14ac:dyDescent="0.3">
      <c r="C12845"/>
    </row>
    <row r="12846" spans="3:3" ht="14.4" x14ac:dyDescent="0.3">
      <c r="C12846"/>
    </row>
    <row r="12847" spans="3:3" ht="14.4" x14ac:dyDescent="0.3">
      <c r="C12847"/>
    </row>
    <row r="12848" spans="3:3" ht="14.4" x14ac:dyDescent="0.3">
      <c r="C12848"/>
    </row>
    <row r="12849" spans="3:3" ht="14.4" x14ac:dyDescent="0.3">
      <c r="C12849"/>
    </row>
    <row r="12850" spans="3:3" ht="14.4" x14ac:dyDescent="0.3">
      <c r="C12850"/>
    </row>
    <row r="12851" spans="3:3" ht="14.4" x14ac:dyDescent="0.3">
      <c r="C12851"/>
    </row>
    <row r="12852" spans="3:3" ht="14.4" x14ac:dyDescent="0.3">
      <c r="C12852"/>
    </row>
    <row r="12853" spans="3:3" ht="14.4" x14ac:dyDescent="0.3">
      <c r="C12853"/>
    </row>
    <row r="12854" spans="3:3" ht="14.4" x14ac:dyDescent="0.3">
      <c r="C12854"/>
    </row>
    <row r="12855" spans="3:3" ht="14.4" x14ac:dyDescent="0.3">
      <c r="C12855"/>
    </row>
    <row r="12856" spans="3:3" ht="14.4" x14ac:dyDescent="0.3">
      <c r="C12856"/>
    </row>
    <row r="12857" spans="3:3" ht="14.4" x14ac:dyDescent="0.3">
      <c r="C12857"/>
    </row>
    <row r="12858" spans="3:3" ht="14.4" x14ac:dyDescent="0.3">
      <c r="C12858"/>
    </row>
    <row r="12859" spans="3:3" ht="14.4" x14ac:dyDescent="0.3">
      <c r="C12859"/>
    </row>
    <row r="12860" spans="3:3" ht="14.4" x14ac:dyDescent="0.3">
      <c r="C12860"/>
    </row>
    <row r="12861" spans="3:3" ht="14.4" x14ac:dyDescent="0.3">
      <c r="C12861"/>
    </row>
    <row r="12862" spans="3:3" ht="14.4" x14ac:dyDescent="0.3">
      <c r="C12862"/>
    </row>
    <row r="12863" spans="3:3" ht="14.4" x14ac:dyDescent="0.3">
      <c r="C12863"/>
    </row>
    <row r="12864" spans="3:3" ht="14.4" x14ac:dyDescent="0.3">
      <c r="C12864"/>
    </row>
    <row r="12865" spans="3:3" ht="14.4" x14ac:dyDescent="0.3">
      <c r="C12865"/>
    </row>
    <row r="12866" spans="3:3" ht="14.4" x14ac:dyDescent="0.3">
      <c r="C12866"/>
    </row>
    <row r="12867" spans="3:3" ht="14.4" x14ac:dyDescent="0.3">
      <c r="C12867"/>
    </row>
    <row r="12868" spans="3:3" ht="14.4" x14ac:dyDescent="0.3">
      <c r="C12868"/>
    </row>
    <row r="12869" spans="3:3" ht="14.4" x14ac:dyDescent="0.3">
      <c r="C12869"/>
    </row>
    <row r="12870" spans="3:3" ht="14.4" x14ac:dyDescent="0.3">
      <c r="C12870"/>
    </row>
    <row r="12871" spans="3:3" ht="14.4" x14ac:dyDescent="0.3">
      <c r="C12871"/>
    </row>
    <row r="12872" spans="3:3" ht="14.4" x14ac:dyDescent="0.3">
      <c r="C12872"/>
    </row>
    <row r="12873" spans="3:3" ht="14.4" x14ac:dyDescent="0.3">
      <c r="C12873"/>
    </row>
    <row r="12874" spans="3:3" ht="14.4" x14ac:dyDescent="0.3">
      <c r="C12874"/>
    </row>
    <row r="12875" spans="3:3" ht="14.4" x14ac:dyDescent="0.3">
      <c r="C12875"/>
    </row>
    <row r="12876" spans="3:3" ht="14.4" x14ac:dyDescent="0.3">
      <c r="C12876"/>
    </row>
    <row r="12877" spans="3:3" ht="14.4" x14ac:dyDescent="0.3">
      <c r="C12877"/>
    </row>
    <row r="12878" spans="3:3" ht="14.4" x14ac:dyDescent="0.3">
      <c r="C12878"/>
    </row>
    <row r="12879" spans="3:3" ht="14.4" x14ac:dyDescent="0.3">
      <c r="C12879"/>
    </row>
    <row r="12880" spans="3:3" ht="14.4" x14ac:dyDescent="0.3">
      <c r="C12880"/>
    </row>
    <row r="12881" spans="3:3" ht="14.4" x14ac:dyDescent="0.3">
      <c r="C12881"/>
    </row>
    <row r="12882" spans="3:3" ht="14.4" x14ac:dyDescent="0.3">
      <c r="C12882"/>
    </row>
    <row r="12883" spans="3:3" ht="14.4" x14ac:dyDescent="0.3">
      <c r="C12883"/>
    </row>
    <row r="12884" spans="3:3" ht="14.4" x14ac:dyDescent="0.3">
      <c r="C12884"/>
    </row>
    <row r="12885" spans="3:3" ht="14.4" x14ac:dyDescent="0.3">
      <c r="C12885"/>
    </row>
    <row r="12886" spans="3:3" ht="14.4" x14ac:dyDescent="0.3">
      <c r="C12886"/>
    </row>
    <row r="12887" spans="3:3" ht="14.4" x14ac:dyDescent="0.3">
      <c r="C12887"/>
    </row>
    <row r="12888" spans="3:3" ht="14.4" x14ac:dyDescent="0.3">
      <c r="C12888"/>
    </row>
    <row r="12889" spans="3:3" ht="14.4" x14ac:dyDescent="0.3">
      <c r="C12889"/>
    </row>
    <row r="12890" spans="3:3" ht="14.4" x14ac:dyDescent="0.3">
      <c r="C12890"/>
    </row>
    <row r="12891" spans="3:3" ht="14.4" x14ac:dyDescent="0.3">
      <c r="C12891"/>
    </row>
    <row r="12892" spans="3:3" ht="14.4" x14ac:dyDescent="0.3">
      <c r="C12892"/>
    </row>
    <row r="12893" spans="3:3" ht="14.4" x14ac:dyDescent="0.3">
      <c r="C12893"/>
    </row>
    <row r="12894" spans="3:3" ht="14.4" x14ac:dyDescent="0.3">
      <c r="C12894"/>
    </row>
    <row r="12895" spans="3:3" ht="14.4" x14ac:dyDescent="0.3">
      <c r="C12895"/>
    </row>
    <row r="12896" spans="3:3" ht="14.4" x14ac:dyDescent="0.3">
      <c r="C12896"/>
    </row>
    <row r="12897" spans="3:3" ht="14.4" x14ac:dyDescent="0.3">
      <c r="C12897"/>
    </row>
    <row r="12898" spans="3:3" ht="14.4" x14ac:dyDescent="0.3">
      <c r="C12898"/>
    </row>
    <row r="12899" spans="3:3" ht="14.4" x14ac:dyDescent="0.3">
      <c r="C12899"/>
    </row>
    <row r="12900" spans="3:3" ht="14.4" x14ac:dyDescent="0.3">
      <c r="C12900"/>
    </row>
    <row r="12901" spans="3:3" ht="14.4" x14ac:dyDescent="0.3">
      <c r="C12901"/>
    </row>
    <row r="12902" spans="3:3" ht="14.4" x14ac:dyDescent="0.3">
      <c r="C12902"/>
    </row>
    <row r="12903" spans="3:3" ht="14.4" x14ac:dyDescent="0.3">
      <c r="C12903"/>
    </row>
    <row r="12904" spans="3:3" ht="14.4" x14ac:dyDescent="0.3">
      <c r="C12904"/>
    </row>
    <row r="12905" spans="3:3" ht="14.4" x14ac:dyDescent="0.3">
      <c r="C12905"/>
    </row>
    <row r="12906" spans="3:3" ht="14.4" x14ac:dyDescent="0.3">
      <c r="C12906"/>
    </row>
    <row r="12907" spans="3:3" ht="14.4" x14ac:dyDescent="0.3">
      <c r="C12907"/>
    </row>
    <row r="12908" spans="3:3" ht="14.4" x14ac:dyDescent="0.3">
      <c r="C12908"/>
    </row>
    <row r="12909" spans="3:3" ht="14.4" x14ac:dyDescent="0.3">
      <c r="C12909"/>
    </row>
    <row r="12910" spans="3:3" ht="14.4" x14ac:dyDescent="0.3">
      <c r="C12910"/>
    </row>
    <row r="12911" spans="3:3" ht="14.4" x14ac:dyDescent="0.3">
      <c r="C12911"/>
    </row>
    <row r="12912" spans="3:3" ht="14.4" x14ac:dyDescent="0.3">
      <c r="C12912"/>
    </row>
    <row r="12913" spans="3:3" ht="14.4" x14ac:dyDescent="0.3">
      <c r="C12913"/>
    </row>
    <row r="12914" spans="3:3" ht="14.4" x14ac:dyDescent="0.3">
      <c r="C12914"/>
    </row>
    <row r="12915" spans="3:3" ht="14.4" x14ac:dyDescent="0.3">
      <c r="C12915"/>
    </row>
    <row r="12916" spans="3:3" ht="14.4" x14ac:dyDescent="0.3">
      <c r="C12916"/>
    </row>
    <row r="12917" spans="3:3" ht="14.4" x14ac:dyDescent="0.3">
      <c r="C12917"/>
    </row>
    <row r="12918" spans="3:3" ht="14.4" x14ac:dyDescent="0.3">
      <c r="C12918"/>
    </row>
    <row r="12919" spans="3:3" ht="14.4" x14ac:dyDescent="0.3">
      <c r="C12919"/>
    </row>
    <row r="12920" spans="3:3" ht="14.4" x14ac:dyDescent="0.3">
      <c r="C12920"/>
    </row>
    <row r="12921" spans="3:3" ht="14.4" x14ac:dyDescent="0.3">
      <c r="C12921"/>
    </row>
    <row r="12922" spans="3:3" ht="14.4" x14ac:dyDescent="0.3">
      <c r="C12922"/>
    </row>
    <row r="12923" spans="3:3" ht="14.4" x14ac:dyDescent="0.3">
      <c r="C12923"/>
    </row>
    <row r="12924" spans="3:3" ht="14.4" x14ac:dyDescent="0.3">
      <c r="C12924"/>
    </row>
    <row r="12925" spans="3:3" ht="14.4" x14ac:dyDescent="0.3">
      <c r="C12925"/>
    </row>
    <row r="12926" spans="3:3" ht="14.4" x14ac:dyDescent="0.3">
      <c r="C12926"/>
    </row>
    <row r="12927" spans="3:3" ht="14.4" x14ac:dyDescent="0.3">
      <c r="C12927"/>
    </row>
    <row r="12928" spans="3:3" ht="14.4" x14ac:dyDescent="0.3">
      <c r="C12928"/>
    </row>
    <row r="12929" spans="3:3" ht="14.4" x14ac:dyDescent="0.3">
      <c r="C12929"/>
    </row>
    <row r="12930" spans="3:3" ht="14.4" x14ac:dyDescent="0.3">
      <c r="C12930"/>
    </row>
    <row r="12931" spans="3:3" ht="14.4" x14ac:dyDescent="0.3">
      <c r="C12931"/>
    </row>
    <row r="12932" spans="3:3" ht="14.4" x14ac:dyDescent="0.3">
      <c r="C12932"/>
    </row>
    <row r="12933" spans="3:3" ht="14.4" x14ac:dyDescent="0.3">
      <c r="C12933"/>
    </row>
    <row r="12934" spans="3:3" ht="14.4" x14ac:dyDescent="0.3">
      <c r="C12934"/>
    </row>
    <row r="12935" spans="3:3" ht="14.4" x14ac:dyDescent="0.3">
      <c r="C12935"/>
    </row>
    <row r="12936" spans="3:3" ht="14.4" x14ac:dyDescent="0.3">
      <c r="C12936"/>
    </row>
    <row r="12937" spans="3:3" ht="14.4" x14ac:dyDescent="0.3">
      <c r="C12937"/>
    </row>
    <row r="12938" spans="3:3" ht="14.4" x14ac:dyDescent="0.3">
      <c r="C12938"/>
    </row>
    <row r="12939" spans="3:3" ht="14.4" x14ac:dyDescent="0.3">
      <c r="C12939"/>
    </row>
    <row r="12940" spans="3:3" ht="14.4" x14ac:dyDescent="0.3">
      <c r="C12940"/>
    </row>
    <row r="12941" spans="3:3" ht="14.4" x14ac:dyDescent="0.3">
      <c r="C12941"/>
    </row>
    <row r="12942" spans="3:3" ht="14.4" x14ac:dyDescent="0.3">
      <c r="C12942"/>
    </row>
    <row r="12943" spans="3:3" ht="14.4" x14ac:dyDescent="0.3">
      <c r="C12943"/>
    </row>
    <row r="12944" spans="3:3" ht="14.4" x14ac:dyDescent="0.3">
      <c r="C12944"/>
    </row>
    <row r="12945" spans="3:3" ht="14.4" x14ac:dyDescent="0.3">
      <c r="C12945"/>
    </row>
    <row r="12946" spans="3:3" ht="14.4" x14ac:dyDescent="0.3">
      <c r="C12946"/>
    </row>
    <row r="12947" spans="3:3" ht="14.4" x14ac:dyDescent="0.3">
      <c r="C12947"/>
    </row>
    <row r="12948" spans="3:3" ht="14.4" x14ac:dyDescent="0.3">
      <c r="C12948"/>
    </row>
    <row r="12949" spans="3:3" ht="14.4" x14ac:dyDescent="0.3">
      <c r="C12949"/>
    </row>
    <row r="12950" spans="3:3" ht="14.4" x14ac:dyDescent="0.3">
      <c r="C12950"/>
    </row>
    <row r="12951" spans="3:3" ht="14.4" x14ac:dyDescent="0.3">
      <c r="C12951"/>
    </row>
    <row r="12952" spans="3:3" ht="14.4" x14ac:dyDescent="0.3">
      <c r="C12952"/>
    </row>
    <row r="12953" spans="3:3" ht="14.4" x14ac:dyDescent="0.3">
      <c r="C12953"/>
    </row>
    <row r="12954" spans="3:3" ht="14.4" x14ac:dyDescent="0.3">
      <c r="C12954"/>
    </row>
    <row r="12955" spans="3:3" ht="14.4" x14ac:dyDescent="0.3">
      <c r="C12955"/>
    </row>
    <row r="12956" spans="3:3" ht="14.4" x14ac:dyDescent="0.3">
      <c r="C12956"/>
    </row>
    <row r="12957" spans="3:3" ht="14.4" x14ac:dyDescent="0.3">
      <c r="C12957"/>
    </row>
    <row r="12958" spans="3:3" ht="14.4" x14ac:dyDescent="0.3">
      <c r="C12958"/>
    </row>
    <row r="12959" spans="3:3" ht="14.4" x14ac:dyDescent="0.3">
      <c r="C12959"/>
    </row>
    <row r="12960" spans="3:3" ht="14.4" x14ac:dyDescent="0.3">
      <c r="C12960"/>
    </row>
    <row r="12961" spans="3:3" ht="14.4" x14ac:dyDescent="0.3">
      <c r="C12961"/>
    </row>
    <row r="12962" spans="3:3" ht="14.4" x14ac:dyDescent="0.3">
      <c r="C12962"/>
    </row>
    <row r="12963" spans="3:3" ht="14.4" x14ac:dyDescent="0.3">
      <c r="C12963"/>
    </row>
    <row r="12964" spans="3:3" ht="14.4" x14ac:dyDescent="0.3">
      <c r="C12964"/>
    </row>
    <row r="12965" spans="3:3" ht="14.4" x14ac:dyDescent="0.3">
      <c r="C12965"/>
    </row>
    <row r="12966" spans="3:3" ht="14.4" x14ac:dyDescent="0.3">
      <c r="C12966"/>
    </row>
    <row r="12967" spans="3:3" ht="14.4" x14ac:dyDescent="0.3">
      <c r="C12967"/>
    </row>
    <row r="12968" spans="3:3" ht="14.4" x14ac:dyDescent="0.3">
      <c r="C12968"/>
    </row>
    <row r="12969" spans="3:3" ht="14.4" x14ac:dyDescent="0.3">
      <c r="C12969"/>
    </row>
    <row r="12970" spans="3:3" ht="14.4" x14ac:dyDescent="0.3">
      <c r="C12970"/>
    </row>
    <row r="12971" spans="3:3" ht="14.4" x14ac:dyDescent="0.3">
      <c r="C12971"/>
    </row>
    <row r="12972" spans="3:3" ht="14.4" x14ac:dyDescent="0.3">
      <c r="C12972"/>
    </row>
    <row r="12973" spans="3:3" ht="14.4" x14ac:dyDescent="0.3">
      <c r="C12973"/>
    </row>
    <row r="12974" spans="3:3" ht="14.4" x14ac:dyDescent="0.3">
      <c r="C12974"/>
    </row>
    <row r="12975" spans="3:3" ht="14.4" x14ac:dyDescent="0.3">
      <c r="C12975"/>
    </row>
    <row r="12976" spans="3:3" ht="14.4" x14ac:dyDescent="0.3">
      <c r="C12976"/>
    </row>
    <row r="12977" spans="3:3" ht="14.4" x14ac:dyDescent="0.3">
      <c r="C12977"/>
    </row>
    <row r="12978" spans="3:3" ht="14.4" x14ac:dyDescent="0.3">
      <c r="C12978"/>
    </row>
    <row r="12979" spans="3:3" ht="14.4" x14ac:dyDescent="0.3">
      <c r="C12979"/>
    </row>
    <row r="12980" spans="3:3" ht="14.4" x14ac:dyDescent="0.3">
      <c r="C12980"/>
    </row>
    <row r="12981" spans="3:3" ht="14.4" x14ac:dyDescent="0.3">
      <c r="C12981"/>
    </row>
    <row r="12982" spans="3:3" ht="14.4" x14ac:dyDescent="0.3">
      <c r="C12982"/>
    </row>
    <row r="12983" spans="3:3" ht="14.4" x14ac:dyDescent="0.3">
      <c r="C12983"/>
    </row>
    <row r="12984" spans="3:3" ht="14.4" x14ac:dyDescent="0.3">
      <c r="C12984"/>
    </row>
    <row r="12985" spans="3:3" ht="14.4" x14ac:dyDescent="0.3">
      <c r="C12985"/>
    </row>
    <row r="12986" spans="3:3" ht="14.4" x14ac:dyDescent="0.3">
      <c r="C12986"/>
    </row>
    <row r="12987" spans="3:3" ht="14.4" x14ac:dyDescent="0.3">
      <c r="C12987"/>
    </row>
    <row r="12988" spans="3:3" ht="14.4" x14ac:dyDescent="0.3">
      <c r="C12988"/>
    </row>
    <row r="12989" spans="3:3" ht="14.4" x14ac:dyDescent="0.3">
      <c r="C12989"/>
    </row>
    <row r="12990" spans="3:3" ht="14.4" x14ac:dyDescent="0.3">
      <c r="C12990"/>
    </row>
    <row r="12991" spans="3:3" ht="14.4" x14ac:dyDescent="0.3">
      <c r="C12991"/>
    </row>
    <row r="12992" spans="3:3" ht="14.4" x14ac:dyDescent="0.3">
      <c r="C12992"/>
    </row>
    <row r="12993" spans="3:3" ht="14.4" x14ac:dyDescent="0.3">
      <c r="C12993"/>
    </row>
    <row r="12994" spans="3:3" ht="14.4" x14ac:dyDescent="0.3">
      <c r="C12994"/>
    </row>
    <row r="12995" spans="3:3" ht="14.4" x14ac:dyDescent="0.3">
      <c r="C12995"/>
    </row>
    <row r="12996" spans="3:3" ht="14.4" x14ac:dyDescent="0.3">
      <c r="C12996"/>
    </row>
    <row r="12997" spans="3:3" ht="14.4" x14ac:dyDescent="0.3">
      <c r="C12997"/>
    </row>
    <row r="12998" spans="3:3" ht="14.4" x14ac:dyDescent="0.3">
      <c r="C12998"/>
    </row>
    <row r="12999" spans="3:3" ht="14.4" x14ac:dyDescent="0.3">
      <c r="C12999"/>
    </row>
    <row r="13000" spans="3:3" ht="14.4" x14ac:dyDescent="0.3">
      <c r="C13000"/>
    </row>
    <row r="13001" spans="3:3" ht="14.4" x14ac:dyDescent="0.3">
      <c r="C13001"/>
    </row>
    <row r="13002" spans="3:3" ht="14.4" x14ac:dyDescent="0.3">
      <c r="C13002"/>
    </row>
    <row r="13003" spans="3:3" ht="14.4" x14ac:dyDescent="0.3">
      <c r="C13003"/>
    </row>
    <row r="13004" spans="3:3" ht="14.4" x14ac:dyDescent="0.3">
      <c r="C13004"/>
    </row>
    <row r="13005" spans="3:3" ht="14.4" x14ac:dyDescent="0.3">
      <c r="C13005"/>
    </row>
    <row r="13006" spans="3:3" ht="14.4" x14ac:dyDescent="0.3">
      <c r="C13006"/>
    </row>
    <row r="13007" spans="3:3" ht="14.4" x14ac:dyDescent="0.3">
      <c r="C13007"/>
    </row>
    <row r="13008" spans="3:3" ht="14.4" x14ac:dyDescent="0.3">
      <c r="C13008"/>
    </row>
    <row r="13009" spans="3:3" ht="14.4" x14ac:dyDescent="0.3">
      <c r="C13009"/>
    </row>
    <row r="13010" spans="3:3" ht="14.4" x14ac:dyDescent="0.3">
      <c r="C13010"/>
    </row>
    <row r="13011" spans="3:3" ht="14.4" x14ac:dyDescent="0.3">
      <c r="C13011"/>
    </row>
    <row r="13012" spans="3:3" ht="14.4" x14ac:dyDescent="0.3">
      <c r="C13012"/>
    </row>
    <row r="13013" spans="3:3" ht="14.4" x14ac:dyDescent="0.3">
      <c r="C13013"/>
    </row>
    <row r="13014" spans="3:3" ht="14.4" x14ac:dyDescent="0.3">
      <c r="C13014"/>
    </row>
    <row r="13015" spans="3:3" ht="14.4" x14ac:dyDescent="0.3">
      <c r="C13015"/>
    </row>
    <row r="13016" spans="3:3" ht="14.4" x14ac:dyDescent="0.3">
      <c r="C13016"/>
    </row>
    <row r="13017" spans="3:3" ht="14.4" x14ac:dyDescent="0.3">
      <c r="C13017"/>
    </row>
    <row r="13018" spans="3:3" ht="14.4" x14ac:dyDescent="0.3">
      <c r="C13018"/>
    </row>
    <row r="13019" spans="3:3" ht="14.4" x14ac:dyDescent="0.3">
      <c r="C13019"/>
    </row>
    <row r="13020" spans="3:3" ht="14.4" x14ac:dyDescent="0.3">
      <c r="C13020"/>
    </row>
    <row r="13021" spans="3:3" ht="14.4" x14ac:dyDescent="0.3">
      <c r="C13021"/>
    </row>
    <row r="13022" spans="3:3" ht="14.4" x14ac:dyDescent="0.3">
      <c r="C13022"/>
    </row>
    <row r="13023" spans="3:3" ht="14.4" x14ac:dyDescent="0.3">
      <c r="C13023"/>
    </row>
    <row r="13024" spans="3:3" ht="14.4" x14ac:dyDescent="0.3">
      <c r="C13024"/>
    </row>
    <row r="13025" spans="3:3" ht="14.4" x14ac:dyDescent="0.3">
      <c r="C13025"/>
    </row>
    <row r="13026" spans="3:3" ht="14.4" x14ac:dyDescent="0.3">
      <c r="C13026"/>
    </row>
    <row r="13027" spans="3:3" ht="14.4" x14ac:dyDescent="0.3">
      <c r="C13027"/>
    </row>
    <row r="13028" spans="3:3" ht="14.4" x14ac:dyDescent="0.3">
      <c r="C13028"/>
    </row>
    <row r="13029" spans="3:3" ht="14.4" x14ac:dyDescent="0.3">
      <c r="C13029"/>
    </row>
    <row r="13030" spans="3:3" ht="14.4" x14ac:dyDescent="0.3">
      <c r="C13030"/>
    </row>
    <row r="13031" spans="3:3" ht="14.4" x14ac:dyDescent="0.3">
      <c r="C13031"/>
    </row>
    <row r="13032" spans="3:3" ht="14.4" x14ac:dyDescent="0.3">
      <c r="C13032"/>
    </row>
    <row r="13033" spans="3:3" ht="14.4" x14ac:dyDescent="0.3">
      <c r="C13033"/>
    </row>
    <row r="13034" spans="3:3" ht="14.4" x14ac:dyDescent="0.3">
      <c r="C13034"/>
    </row>
    <row r="13035" spans="3:3" ht="14.4" x14ac:dyDescent="0.3">
      <c r="C13035"/>
    </row>
    <row r="13036" spans="3:3" ht="14.4" x14ac:dyDescent="0.3">
      <c r="C13036"/>
    </row>
    <row r="13037" spans="3:3" ht="14.4" x14ac:dyDescent="0.3">
      <c r="C13037"/>
    </row>
    <row r="13038" spans="3:3" ht="14.4" x14ac:dyDescent="0.3">
      <c r="C13038"/>
    </row>
    <row r="13039" spans="3:3" ht="14.4" x14ac:dyDescent="0.3">
      <c r="C13039"/>
    </row>
    <row r="13040" spans="3:3" ht="14.4" x14ac:dyDescent="0.3">
      <c r="C13040"/>
    </row>
    <row r="13041" spans="3:3" ht="14.4" x14ac:dyDescent="0.3">
      <c r="C13041"/>
    </row>
    <row r="13042" spans="3:3" ht="14.4" x14ac:dyDescent="0.3">
      <c r="C13042"/>
    </row>
    <row r="13043" spans="3:3" ht="14.4" x14ac:dyDescent="0.3">
      <c r="C13043"/>
    </row>
    <row r="13044" spans="3:3" ht="14.4" x14ac:dyDescent="0.3">
      <c r="C13044"/>
    </row>
    <row r="13045" spans="3:3" ht="14.4" x14ac:dyDescent="0.3">
      <c r="C13045"/>
    </row>
    <row r="13046" spans="3:3" ht="14.4" x14ac:dyDescent="0.3">
      <c r="C13046"/>
    </row>
    <row r="13047" spans="3:3" ht="14.4" x14ac:dyDescent="0.3">
      <c r="C13047"/>
    </row>
    <row r="13048" spans="3:3" ht="14.4" x14ac:dyDescent="0.3">
      <c r="C13048"/>
    </row>
    <row r="13049" spans="3:3" ht="14.4" x14ac:dyDescent="0.3">
      <c r="C13049"/>
    </row>
    <row r="13050" spans="3:3" ht="14.4" x14ac:dyDescent="0.3">
      <c r="C13050"/>
    </row>
    <row r="13051" spans="3:3" ht="14.4" x14ac:dyDescent="0.3">
      <c r="C13051"/>
    </row>
    <row r="13052" spans="3:3" ht="14.4" x14ac:dyDescent="0.3">
      <c r="C13052"/>
    </row>
    <row r="13053" spans="3:3" ht="14.4" x14ac:dyDescent="0.3">
      <c r="C13053"/>
    </row>
    <row r="13054" spans="3:3" ht="14.4" x14ac:dyDescent="0.3">
      <c r="C13054"/>
    </row>
    <row r="13055" spans="3:3" ht="14.4" x14ac:dyDescent="0.3">
      <c r="C13055"/>
    </row>
    <row r="13056" spans="3:3" ht="14.4" x14ac:dyDescent="0.3">
      <c r="C13056"/>
    </row>
    <row r="13057" spans="3:3" ht="14.4" x14ac:dyDescent="0.3">
      <c r="C13057"/>
    </row>
    <row r="13058" spans="3:3" ht="14.4" x14ac:dyDescent="0.3">
      <c r="C13058"/>
    </row>
    <row r="13059" spans="3:3" ht="14.4" x14ac:dyDescent="0.3">
      <c r="C13059"/>
    </row>
    <row r="13060" spans="3:3" ht="14.4" x14ac:dyDescent="0.3">
      <c r="C13060"/>
    </row>
    <row r="13061" spans="3:3" ht="14.4" x14ac:dyDescent="0.3">
      <c r="C13061"/>
    </row>
    <row r="13062" spans="3:3" ht="14.4" x14ac:dyDescent="0.3">
      <c r="C13062"/>
    </row>
    <row r="13063" spans="3:3" ht="14.4" x14ac:dyDescent="0.3">
      <c r="C13063"/>
    </row>
    <row r="13064" spans="3:3" ht="14.4" x14ac:dyDescent="0.3">
      <c r="C13064"/>
    </row>
    <row r="13065" spans="3:3" ht="14.4" x14ac:dyDescent="0.3">
      <c r="C13065"/>
    </row>
    <row r="13066" spans="3:3" ht="14.4" x14ac:dyDescent="0.3">
      <c r="C13066"/>
    </row>
    <row r="13067" spans="3:3" ht="14.4" x14ac:dyDescent="0.3">
      <c r="C13067"/>
    </row>
    <row r="13068" spans="3:3" ht="14.4" x14ac:dyDescent="0.3">
      <c r="C13068"/>
    </row>
    <row r="13069" spans="3:3" ht="14.4" x14ac:dyDescent="0.3">
      <c r="C13069"/>
    </row>
    <row r="13070" spans="3:3" ht="14.4" x14ac:dyDescent="0.3">
      <c r="C13070"/>
    </row>
    <row r="13071" spans="3:3" ht="14.4" x14ac:dyDescent="0.3">
      <c r="C13071"/>
    </row>
    <row r="13072" spans="3:3" ht="14.4" x14ac:dyDescent="0.3">
      <c r="C13072"/>
    </row>
    <row r="13073" spans="3:3" ht="14.4" x14ac:dyDescent="0.3">
      <c r="C13073"/>
    </row>
    <row r="13074" spans="3:3" ht="14.4" x14ac:dyDescent="0.3">
      <c r="C13074"/>
    </row>
    <row r="13075" spans="3:3" ht="14.4" x14ac:dyDescent="0.3">
      <c r="C13075"/>
    </row>
    <row r="13076" spans="3:3" ht="14.4" x14ac:dyDescent="0.3">
      <c r="C13076"/>
    </row>
    <row r="13077" spans="3:3" ht="14.4" x14ac:dyDescent="0.3">
      <c r="C13077"/>
    </row>
    <row r="13078" spans="3:3" ht="14.4" x14ac:dyDescent="0.3">
      <c r="C13078"/>
    </row>
    <row r="13079" spans="3:3" ht="14.4" x14ac:dyDescent="0.3">
      <c r="C13079"/>
    </row>
    <row r="13080" spans="3:3" ht="14.4" x14ac:dyDescent="0.3">
      <c r="C13080"/>
    </row>
    <row r="13081" spans="3:3" ht="14.4" x14ac:dyDescent="0.3">
      <c r="C13081"/>
    </row>
    <row r="13082" spans="3:3" ht="14.4" x14ac:dyDescent="0.3">
      <c r="C13082"/>
    </row>
    <row r="13083" spans="3:3" ht="14.4" x14ac:dyDescent="0.3">
      <c r="C13083"/>
    </row>
    <row r="13084" spans="3:3" ht="14.4" x14ac:dyDescent="0.3">
      <c r="C13084"/>
    </row>
    <row r="13085" spans="3:3" ht="14.4" x14ac:dyDescent="0.3">
      <c r="C13085"/>
    </row>
    <row r="13086" spans="3:3" ht="14.4" x14ac:dyDescent="0.3">
      <c r="C13086"/>
    </row>
    <row r="13087" spans="3:3" ht="14.4" x14ac:dyDescent="0.3">
      <c r="C13087"/>
    </row>
    <row r="13088" spans="3:3" ht="14.4" x14ac:dyDescent="0.3">
      <c r="C13088"/>
    </row>
    <row r="13089" spans="3:3" ht="14.4" x14ac:dyDescent="0.3">
      <c r="C13089"/>
    </row>
    <row r="13090" spans="3:3" ht="14.4" x14ac:dyDescent="0.3">
      <c r="C13090"/>
    </row>
    <row r="13091" spans="3:3" ht="14.4" x14ac:dyDescent="0.3">
      <c r="C13091"/>
    </row>
    <row r="13092" spans="3:3" ht="14.4" x14ac:dyDescent="0.3">
      <c r="C13092"/>
    </row>
    <row r="13093" spans="3:3" ht="14.4" x14ac:dyDescent="0.3">
      <c r="C13093"/>
    </row>
    <row r="13094" spans="3:3" ht="14.4" x14ac:dyDescent="0.3">
      <c r="C13094"/>
    </row>
    <row r="13095" spans="3:3" ht="14.4" x14ac:dyDescent="0.3">
      <c r="C13095"/>
    </row>
    <row r="13096" spans="3:3" ht="14.4" x14ac:dyDescent="0.3">
      <c r="C13096"/>
    </row>
    <row r="13097" spans="3:3" ht="14.4" x14ac:dyDescent="0.3">
      <c r="C13097"/>
    </row>
    <row r="13098" spans="3:3" ht="14.4" x14ac:dyDescent="0.3">
      <c r="C13098"/>
    </row>
    <row r="13099" spans="3:3" ht="14.4" x14ac:dyDescent="0.3">
      <c r="C13099"/>
    </row>
    <row r="13100" spans="3:3" ht="14.4" x14ac:dyDescent="0.3">
      <c r="C13100"/>
    </row>
    <row r="13101" spans="3:3" ht="14.4" x14ac:dyDescent="0.3">
      <c r="C13101"/>
    </row>
    <row r="13102" spans="3:3" ht="14.4" x14ac:dyDescent="0.3">
      <c r="C13102"/>
    </row>
    <row r="13103" spans="3:3" ht="14.4" x14ac:dyDescent="0.3">
      <c r="C13103"/>
    </row>
    <row r="13104" spans="3:3" ht="14.4" x14ac:dyDescent="0.3">
      <c r="C13104"/>
    </row>
    <row r="13105" spans="3:3" ht="14.4" x14ac:dyDescent="0.3">
      <c r="C13105"/>
    </row>
    <row r="13106" spans="3:3" ht="14.4" x14ac:dyDescent="0.3">
      <c r="C13106"/>
    </row>
    <row r="13107" spans="3:3" ht="14.4" x14ac:dyDescent="0.3">
      <c r="C13107"/>
    </row>
    <row r="13108" spans="3:3" ht="14.4" x14ac:dyDescent="0.3">
      <c r="C13108"/>
    </row>
    <row r="13109" spans="3:3" ht="14.4" x14ac:dyDescent="0.3">
      <c r="C13109"/>
    </row>
    <row r="13110" spans="3:3" ht="14.4" x14ac:dyDescent="0.3">
      <c r="C13110"/>
    </row>
    <row r="13111" spans="3:3" ht="14.4" x14ac:dyDescent="0.3">
      <c r="C13111"/>
    </row>
    <row r="13112" spans="3:3" ht="14.4" x14ac:dyDescent="0.3">
      <c r="C13112"/>
    </row>
    <row r="13113" spans="3:3" ht="14.4" x14ac:dyDescent="0.3">
      <c r="C13113"/>
    </row>
    <row r="13114" spans="3:3" ht="14.4" x14ac:dyDescent="0.3">
      <c r="C13114"/>
    </row>
    <row r="13115" spans="3:3" ht="14.4" x14ac:dyDescent="0.3">
      <c r="C13115"/>
    </row>
    <row r="13116" spans="3:3" ht="14.4" x14ac:dyDescent="0.3">
      <c r="C13116"/>
    </row>
    <row r="13117" spans="3:3" ht="14.4" x14ac:dyDescent="0.3">
      <c r="C13117"/>
    </row>
    <row r="13118" spans="3:3" ht="14.4" x14ac:dyDescent="0.3">
      <c r="C13118"/>
    </row>
    <row r="13119" spans="3:3" ht="14.4" x14ac:dyDescent="0.3">
      <c r="C13119"/>
    </row>
    <row r="13120" spans="3:3" ht="14.4" x14ac:dyDescent="0.3">
      <c r="C13120"/>
    </row>
    <row r="13121" spans="3:3" ht="14.4" x14ac:dyDescent="0.3">
      <c r="C13121"/>
    </row>
    <row r="13122" spans="3:3" ht="14.4" x14ac:dyDescent="0.3">
      <c r="C13122"/>
    </row>
    <row r="13123" spans="3:3" ht="14.4" x14ac:dyDescent="0.3">
      <c r="C13123"/>
    </row>
    <row r="13124" spans="3:3" ht="14.4" x14ac:dyDescent="0.3">
      <c r="C13124"/>
    </row>
    <row r="13125" spans="3:3" ht="14.4" x14ac:dyDescent="0.3">
      <c r="C13125"/>
    </row>
    <row r="13126" spans="3:3" ht="14.4" x14ac:dyDescent="0.3">
      <c r="C13126"/>
    </row>
    <row r="13127" spans="3:3" ht="14.4" x14ac:dyDescent="0.3">
      <c r="C13127"/>
    </row>
    <row r="13128" spans="3:3" ht="14.4" x14ac:dyDescent="0.3">
      <c r="C13128"/>
    </row>
    <row r="13129" spans="3:3" ht="14.4" x14ac:dyDescent="0.3">
      <c r="C13129"/>
    </row>
    <row r="13130" spans="3:3" ht="14.4" x14ac:dyDescent="0.3">
      <c r="C13130"/>
    </row>
    <row r="13131" spans="3:3" ht="14.4" x14ac:dyDescent="0.3">
      <c r="C13131"/>
    </row>
    <row r="13132" spans="3:3" ht="14.4" x14ac:dyDescent="0.3">
      <c r="C13132"/>
    </row>
    <row r="13133" spans="3:3" ht="14.4" x14ac:dyDescent="0.3">
      <c r="C13133"/>
    </row>
    <row r="13134" spans="3:3" ht="14.4" x14ac:dyDescent="0.3">
      <c r="C13134"/>
    </row>
    <row r="13135" spans="3:3" ht="14.4" x14ac:dyDescent="0.3">
      <c r="C13135"/>
    </row>
    <row r="13136" spans="3:3" ht="14.4" x14ac:dyDescent="0.3">
      <c r="C13136"/>
    </row>
    <row r="13137" spans="3:3" ht="14.4" x14ac:dyDescent="0.3">
      <c r="C13137"/>
    </row>
    <row r="13138" spans="3:3" ht="14.4" x14ac:dyDescent="0.3">
      <c r="C13138"/>
    </row>
    <row r="13139" spans="3:3" ht="14.4" x14ac:dyDescent="0.3">
      <c r="C13139"/>
    </row>
    <row r="13140" spans="3:3" ht="14.4" x14ac:dyDescent="0.3">
      <c r="C13140"/>
    </row>
    <row r="13141" spans="3:3" ht="14.4" x14ac:dyDescent="0.3">
      <c r="C13141"/>
    </row>
    <row r="13142" spans="3:3" ht="14.4" x14ac:dyDescent="0.3">
      <c r="C13142"/>
    </row>
    <row r="13143" spans="3:3" ht="14.4" x14ac:dyDescent="0.3">
      <c r="C13143"/>
    </row>
    <row r="13144" spans="3:3" ht="14.4" x14ac:dyDescent="0.3">
      <c r="C13144"/>
    </row>
    <row r="13145" spans="3:3" ht="14.4" x14ac:dyDescent="0.3">
      <c r="C13145"/>
    </row>
    <row r="13146" spans="3:3" ht="14.4" x14ac:dyDescent="0.3">
      <c r="C13146"/>
    </row>
    <row r="13147" spans="3:3" ht="14.4" x14ac:dyDescent="0.3">
      <c r="C13147"/>
    </row>
    <row r="13148" spans="3:3" ht="14.4" x14ac:dyDescent="0.3">
      <c r="C13148"/>
    </row>
    <row r="13149" spans="3:3" ht="14.4" x14ac:dyDescent="0.3">
      <c r="C13149"/>
    </row>
    <row r="13150" spans="3:3" ht="14.4" x14ac:dyDescent="0.3">
      <c r="C13150"/>
    </row>
    <row r="13151" spans="3:3" ht="14.4" x14ac:dyDescent="0.3">
      <c r="C13151"/>
    </row>
    <row r="13152" spans="3:3" ht="14.4" x14ac:dyDescent="0.3">
      <c r="C13152"/>
    </row>
    <row r="13153" spans="3:3" ht="14.4" x14ac:dyDescent="0.3">
      <c r="C13153"/>
    </row>
    <row r="13154" spans="3:3" ht="14.4" x14ac:dyDescent="0.3">
      <c r="C13154"/>
    </row>
    <row r="13155" spans="3:3" ht="14.4" x14ac:dyDescent="0.3">
      <c r="C13155"/>
    </row>
    <row r="13156" spans="3:3" ht="14.4" x14ac:dyDescent="0.3">
      <c r="C13156"/>
    </row>
    <row r="13157" spans="3:3" ht="14.4" x14ac:dyDescent="0.3">
      <c r="C13157"/>
    </row>
    <row r="13158" spans="3:3" ht="14.4" x14ac:dyDescent="0.3">
      <c r="C13158"/>
    </row>
    <row r="13159" spans="3:3" ht="14.4" x14ac:dyDescent="0.3">
      <c r="C13159"/>
    </row>
    <row r="13160" spans="3:3" ht="14.4" x14ac:dyDescent="0.3">
      <c r="C13160"/>
    </row>
    <row r="13161" spans="3:3" ht="14.4" x14ac:dyDescent="0.3">
      <c r="C13161"/>
    </row>
    <row r="13162" spans="3:3" ht="14.4" x14ac:dyDescent="0.3">
      <c r="C13162"/>
    </row>
    <row r="13163" spans="3:3" ht="14.4" x14ac:dyDescent="0.3">
      <c r="C13163"/>
    </row>
    <row r="13164" spans="3:3" ht="14.4" x14ac:dyDescent="0.3">
      <c r="C13164"/>
    </row>
    <row r="13165" spans="3:3" ht="14.4" x14ac:dyDescent="0.3">
      <c r="C13165"/>
    </row>
    <row r="13166" spans="3:3" ht="14.4" x14ac:dyDescent="0.3">
      <c r="C13166"/>
    </row>
    <row r="13167" spans="3:3" ht="14.4" x14ac:dyDescent="0.3">
      <c r="C13167"/>
    </row>
    <row r="13168" spans="3:3" ht="14.4" x14ac:dyDescent="0.3">
      <c r="C13168"/>
    </row>
    <row r="13169" spans="3:3" ht="14.4" x14ac:dyDescent="0.3">
      <c r="C13169"/>
    </row>
    <row r="13170" spans="3:3" ht="14.4" x14ac:dyDescent="0.3">
      <c r="C13170"/>
    </row>
    <row r="13171" spans="3:3" ht="14.4" x14ac:dyDescent="0.3">
      <c r="C13171"/>
    </row>
    <row r="13172" spans="3:3" ht="14.4" x14ac:dyDescent="0.3">
      <c r="C13172"/>
    </row>
    <row r="13173" spans="3:3" ht="14.4" x14ac:dyDescent="0.3">
      <c r="C13173"/>
    </row>
    <row r="13174" spans="3:3" ht="14.4" x14ac:dyDescent="0.3">
      <c r="C13174"/>
    </row>
    <row r="13175" spans="3:3" ht="14.4" x14ac:dyDescent="0.3">
      <c r="C13175"/>
    </row>
    <row r="13176" spans="3:3" ht="14.4" x14ac:dyDescent="0.3">
      <c r="C13176"/>
    </row>
    <row r="13177" spans="3:3" ht="14.4" x14ac:dyDescent="0.3">
      <c r="C13177"/>
    </row>
    <row r="13178" spans="3:3" ht="14.4" x14ac:dyDescent="0.3">
      <c r="C13178"/>
    </row>
    <row r="13179" spans="3:3" ht="14.4" x14ac:dyDescent="0.3">
      <c r="C13179"/>
    </row>
    <row r="13180" spans="3:3" ht="14.4" x14ac:dyDescent="0.3">
      <c r="C13180"/>
    </row>
    <row r="13181" spans="3:3" ht="14.4" x14ac:dyDescent="0.3">
      <c r="C13181"/>
    </row>
    <row r="13182" spans="3:3" ht="14.4" x14ac:dyDescent="0.3">
      <c r="C13182"/>
    </row>
    <row r="13183" spans="3:3" ht="14.4" x14ac:dyDescent="0.3">
      <c r="C13183"/>
    </row>
    <row r="13184" spans="3:3" ht="14.4" x14ac:dyDescent="0.3">
      <c r="C13184"/>
    </row>
    <row r="13185" spans="3:3" ht="14.4" x14ac:dyDescent="0.3">
      <c r="C13185"/>
    </row>
    <row r="13186" spans="3:3" ht="14.4" x14ac:dyDescent="0.3">
      <c r="C13186"/>
    </row>
    <row r="13187" spans="3:3" ht="14.4" x14ac:dyDescent="0.3">
      <c r="C13187"/>
    </row>
    <row r="13188" spans="3:3" ht="14.4" x14ac:dyDescent="0.3">
      <c r="C13188"/>
    </row>
    <row r="13189" spans="3:3" ht="14.4" x14ac:dyDescent="0.3">
      <c r="C13189"/>
    </row>
    <row r="13190" spans="3:3" ht="14.4" x14ac:dyDescent="0.3">
      <c r="C13190"/>
    </row>
    <row r="13191" spans="3:3" ht="14.4" x14ac:dyDescent="0.3">
      <c r="C13191"/>
    </row>
    <row r="13192" spans="3:3" ht="14.4" x14ac:dyDescent="0.3">
      <c r="C13192"/>
    </row>
    <row r="13193" spans="3:3" ht="14.4" x14ac:dyDescent="0.3">
      <c r="C13193"/>
    </row>
    <row r="13194" spans="3:3" ht="14.4" x14ac:dyDescent="0.3">
      <c r="C13194"/>
    </row>
    <row r="13195" spans="3:3" ht="14.4" x14ac:dyDescent="0.3">
      <c r="C13195"/>
    </row>
    <row r="13196" spans="3:3" ht="14.4" x14ac:dyDescent="0.3">
      <c r="C13196"/>
    </row>
    <row r="13197" spans="3:3" ht="14.4" x14ac:dyDescent="0.3">
      <c r="C13197"/>
    </row>
    <row r="13198" spans="3:3" ht="14.4" x14ac:dyDescent="0.3">
      <c r="C13198"/>
    </row>
    <row r="13199" spans="3:3" ht="14.4" x14ac:dyDescent="0.3">
      <c r="C13199"/>
    </row>
    <row r="13200" spans="3:3" ht="14.4" x14ac:dyDescent="0.3">
      <c r="C13200"/>
    </row>
    <row r="13201" spans="3:3" ht="14.4" x14ac:dyDescent="0.3">
      <c r="C13201"/>
    </row>
    <row r="13202" spans="3:3" ht="14.4" x14ac:dyDescent="0.3">
      <c r="C13202"/>
    </row>
    <row r="13203" spans="3:3" ht="14.4" x14ac:dyDescent="0.3">
      <c r="C13203"/>
    </row>
    <row r="13204" spans="3:3" ht="14.4" x14ac:dyDescent="0.3">
      <c r="C13204"/>
    </row>
    <row r="13205" spans="3:3" ht="14.4" x14ac:dyDescent="0.3">
      <c r="C13205"/>
    </row>
    <row r="13206" spans="3:3" ht="14.4" x14ac:dyDescent="0.3">
      <c r="C13206"/>
    </row>
    <row r="13207" spans="3:3" ht="14.4" x14ac:dyDescent="0.3">
      <c r="C13207"/>
    </row>
    <row r="13208" spans="3:3" ht="14.4" x14ac:dyDescent="0.3">
      <c r="C13208"/>
    </row>
    <row r="13209" spans="3:3" ht="14.4" x14ac:dyDescent="0.3">
      <c r="C13209"/>
    </row>
    <row r="13210" spans="3:3" ht="14.4" x14ac:dyDescent="0.3">
      <c r="C13210"/>
    </row>
    <row r="13211" spans="3:3" ht="14.4" x14ac:dyDescent="0.3">
      <c r="C13211"/>
    </row>
    <row r="13212" spans="3:3" ht="14.4" x14ac:dyDescent="0.3">
      <c r="C13212"/>
    </row>
    <row r="13213" spans="3:3" ht="14.4" x14ac:dyDescent="0.3">
      <c r="C13213"/>
    </row>
    <row r="13214" spans="3:3" ht="14.4" x14ac:dyDescent="0.3">
      <c r="C13214"/>
    </row>
    <row r="13215" spans="3:3" ht="14.4" x14ac:dyDescent="0.3">
      <c r="C13215"/>
    </row>
    <row r="13216" spans="3:3" ht="14.4" x14ac:dyDescent="0.3">
      <c r="C13216"/>
    </row>
    <row r="13217" spans="3:3" ht="14.4" x14ac:dyDescent="0.3">
      <c r="C13217"/>
    </row>
    <row r="13218" spans="3:3" ht="14.4" x14ac:dyDescent="0.3">
      <c r="C13218"/>
    </row>
    <row r="13219" spans="3:3" ht="14.4" x14ac:dyDescent="0.3">
      <c r="C13219"/>
    </row>
    <row r="13220" spans="3:3" ht="14.4" x14ac:dyDescent="0.3">
      <c r="C13220"/>
    </row>
    <row r="13221" spans="3:3" ht="14.4" x14ac:dyDescent="0.3">
      <c r="C13221"/>
    </row>
    <row r="13222" spans="3:3" ht="14.4" x14ac:dyDescent="0.3">
      <c r="C13222"/>
    </row>
    <row r="13223" spans="3:3" ht="14.4" x14ac:dyDescent="0.3">
      <c r="C13223"/>
    </row>
    <row r="13224" spans="3:3" ht="14.4" x14ac:dyDescent="0.3">
      <c r="C13224"/>
    </row>
    <row r="13225" spans="3:3" ht="14.4" x14ac:dyDescent="0.3">
      <c r="C13225"/>
    </row>
    <row r="13226" spans="3:3" ht="14.4" x14ac:dyDescent="0.3">
      <c r="C13226"/>
    </row>
    <row r="13227" spans="3:3" ht="14.4" x14ac:dyDescent="0.3">
      <c r="C13227"/>
    </row>
    <row r="13228" spans="3:3" ht="14.4" x14ac:dyDescent="0.3">
      <c r="C13228"/>
    </row>
    <row r="13229" spans="3:3" ht="14.4" x14ac:dyDescent="0.3">
      <c r="C13229"/>
    </row>
    <row r="13230" spans="3:3" ht="14.4" x14ac:dyDescent="0.3">
      <c r="C13230"/>
    </row>
    <row r="13231" spans="3:3" ht="14.4" x14ac:dyDescent="0.3">
      <c r="C13231"/>
    </row>
    <row r="13232" spans="3:3" ht="14.4" x14ac:dyDescent="0.3">
      <c r="C13232"/>
    </row>
    <row r="13233" spans="3:3" ht="14.4" x14ac:dyDescent="0.3">
      <c r="C13233"/>
    </row>
    <row r="13234" spans="3:3" ht="14.4" x14ac:dyDescent="0.3">
      <c r="C13234"/>
    </row>
    <row r="13235" spans="3:3" ht="14.4" x14ac:dyDescent="0.3">
      <c r="C13235"/>
    </row>
    <row r="13236" spans="3:3" ht="14.4" x14ac:dyDescent="0.3">
      <c r="C13236"/>
    </row>
    <row r="13237" spans="3:3" ht="14.4" x14ac:dyDescent="0.3">
      <c r="C13237"/>
    </row>
    <row r="13238" spans="3:3" ht="14.4" x14ac:dyDescent="0.3">
      <c r="C13238"/>
    </row>
    <row r="13239" spans="3:3" ht="14.4" x14ac:dyDescent="0.3">
      <c r="C13239"/>
    </row>
    <row r="13240" spans="3:3" ht="14.4" x14ac:dyDescent="0.3">
      <c r="C13240"/>
    </row>
    <row r="13241" spans="3:3" ht="14.4" x14ac:dyDescent="0.3">
      <c r="C13241"/>
    </row>
    <row r="13242" spans="3:3" ht="14.4" x14ac:dyDescent="0.3">
      <c r="C13242"/>
    </row>
    <row r="13243" spans="3:3" ht="14.4" x14ac:dyDescent="0.3">
      <c r="C13243"/>
    </row>
    <row r="13244" spans="3:3" ht="14.4" x14ac:dyDescent="0.3">
      <c r="C13244"/>
    </row>
    <row r="13245" spans="3:3" ht="14.4" x14ac:dyDescent="0.3">
      <c r="C13245"/>
    </row>
    <row r="13246" spans="3:3" ht="14.4" x14ac:dyDescent="0.3">
      <c r="C13246"/>
    </row>
    <row r="13247" spans="3:3" ht="14.4" x14ac:dyDescent="0.3">
      <c r="C13247"/>
    </row>
    <row r="13248" spans="3:3" ht="14.4" x14ac:dyDescent="0.3">
      <c r="C13248"/>
    </row>
    <row r="13249" spans="3:3" ht="14.4" x14ac:dyDescent="0.3">
      <c r="C13249"/>
    </row>
    <row r="13250" spans="3:3" ht="14.4" x14ac:dyDescent="0.3">
      <c r="C13250"/>
    </row>
    <row r="13251" spans="3:3" ht="14.4" x14ac:dyDescent="0.3">
      <c r="C13251"/>
    </row>
    <row r="13252" spans="3:3" ht="14.4" x14ac:dyDescent="0.3">
      <c r="C13252"/>
    </row>
    <row r="13253" spans="3:3" ht="14.4" x14ac:dyDescent="0.3">
      <c r="C13253"/>
    </row>
    <row r="13254" spans="3:3" ht="14.4" x14ac:dyDescent="0.3">
      <c r="C13254"/>
    </row>
    <row r="13255" spans="3:3" ht="14.4" x14ac:dyDescent="0.3">
      <c r="C13255"/>
    </row>
    <row r="13256" spans="3:3" ht="14.4" x14ac:dyDescent="0.3">
      <c r="C13256"/>
    </row>
    <row r="13257" spans="3:3" ht="14.4" x14ac:dyDescent="0.3">
      <c r="C13257"/>
    </row>
    <row r="13258" spans="3:3" ht="14.4" x14ac:dyDescent="0.3">
      <c r="C13258"/>
    </row>
    <row r="13259" spans="3:3" ht="14.4" x14ac:dyDescent="0.3">
      <c r="C13259"/>
    </row>
    <row r="13260" spans="3:3" ht="14.4" x14ac:dyDescent="0.3">
      <c r="C13260"/>
    </row>
    <row r="13261" spans="3:3" ht="14.4" x14ac:dyDescent="0.3">
      <c r="C13261"/>
    </row>
    <row r="13262" spans="3:3" ht="14.4" x14ac:dyDescent="0.3">
      <c r="C13262"/>
    </row>
    <row r="13263" spans="3:3" ht="14.4" x14ac:dyDescent="0.3">
      <c r="C13263"/>
    </row>
    <row r="13264" spans="3:3" ht="14.4" x14ac:dyDescent="0.3">
      <c r="C13264"/>
    </row>
    <row r="13265" spans="3:3" ht="14.4" x14ac:dyDescent="0.3">
      <c r="C13265"/>
    </row>
    <row r="13266" spans="3:3" ht="14.4" x14ac:dyDescent="0.3">
      <c r="C13266"/>
    </row>
    <row r="13267" spans="3:3" ht="14.4" x14ac:dyDescent="0.3">
      <c r="C13267"/>
    </row>
    <row r="13268" spans="3:3" ht="14.4" x14ac:dyDescent="0.3">
      <c r="C13268"/>
    </row>
    <row r="13269" spans="3:3" ht="14.4" x14ac:dyDescent="0.3">
      <c r="C13269"/>
    </row>
    <row r="13270" spans="3:3" ht="14.4" x14ac:dyDescent="0.3">
      <c r="C13270"/>
    </row>
    <row r="13271" spans="3:3" ht="14.4" x14ac:dyDescent="0.3">
      <c r="C13271"/>
    </row>
    <row r="13272" spans="3:3" ht="14.4" x14ac:dyDescent="0.3">
      <c r="C13272"/>
    </row>
    <row r="13273" spans="3:3" ht="14.4" x14ac:dyDescent="0.3">
      <c r="C13273"/>
    </row>
    <row r="13274" spans="3:3" ht="14.4" x14ac:dyDescent="0.3">
      <c r="C13274"/>
    </row>
    <row r="13275" spans="3:3" ht="14.4" x14ac:dyDescent="0.3">
      <c r="C13275"/>
    </row>
    <row r="13276" spans="3:3" ht="14.4" x14ac:dyDescent="0.3">
      <c r="C13276"/>
    </row>
    <row r="13277" spans="3:3" ht="14.4" x14ac:dyDescent="0.3">
      <c r="C13277"/>
    </row>
    <row r="13278" spans="3:3" ht="14.4" x14ac:dyDescent="0.3">
      <c r="C13278"/>
    </row>
    <row r="13279" spans="3:3" ht="14.4" x14ac:dyDescent="0.3">
      <c r="C13279"/>
    </row>
    <row r="13280" spans="3:3" ht="14.4" x14ac:dyDescent="0.3">
      <c r="C13280"/>
    </row>
    <row r="13281" spans="3:3" ht="14.4" x14ac:dyDescent="0.3">
      <c r="C13281"/>
    </row>
    <row r="13282" spans="3:3" ht="14.4" x14ac:dyDescent="0.3">
      <c r="C13282"/>
    </row>
    <row r="13283" spans="3:3" ht="14.4" x14ac:dyDescent="0.3">
      <c r="C13283"/>
    </row>
    <row r="13284" spans="3:3" ht="14.4" x14ac:dyDescent="0.3">
      <c r="C13284"/>
    </row>
    <row r="13285" spans="3:3" ht="14.4" x14ac:dyDescent="0.3">
      <c r="C13285"/>
    </row>
    <row r="13286" spans="3:3" ht="14.4" x14ac:dyDescent="0.3">
      <c r="C13286"/>
    </row>
    <row r="13287" spans="3:3" ht="14.4" x14ac:dyDescent="0.3">
      <c r="C13287"/>
    </row>
    <row r="13288" spans="3:3" ht="14.4" x14ac:dyDescent="0.3">
      <c r="C13288"/>
    </row>
    <row r="13289" spans="3:3" ht="14.4" x14ac:dyDescent="0.3">
      <c r="C13289"/>
    </row>
    <row r="13290" spans="3:3" ht="14.4" x14ac:dyDescent="0.3">
      <c r="C13290"/>
    </row>
    <row r="13291" spans="3:3" ht="14.4" x14ac:dyDescent="0.3">
      <c r="C13291"/>
    </row>
    <row r="13292" spans="3:3" ht="14.4" x14ac:dyDescent="0.3">
      <c r="C13292"/>
    </row>
    <row r="13293" spans="3:3" ht="14.4" x14ac:dyDescent="0.3">
      <c r="C13293"/>
    </row>
    <row r="13294" spans="3:3" ht="14.4" x14ac:dyDescent="0.3">
      <c r="C13294"/>
    </row>
    <row r="13295" spans="3:3" ht="14.4" x14ac:dyDescent="0.3">
      <c r="C13295"/>
    </row>
    <row r="13296" spans="3:3" ht="14.4" x14ac:dyDescent="0.3">
      <c r="C13296"/>
    </row>
    <row r="13297" spans="3:3" ht="14.4" x14ac:dyDescent="0.3">
      <c r="C13297"/>
    </row>
    <row r="13298" spans="3:3" ht="14.4" x14ac:dyDescent="0.3">
      <c r="C13298"/>
    </row>
    <row r="13299" spans="3:3" ht="14.4" x14ac:dyDescent="0.3">
      <c r="C13299"/>
    </row>
    <row r="13300" spans="3:3" ht="14.4" x14ac:dyDescent="0.3">
      <c r="C13300"/>
    </row>
    <row r="13301" spans="3:3" ht="14.4" x14ac:dyDescent="0.3">
      <c r="C13301"/>
    </row>
    <row r="13302" spans="3:3" ht="14.4" x14ac:dyDescent="0.3">
      <c r="C13302"/>
    </row>
    <row r="13303" spans="3:3" ht="14.4" x14ac:dyDescent="0.3">
      <c r="C13303"/>
    </row>
    <row r="13304" spans="3:3" ht="14.4" x14ac:dyDescent="0.3">
      <c r="C13304"/>
    </row>
    <row r="13305" spans="3:3" ht="14.4" x14ac:dyDescent="0.3">
      <c r="C13305"/>
    </row>
    <row r="13306" spans="3:3" ht="14.4" x14ac:dyDescent="0.3">
      <c r="C13306"/>
    </row>
    <row r="13307" spans="3:3" ht="14.4" x14ac:dyDescent="0.3">
      <c r="C13307"/>
    </row>
    <row r="13308" spans="3:3" ht="14.4" x14ac:dyDescent="0.3">
      <c r="C13308"/>
    </row>
    <row r="13309" spans="3:3" ht="14.4" x14ac:dyDescent="0.3">
      <c r="C13309"/>
    </row>
    <row r="13310" spans="3:3" ht="14.4" x14ac:dyDescent="0.3">
      <c r="C13310"/>
    </row>
    <row r="13311" spans="3:3" ht="14.4" x14ac:dyDescent="0.3">
      <c r="C13311"/>
    </row>
    <row r="13312" spans="3:3" ht="14.4" x14ac:dyDescent="0.3">
      <c r="C13312"/>
    </row>
    <row r="13313" spans="3:3" ht="14.4" x14ac:dyDescent="0.3">
      <c r="C13313"/>
    </row>
    <row r="13314" spans="3:3" ht="14.4" x14ac:dyDescent="0.3">
      <c r="C13314"/>
    </row>
    <row r="13315" spans="3:3" ht="14.4" x14ac:dyDescent="0.3">
      <c r="C13315"/>
    </row>
    <row r="13316" spans="3:3" ht="14.4" x14ac:dyDescent="0.3">
      <c r="C13316"/>
    </row>
    <row r="13317" spans="3:3" ht="14.4" x14ac:dyDescent="0.3">
      <c r="C13317"/>
    </row>
    <row r="13318" spans="3:3" ht="14.4" x14ac:dyDescent="0.3">
      <c r="C13318"/>
    </row>
    <row r="13319" spans="3:3" ht="14.4" x14ac:dyDescent="0.3">
      <c r="C13319"/>
    </row>
    <row r="13320" spans="3:3" ht="14.4" x14ac:dyDescent="0.3">
      <c r="C13320"/>
    </row>
    <row r="13321" spans="3:3" ht="14.4" x14ac:dyDescent="0.3">
      <c r="C13321"/>
    </row>
    <row r="13322" spans="3:3" ht="14.4" x14ac:dyDescent="0.3">
      <c r="C13322"/>
    </row>
    <row r="13323" spans="3:3" ht="14.4" x14ac:dyDescent="0.3">
      <c r="C13323"/>
    </row>
    <row r="13324" spans="3:3" ht="14.4" x14ac:dyDescent="0.3">
      <c r="C13324"/>
    </row>
    <row r="13325" spans="3:3" ht="14.4" x14ac:dyDescent="0.3">
      <c r="C13325"/>
    </row>
    <row r="13326" spans="3:3" ht="14.4" x14ac:dyDescent="0.3">
      <c r="C13326"/>
    </row>
    <row r="13327" spans="3:3" ht="14.4" x14ac:dyDescent="0.3">
      <c r="C13327"/>
    </row>
    <row r="13328" spans="3:3" ht="14.4" x14ac:dyDescent="0.3">
      <c r="C13328"/>
    </row>
    <row r="13329" spans="3:3" ht="14.4" x14ac:dyDescent="0.3">
      <c r="C13329"/>
    </row>
    <row r="13330" spans="3:3" ht="14.4" x14ac:dyDescent="0.3">
      <c r="C13330"/>
    </row>
    <row r="13331" spans="3:3" ht="14.4" x14ac:dyDescent="0.3">
      <c r="C13331"/>
    </row>
    <row r="13332" spans="3:3" ht="14.4" x14ac:dyDescent="0.3">
      <c r="C13332"/>
    </row>
    <row r="13333" spans="3:3" ht="14.4" x14ac:dyDescent="0.3">
      <c r="C13333"/>
    </row>
    <row r="13334" spans="3:3" ht="14.4" x14ac:dyDescent="0.3">
      <c r="C13334"/>
    </row>
    <row r="13335" spans="3:3" ht="14.4" x14ac:dyDescent="0.3">
      <c r="C13335"/>
    </row>
    <row r="13336" spans="3:3" ht="14.4" x14ac:dyDescent="0.3">
      <c r="C13336"/>
    </row>
    <row r="13337" spans="3:3" ht="14.4" x14ac:dyDescent="0.3">
      <c r="C13337"/>
    </row>
    <row r="13338" spans="3:3" ht="14.4" x14ac:dyDescent="0.3">
      <c r="C13338"/>
    </row>
    <row r="13339" spans="3:3" ht="14.4" x14ac:dyDescent="0.3">
      <c r="C13339"/>
    </row>
    <row r="13340" spans="3:3" ht="14.4" x14ac:dyDescent="0.3">
      <c r="C13340"/>
    </row>
    <row r="13341" spans="3:3" ht="14.4" x14ac:dyDescent="0.3">
      <c r="C13341"/>
    </row>
    <row r="13342" spans="3:3" ht="14.4" x14ac:dyDescent="0.3">
      <c r="C13342"/>
    </row>
    <row r="13343" spans="3:3" ht="14.4" x14ac:dyDescent="0.3">
      <c r="C13343"/>
    </row>
    <row r="13344" spans="3:3" ht="14.4" x14ac:dyDescent="0.3">
      <c r="C13344"/>
    </row>
    <row r="13345" spans="3:3" ht="14.4" x14ac:dyDescent="0.3">
      <c r="C13345"/>
    </row>
    <row r="13346" spans="3:3" ht="14.4" x14ac:dyDescent="0.3">
      <c r="C13346"/>
    </row>
    <row r="13347" spans="3:3" ht="14.4" x14ac:dyDescent="0.3">
      <c r="C13347"/>
    </row>
    <row r="13348" spans="3:3" ht="14.4" x14ac:dyDescent="0.3">
      <c r="C13348"/>
    </row>
    <row r="13349" spans="3:3" ht="14.4" x14ac:dyDescent="0.3">
      <c r="C13349"/>
    </row>
    <row r="13350" spans="3:3" ht="14.4" x14ac:dyDescent="0.3">
      <c r="C13350"/>
    </row>
    <row r="13351" spans="3:3" ht="14.4" x14ac:dyDescent="0.3">
      <c r="C13351"/>
    </row>
    <row r="13352" spans="3:3" ht="14.4" x14ac:dyDescent="0.3">
      <c r="C13352"/>
    </row>
    <row r="13353" spans="3:3" ht="14.4" x14ac:dyDescent="0.3">
      <c r="C13353"/>
    </row>
    <row r="13354" spans="3:3" ht="14.4" x14ac:dyDescent="0.3">
      <c r="C13354"/>
    </row>
    <row r="13355" spans="3:3" ht="14.4" x14ac:dyDescent="0.3">
      <c r="C13355"/>
    </row>
    <row r="13356" spans="3:3" ht="14.4" x14ac:dyDescent="0.3">
      <c r="C13356"/>
    </row>
    <row r="13357" spans="3:3" ht="14.4" x14ac:dyDescent="0.3">
      <c r="C13357"/>
    </row>
    <row r="13358" spans="3:3" ht="14.4" x14ac:dyDescent="0.3">
      <c r="C13358"/>
    </row>
    <row r="13359" spans="3:3" ht="14.4" x14ac:dyDescent="0.3">
      <c r="C13359"/>
    </row>
    <row r="13360" spans="3:3" ht="14.4" x14ac:dyDescent="0.3">
      <c r="C13360"/>
    </row>
    <row r="13361" spans="3:3" ht="14.4" x14ac:dyDescent="0.3">
      <c r="C13361"/>
    </row>
    <row r="13362" spans="3:3" ht="14.4" x14ac:dyDescent="0.3">
      <c r="C13362"/>
    </row>
    <row r="13363" spans="3:3" ht="14.4" x14ac:dyDescent="0.3">
      <c r="C13363"/>
    </row>
    <row r="13364" spans="3:3" ht="14.4" x14ac:dyDescent="0.3">
      <c r="C13364"/>
    </row>
    <row r="13365" spans="3:3" ht="14.4" x14ac:dyDescent="0.3">
      <c r="C13365"/>
    </row>
    <row r="13366" spans="3:3" ht="14.4" x14ac:dyDescent="0.3">
      <c r="C13366"/>
    </row>
    <row r="13367" spans="3:3" ht="14.4" x14ac:dyDescent="0.3">
      <c r="C13367"/>
    </row>
    <row r="13368" spans="3:3" ht="14.4" x14ac:dyDescent="0.3">
      <c r="C13368"/>
    </row>
    <row r="13369" spans="3:3" ht="14.4" x14ac:dyDescent="0.3">
      <c r="C13369"/>
    </row>
    <row r="13370" spans="3:3" ht="14.4" x14ac:dyDescent="0.3">
      <c r="C13370"/>
    </row>
    <row r="13371" spans="3:3" ht="14.4" x14ac:dyDescent="0.3">
      <c r="C13371"/>
    </row>
    <row r="13372" spans="3:3" ht="14.4" x14ac:dyDescent="0.3">
      <c r="C13372"/>
    </row>
    <row r="13373" spans="3:3" ht="14.4" x14ac:dyDescent="0.3">
      <c r="C13373"/>
    </row>
    <row r="13374" spans="3:3" ht="14.4" x14ac:dyDescent="0.3">
      <c r="C13374"/>
    </row>
    <row r="13375" spans="3:3" ht="14.4" x14ac:dyDescent="0.3">
      <c r="C13375"/>
    </row>
    <row r="13376" spans="3:3" ht="14.4" x14ac:dyDescent="0.3">
      <c r="C13376"/>
    </row>
    <row r="13377" spans="3:3" ht="14.4" x14ac:dyDescent="0.3">
      <c r="C13377"/>
    </row>
    <row r="13378" spans="3:3" ht="14.4" x14ac:dyDescent="0.3">
      <c r="C13378"/>
    </row>
    <row r="13379" spans="3:3" ht="14.4" x14ac:dyDescent="0.3">
      <c r="C13379"/>
    </row>
    <row r="13380" spans="3:3" ht="14.4" x14ac:dyDescent="0.3">
      <c r="C13380"/>
    </row>
    <row r="13381" spans="3:3" ht="14.4" x14ac:dyDescent="0.3">
      <c r="C13381"/>
    </row>
    <row r="13382" spans="3:3" ht="14.4" x14ac:dyDescent="0.3">
      <c r="C13382"/>
    </row>
    <row r="13383" spans="3:3" ht="14.4" x14ac:dyDescent="0.3">
      <c r="C13383"/>
    </row>
    <row r="13384" spans="3:3" ht="14.4" x14ac:dyDescent="0.3">
      <c r="C13384"/>
    </row>
    <row r="13385" spans="3:3" ht="14.4" x14ac:dyDescent="0.3">
      <c r="C13385"/>
    </row>
    <row r="13386" spans="3:3" ht="14.4" x14ac:dyDescent="0.3">
      <c r="C13386"/>
    </row>
    <row r="13387" spans="3:3" ht="14.4" x14ac:dyDescent="0.3">
      <c r="C13387"/>
    </row>
    <row r="13388" spans="3:3" ht="14.4" x14ac:dyDescent="0.3">
      <c r="C13388"/>
    </row>
    <row r="13389" spans="3:3" ht="14.4" x14ac:dyDescent="0.3">
      <c r="C13389"/>
    </row>
    <row r="13390" spans="3:3" ht="14.4" x14ac:dyDescent="0.3">
      <c r="C13390"/>
    </row>
    <row r="13391" spans="3:3" ht="14.4" x14ac:dyDescent="0.3">
      <c r="C13391"/>
    </row>
    <row r="13392" spans="3:3" ht="14.4" x14ac:dyDescent="0.3">
      <c r="C13392"/>
    </row>
    <row r="13393" spans="3:3" ht="14.4" x14ac:dyDescent="0.3">
      <c r="C13393"/>
    </row>
    <row r="13394" spans="3:3" ht="14.4" x14ac:dyDescent="0.3">
      <c r="C13394"/>
    </row>
    <row r="13395" spans="3:3" ht="14.4" x14ac:dyDescent="0.3">
      <c r="C13395"/>
    </row>
    <row r="13396" spans="3:3" ht="14.4" x14ac:dyDescent="0.3">
      <c r="C13396"/>
    </row>
    <row r="13397" spans="3:3" ht="14.4" x14ac:dyDescent="0.3">
      <c r="C13397"/>
    </row>
    <row r="13398" spans="3:3" ht="14.4" x14ac:dyDescent="0.3">
      <c r="C13398"/>
    </row>
    <row r="13399" spans="3:3" ht="14.4" x14ac:dyDescent="0.3">
      <c r="C13399"/>
    </row>
    <row r="13400" spans="3:3" ht="14.4" x14ac:dyDescent="0.3">
      <c r="C13400"/>
    </row>
    <row r="13401" spans="3:3" ht="14.4" x14ac:dyDescent="0.3">
      <c r="C13401"/>
    </row>
    <row r="13402" spans="3:3" ht="14.4" x14ac:dyDescent="0.3">
      <c r="C13402"/>
    </row>
    <row r="13403" spans="3:3" ht="14.4" x14ac:dyDescent="0.3">
      <c r="C13403"/>
    </row>
    <row r="13404" spans="3:3" ht="14.4" x14ac:dyDescent="0.3">
      <c r="C13404"/>
    </row>
    <row r="13405" spans="3:3" ht="14.4" x14ac:dyDescent="0.3">
      <c r="C13405"/>
    </row>
    <row r="13406" spans="3:3" ht="14.4" x14ac:dyDescent="0.3">
      <c r="C13406"/>
    </row>
    <row r="13407" spans="3:3" ht="14.4" x14ac:dyDescent="0.3">
      <c r="C13407"/>
    </row>
    <row r="13408" spans="3:3" ht="14.4" x14ac:dyDescent="0.3">
      <c r="C13408"/>
    </row>
    <row r="13409" spans="3:3" ht="14.4" x14ac:dyDescent="0.3">
      <c r="C13409"/>
    </row>
    <row r="13410" spans="3:3" ht="14.4" x14ac:dyDescent="0.3">
      <c r="C13410"/>
    </row>
    <row r="13411" spans="3:3" ht="14.4" x14ac:dyDescent="0.3">
      <c r="C13411"/>
    </row>
    <row r="13412" spans="3:3" ht="14.4" x14ac:dyDescent="0.3">
      <c r="C13412"/>
    </row>
    <row r="13413" spans="3:3" ht="14.4" x14ac:dyDescent="0.3">
      <c r="C13413"/>
    </row>
    <row r="13414" spans="3:3" ht="14.4" x14ac:dyDescent="0.3">
      <c r="C13414"/>
    </row>
    <row r="13415" spans="3:3" ht="14.4" x14ac:dyDescent="0.3">
      <c r="C13415"/>
    </row>
    <row r="13416" spans="3:3" ht="14.4" x14ac:dyDescent="0.3">
      <c r="C13416"/>
    </row>
    <row r="13417" spans="3:3" ht="14.4" x14ac:dyDescent="0.3">
      <c r="C13417"/>
    </row>
    <row r="13418" spans="3:3" ht="14.4" x14ac:dyDescent="0.3">
      <c r="C13418"/>
    </row>
    <row r="13419" spans="3:3" ht="14.4" x14ac:dyDescent="0.3">
      <c r="C13419"/>
    </row>
    <row r="13420" spans="3:3" ht="14.4" x14ac:dyDescent="0.3">
      <c r="C13420"/>
    </row>
    <row r="13421" spans="3:3" ht="14.4" x14ac:dyDescent="0.3">
      <c r="C13421"/>
    </row>
    <row r="13422" spans="3:3" ht="14.4" x14ac:dyDescent="0.3">
      <c r="C13422"/>
    </row>
    <row r="13423" spans="3:3" ht="14.4" x14ac:dyDescent="0.3">
      <c r="C13423"/>
    </row>
    <row r="13424" spans="3:3" ht="14.4" x14ac:dyDescent="0.3">
      <c r="C13424"/>
    </row>
    <row r="13425" spans="3:3" ht="14.4" x14ac:dyDescent="0.3">
      <c r="C13425"/>
    </row>
    <row r="13426" spans="3:3" ht="14.4" x14ac:dyDescent="0.3">
      <c r="C13426"/>
    </row>
    <row r="13427" spans="3:3" ht="14.4" x14ac:dyDescent="0.3">
      <c r="C13427"/>
    </row>
    <row r="13428" spans="3:3" ht="14.4" x14ac:dyDescent="0.3">
      <c r="C13428"/>
    </row>
    <row r="13429" spans="3:3" ht="14.4" x14ac:dyDescent="0.3">
      <c r="C13429"/>
    </row>
    <row r="13430" spans="3:3" ht="14.4" x14ac:dyDescent="0.3">
      <c r="C13430"/>
    </row>
    <row r="13431" spans="3:3" ht="14.4" x14ac:dyDescent="0.3">
      <c r="C13431"/>
    </row>
    <row r="13432" spans="3:3" ht="14.4" x14ac:dyDescent="0.3">
      <c r="C13432"/>
    </row>
    <row r="13433" spans="3:3" ht="14.4" x14ac:dyDescent="0.3">
      <c r="C13433"/>
    </row>
    <row r="13434" spans="3:3" ht="14.4" x14ac:dyDescent="0.3">
      <c r="C13434"/>
    </row>
    <row r="13435" spans="3:3" ht="14.4" x14ac:dyDescent="0.3">
      <c r="C13435"/>
    </row>
    <row r="13436" spans="3:3" ht="14.4" x14ac:dyDescent="0.3">
      <c r="C13436"/>
    </row>
    <row r="13437" spans="3:3" ht="14.4" x14ac:dyDescent="0.3">
      <c r="C13437"/>
    </row>
    <row r="13438" spans="3:3" ht="14.4" x14ac:dyDescent="0.3">
      <c r="C13438"/>
    </row>
    <row r="13439" spans="3:3" ht="14.4" x14ac:dyDescent="0.3">
      <c r="C13439"/>
    </row>
    <row r="13440" spans="3:3" ht="14.4" x14ac:dyDescent="0.3">
      <c r="C13440"/>
    </row>
    <row r="13441" spans="3:3" ht="14.4" x14ac:dyDescent="0.3">
      <c r="C13441"/>
    </row>
    <row r="13442" spans="3:3" ht="14.4" x14ac:dyDescent="0.3">
      <c r="C13442"/>
    </row>
    <row r="13443" spans="3:3" ht="14.4" x14ac:dyDescent="0.3">
      <c r="C13443"/>
    </row>
    <row r="13444" spans="3:3" ht="14.4" x14ac:dyDescent="0.3">
      <c r="C13444"/>
    </row>
    <row r="13445" spans="3:3" ht="14.4" x14ac:dyDescent="0.3">
      <c r="C13445"/>
    </row>
    <row r="13446" spans="3:3" ht="14.4" x14ac:dyDescent="0.3">
      <c r="C13446"/>
    </row>
    <row r="13447" spans="3:3" ht="14.4" x14ac:dyDescent="0.3">
      <c r="C13447"/>
    </row>
    <row r="13448" spans="3:3" ht="14.4" x14ac:dyDescent="0.3">
      <c r="C13448"/>
    </row>
    <row r="13449" spans="3:3" ht="14.4" x14ac:dyDescent="0.3">
      <c r="C13449"/>
    </row>
    <row r="13450" spans="3:3" ht="14.4" x14ac:dyDescent="0.3">
      <c r="C13450"/>
    </row>
    <row r="13451" spans="3:3" ht="14.4" x14ac:dyDescent="0.3">
      <c r="C13451"/>
    </row>
    <row r="13452" spans="3:3" ht="14.4" x14ac:dyDescent="0.3">
      <c r="C13452"/>
    </row>
    <row r="13453" spans="3:3" ht="14.4" x14ac:dyDescent="0.3">
      <c r="C13453"/>
    </row>
    <row r="13454" spans="3:3" ht="14.4" x14ac:dyDescent="0.3">
      <c r="C13454"/>
    </row>
    <row r="13455" spans="3:3" ht="14.4" x14ac:dyDescent="0.3">
      <c r="C13455"/>
    </row>
    <row r="13456" spans="3:3" ht="14.4" x14ac:dyDescent="0.3">
      <c r="C13456"/>
    </row>
    <row r="13457" spans="3:3" ht="14.4" x14ac:dyDescent="0.3">
      <c r="C13457"/>
    </row>
    <row r="13458" spans="3:3" ht="14.4" x14ac:dyDescent="0.3">
      <c r="C13458"/>
    </row>
    <row r="13459" spans="3:3" ht="14.4" x14ac:dyDescent="0.3">
      <c r="C13459"/>
    </row>
    <row r="13460" spans="3:3" ht="14.4" x14ac:dyDescent="0.3">
      <c r="C13460"/>
    </row>
    <row r="13461" spans="3:3" ht="14.4" x14ac:dyDescent="0.3">
      <c r="C13461"/>
    </row>
    <row r="13462" spans="3:3" ht="14.4" x14ac:dyDescent="0.3">
      <c r="C13462"/>
    </row>
    <row r="13463" spans="3:3" ht="14.4" x14ac:dyDescent="0.3">
      <c r="C13463"/>
    </row>
    <row r="13464" spans="3:3" ht="14.4" x14ac:dyDescent="0.3">
      <c r="C13464"/>
    </row>
    <row r="13465" spans="3:3" ht="14.4" x14ac:dyDescent="0.3">
      <c r="C13465"/>
    </row>
    <row r="13466" spans="3:3" ht="14.4" x14ac:dyDescent="0.3">
      <c r="C13466"/>
    </row>
    <row r="13467" spans="3:3" ht="14.4" x14ac:dyDescent="0.3">
      <c r="C13467"/>
    </row>
    <row r="13468" spans="3:3" ht="14.4" x14ac:dyDescent="0.3">
      <c r="C13468"/>
    </row>
    <row r="13469" spans="3:3" ht="14.4" x14ac:dyDescent="0.3">
      <c r="C13469"/>
    </row>
    <row r="13470" spans="3:3" ht="14.4" x14ac:dyDescent="0.3">
      <c r="C13470"/>
    </row>
    <row r="13471" spans="3:3" ht="14.4" x14ac:dyDescent="0.3">
      <c r="C13471"/>
    </row>
    <row r="13472" spans="3:3" ht="14.4" x14ac:dyDescent="0.3">
      <c r="C13472"/>
    </row>
    <row r="13473" spans="3:3" ht="14.4" x14ac:dyDescent="0.3">
      <c r="C13473"/>
    </row>
    <row r="13474" spans="3:3" ht="14.4" x14ac:dyDescent="0.3">
      <c r="C13474"/>
    </row>
    <row r="13475" spans="3:3" ht="14.4" x14ac:dyDescent="0.3">
      <c r="C13475"/>
    </row>
    <row r="13476" spans="3:3" ht="14.4" x14ac:dyDescent="0.3">
      <c r="C13476"/>
    </row>
    <row r="13477" spans="3:3" ht="14.4" x14ac:dyDescent="0.3">
      <c r="C13477"/>
    </row>
    <row r="13478" spans="3:3" ht="14.4" x14ac:dyDescent="0.3">
      <c r="C13478"/>
    </row>
    <row r="13479" spans="3:3" ht="14.4" x14ac:dyDescent="0.3">
      <c r="C13479"/>
    </row>
    <row r="13480" spans="3:3" ht="14.4" x14ac:dyDescent="0.3">
      <c r="C13480"/>
    </row>
    <row r="13481" spans="3:3" ht="14.4" x14ac:dyDescent="0.3">
      <c r="C13481"/>
    </row>
    <row r="13482" spans="3:3" ht="14.4" x14ac:dyDescent="0.3">
      <c r="C13482"/>
    </row>
    <row r="13483" spans="3:3" ht="14.4" x14ac:dyDescent="0.3">
      <c r="C13483"/>
    </row>
    <row r="13484" spans="3:3" ht="14.4" x14ac:dyDescent="0.3">
      <c r="C13484"/>
    </row>
    <row r="13485" spans="3:3" ht="14.4" x14ac:dyDescent="0.3">
      <c r="C13485"/>
    </row>
    <row r="13486" spans="3:3" ht="14.4" x14ac:dyDescent="0.3">
      <c r="C13486"/>
    </row>
    <row r="13487" spans="3:3" ht="14.4" x14ac:dyDescent="0.3">
      <c r="C13487"/>
    </row>
    <row r="13488" spans="3:3" ht="14.4" x14ac:dyDescent="0.3">
      <c r="C13488"/>
    </row>
    <row r="13489" spans="3:3" ht="14.4" x14ac:dyDescent="0.3">
      <c r="C13489"/>
    </row>
    <row r="13490" spans="3:3" ht="14.4" x14ac:dyDescent="0.3">
      <c r="C13490"/>
    </row>
    <row r="13491" spans="3:3" ht="14.4" x14ac:dyDescent="0.3">
      <c r="C13491"/>
    </row>
    <row r="13492" spans="3:3" ht="14.4" x14ac:dyDescent="0.3">
      <c r="C13492"/>
    </row>
    <row r="13493" spans="3:3" ht="14.4" x14ac:dyDescent="0.3">
      <c r="C13493"/>
    </row>
    <row r="13494" spans="3:3" ht="14.4" x14ac:dyDescent="0.3">
      <c r="C13494"/>
    </row>
    <row r="13495" spans="3:3" ht="14.4" x14ac:dyDescent="0.3">
      <c r="C13495"/>
    </row>
    <row r="13496" spans="3:3" ht="14.4" x14ac:dyDescent="0.3">
      <c r="C13496"/>
    </row>
    <row r="13497" spans="3:3" ht="14.4" x14ac:dyDescent="0.3">
      <c r="C13497"/>
    </row>
    <row r="13498" spans="3:3" ht="14.4" x14ac:dyDescent="0.3">
      <c r="C13498"/>
    </row>
    <row r="13499" spans="3:3" ht="14.4" x14ac:dyDescent="0.3">
      <c r="C13499"/>
    </row>
    <row r="13500" spans="3:3" ht="14.4" x14ac:dyDescent="0.3">
      <c r="C13500"/>
    </row>
    <row r="13501" spans="3:3" ht="14.4" x14ac:dyDescent="0.3">
      <c r="C13501"/>
    </row>
    <row r="13502" spans="3:3" ht="14.4" x14ac:dyDescent="0.3">
      <c r="C13502"/>
    </row>
    <row r="13503" spans="3:3" ht="14.4" x14ac:dyDescent="0.3">
      <c r="C13503"/>
    </row>
    <row r="13504" spans="3:3" ht="14.4" x14ac:dyDescent="0.3">
      <c r="C13504"/>
    </row>
    <row r="13505" spans="3:3" ht="14.4" x14ac:dyDescent="0.3">
      <c r="C13505"/>
    </row>
    <row r="13506" spans="3:3" ht="14.4" x14ac:dyDescent="0.3">
      <c r="C13506"/>
    </row>
    <row r="13507" spans="3:3" ht="14.4" x14ac:dyDescent="0.3">
      <c r="C13507"/>
    </row>
    <row r="13508" spans="3:3" ht="14.4" x14ac:dyDescent="0.3">
      <c r="C13508"/>
    </row>
    <row r="13509" spans="3:3" ht="14.4" x14ac:dyDescent="0.3">
      <c r="C13509"/>
    </row>
    <row r="13510" spans="3:3" ht="14.4" x14ac:dyDescent="0.3">
      <c r="C13510"/>
    </row>
    <row r="13511" spans="3:3" ht="14.4" x14ac:dyDescent="0.3">
      <c r="C13511"/>
    </row>
    <row r="13512" spans="3:3" ht="14.4" x14ac:dyDescent="0.3">
      <c r="C13512"/>
    </row>
    <row r="13513" spans="3:3" ht="14.4" x14ac:dyDescent="0.3">
      <c r="C13513"/>
    </row>
    <row r="13514" spans="3:3" ht="14.4" x14ac:dyDescent="0.3">
      <c r="C13514"/>
    </row>
    <row r="13515" spans="3:3" ht="14.4" x14ac:dyDescent="0.3">
      <c r="C13515"/>
    </row>
    <row r="13516" spans="3:3" ht="14.4" x14ac:dyDescent="0.3">
      <c r="C13516"/>
    </row>
    <row r="13517" spans="3:3" ht="14.4" x14ac:dyDescent="0.3">
      <c r="C13517"/>
    </row>
    <row r="13518" spans="3:3" ht="14.4" x14ac:dyDescent="0.3">
      <c r="C13518"/>
    </row>
    <row r="13519" spans="3:3" ht="14.4" x14ac:dyDescent="0.3">
      <c r="C13519"/>
    </row>
    <row r="13520" spans="3:3" ht="14.4" x14ac:dyDescent="0.3">
      <c r="C13520"/>
    </row>
    <row r="13521" spans="3:3" ht="14.4" x14ac:dyDescent="0.3">
      <c r="C13521"/>
    </row>
    <row r="13522" spans="3:3" ht="14.4" x14ac:dyDescent="0.3">
      <c r="C13522"/>
    </row>
    <row r="13523" spans="3:3" ht="14.4" x14ac:dyDescent="0.3">
      <c r="C13523"/>
    </row>
    <row r="13524" spans="3:3" ht="14.4" x14ac:dyDescent="0.3">
      <c r="C13524"/>
    </row>
    <row r="13525" spans="3:3" ht="14.4" x14ac:dyDescent="0.3">
      <c r="C13525"/>
    </row>
    <row r="13526" spans="3:3" ht="14.4" x14ac:dyDescent="0.3">
      <c r="C13526"/>
    </row>
    <row r="13527" spans="3:3" ht="14.4" x14ac:dyDescent="0.3">
      <c r="C13527"/>
    </row>
    <row r="13528" spans="3:3" ht="14.4" x14ac:dyDescent="0.3">
      <c r="C13528"/>
    </row>
    <row r="13529" spans="3:3" ht="14.4" x14ac:dyDescent="0.3">
      <c r="C13529"/>
    </row>
    <row r="13530" spans="3:3" ht="14.4" x14ac:dyDescent="0.3">
      <c r="C13530"/>
    </row>
    <row r="13531" spans="3:3" ht="14.4" x14ac:dyDescent="0.3">
      <c r="C13531"/>
    </row>
    <row r="13532" spans="3:3" ht="14.4" x14ac:dyDescent="0.3">
      <c r="C13532"/>
    </row>
    <row r="13533" spans="3:3" ht="14.4" x14ac:dyDescent="0.3">
      <c r="C13533"/>
    </row>
    <row r="13534" spans="3:3" ht="14.4" x14ac:dyDescent="0.3">
      <c r="C13534"/>
    </row>
    <row r="13535" spans="3:3" ht="14.4" x14ac:dyDescent="0.3">
      <c r="C13535"/>
    </row>
    <row r="13536" spans="3:3" ht="14.4" x14ac:dyDescent="0.3">
      <c r="C13536"/>
    </row>
    <row r="13537" spans="3:3" ht="14.4" x14ac:dyDescent="0.3">
      <c r="C13537"/>
    </row>
    <row r="13538" spans="3:3" ht="14.4" x14ac:dyDescent="0.3">
      <c r="C13538"/>
    </row>
    <row r="13539" spans="3:3" ht="14.4" x14ac:dyDescent="0.3">
      <c r="C13539"/>
    </row>
    <row r="13540" spans="3:3" ht="14.4" x14ac:dyDescent="0.3">
      <c r="C13540"/>
    </row>
    <row r="13541" spans="3:3" ht="14.4" x14ac:dyDescent="0.3">
      <c r="C13541"/>
    </row>
    <row r="13542" spans="3:3" ht="14.4" x14ac:dyDescent="0.3">
      <c r="C13542"/>
    </row>
    <row r="13543" spans="3:3" ht="14.4" x14ac:dyDescent="0.3">
      <c r="C13543"/>
    </row>
    <row r="13544" spans="3:3" ht="14.4" x14ac:dyDescent="0.3">
      <c r="C13544"/>
    </row>
    <row r="13545" spans="3:3" ht="14.4" x14ac:dyDescent="0.3">
      <c r="C13545"/>
    </row>
    <row r="13546" spans="3:3" ht="14.4" x14ac:dyDescent="0.3">
      <c r="C13546"/>
    </row>
    <row r="13547" spans="3:3" ht="14.4" x14ac:dyDescent="0.3">
      <c r="C13547"/>
    </row>
    <row r="13548" spans="3:3" ht="14.4" x14ac:dyDescent="0.3">
      <c r="C13548"/>
    </row>
    <row r="13549" spans="3:3" ht="14.4" x14ac:dyDescent="0.3">
      <c r="C13549"/>
    </row>
    <row r="13550" spans="3:3" ht="14.4" x14ac:dyDescent="0.3">
      <c r="C13550"/>
    </row>
    <row r="13551" spans="3:3" ht="14.4" x14ac:dyDescent="0.3">
      <c r="C13551"/>
    </row>
    <row r="13552" spans="3:3" ht="14.4" x14ac:dyDescent="0.3">
      <c r="C13552"/>
    </row>
    <row r="13553" spans="3:3" ht="14.4" x14ac:dyDescent="0.3">
      <c r="C13553"/>
    </row>
    <row r="13554" spans="3:3" ht="14.4" x14ac:dyDescent="0.3">
      <c r="C13554"/>
    </row>
    <row r="13555" spans="3:3" ht="14.4" x14ac:dyDescent="0.3">
      <c r="C13555"/>
    </row>
    <row r="13556" spans="3:3" ht="14.4" x14ac:dyDescent="0.3">
      <c r="C13556"/>
    </row>
    <row r="13557" spans="3:3" ht="14.4" x14ac:dyDescent="0.3">
      <c r="C13557"/>
    </row>
    <row r="13558" spans="3:3" ht="14.4" x14ac:dyDescent="0.3">
      <c r="C13558"/>
    </row>
    <row r="13559" spans="3:3" ht="14.4" x14ac:dyDescent="0.3">
      <c r="C13559"/>
    </row>
    <row r="13560" spans="3:3" ht="14.4" x14ac:dyDescent="0.3">
      <c r="C13560"/>
    </row>
    <row r="13561" spans="3:3" ht="14.4" x14ac:dyDescent="0.3">
      <c r="C13561"/>
    </row>
    <row r="13562" spans="3:3" ht="14.4" x14ac:dyDescent="0.3">
      <c r="C13562"/>
    </row>
    <row r="13563" spans="3:3" ht="14.4" x14ac:dyDescent="0.3">
      <c r="C13563"/>
    </row>
    <row r="13564" spans="3:3" ht="14.4" x14ac:dyDescent="0.3">
      <c r="C13564"/>
    </row>
    <row r="13565" spans="3:3" ht="14.4" x14ac:dyDescent="0.3">
      <c r="C13565"/>
    </row>
    <row r="13566" spans="3:3" ht="14.4" x14ac:dyDescent="0.3">
      <c r="C13566"/>
    </row>
    <row r="13567" spans="3:3" ht="14.4" x14ac:dyDescent="0.3">
      <c r="C13567"/>
    </row>
    <row r="13568" spans="3:3" ht="14.4" x14ac:dyDescent="0.3">
      <c r="C13568"/>
    </row>
    <row r="13569" spans="3:3" ht="14.4" x14ac:dyDescent="0.3">
      <c r="C13569"/>
    </row>
    <row r="13570" spans="3:3" ht="14.4" x14ac:dyDescent="0.3">
      <c r="C13570"/>
    </row>
    <row r="13571" spans="3:3" ht="14.4" x14ac:dyDescent="0.3">
      <c r="C13571"/>
    </row>
    <row r="13572" spans="3:3" ht="14.4" x14ac:dyDescent="0.3">
      <c r="C13572"/>
    </row>
    <row r="13573" spans="3:3" ht="14.4" x14ac:dyDescent="0.3">
      <c r="C13573"/>
    </row>
    <row r="13574" spans="3:3" ht="14.4" x14ac:dyDescent="0.3">
      <c r="C13574"/>
    </row>
    <row r="13575" spans="3:3" ht="14.4" x14ac:dyDescent="0.3">
      <c r="C13575"/>
    </row>
    <row r="13576" spans="3:3" ht="14.4" x14ac:dyDescent="0.3">
      <c r="C13576"/>
    </row>
    <row r="13577" spans="3:3" ht="14.4" x14ac:dyDescent="0.3">
      <c r="C13577"/>
    </row>
    <row r="13578" spans="3:3" ht="14.4" x14ac:dyDescent="0.3">
      <c r="C13578"/>
    </row>
    <row r="13579" spans="3:3" ht="14.4" x14ac:dyDescent="0.3">
      <c r="C13579"/>
    </row>
    <row r="13580" spans="3:3" ht="14.4" x14ac:dyDescent="0.3">
      <c r="C13580"/>
    </row>
    <row r="13581" spans="3:3" ht="14.4" x14ac:dyDescent="0.3">
      <c r="C13581"/>
    </row>
    <row r="13582" spans="3:3" ht="14.4" x14ac:dyDescent="0.3">
      <c r="C13582"/>
    </row>
    <row r="13583" spans="3:3" ht="14.4" x14ac:dyDescent="0.3">
      <c r="C13583"/>
    </row>
    <row r="13584" spans="3:3" ht="14.4" x14ac:dyDescent="0.3">
      <c r="C13584"/>
    </row>
    <row r="13585" spans="3:3" ht="14.4" x14ac:dyDescent="0.3">
      <c r="C13585"/>
    </row>
    <row r="13586" spans="3:3" ht="14.4" x14ac:dyDescent="0.3">
      <c r="C13586"/>
    </row>
    <row r="13587" spans="3:3" ht="14.4" x14ac:dyDescent="0.3">
      <c r="C13587"/>
    </row>
    <row r="13588" spans="3:3" ht="14.4" x14ac:dyDescent="0.3">
      <c r="C13588"/>
    </row>
    <row r="13589" spans="3:3" ht="14.4" x14ac:dyDescent="0.3">
      <c r="C13589"/>
    </row>
    <row r="13590" spans="3:3" ht="14.4" x14ac:dyDescent="0.3">
      <c r="C13590"/>
    </row>
    <row r="13591" spans="3:3" ht="14.4" x14ac:dyDescent="0.3">
      <c r="C13591"/>
    </row>
    <row r="13592" spans="3:3" ht="14.4" x14ac:dyDescent="0.3">
      <c r="C13592"/>
    </row>
    <row r="13593" spans="3:3" ht="14.4" x14ac:dyDescent="0.3">
      <c r="C13593"/>
    </row>
    <row r="13594" spans="3:3" ht="14.4" x14ac:dyDescent="0.3">
      <c r="C13594"/>
    </row>
    <row r="13595" spans="3:3" ht="14.4" x14ac:dyDescent="0.3">
      <c r="C13595"/>
    </row>
    <row r="13596" spans="3:3" ht="14.4" x14ac:dyDescent="0.3">
      <c r="C13596"/>
    </row>
    <row r="13597" spans="3:3" ht="14.4" x14ac:dyDescent="0.3">
      <c r="C13597"/>
    </row>
    <row r="13598" spans="3:3" ht="14.4" x14ac:dyDescent="0.3">
      <c r="C13598"/>
    </row>
    <row r="13599" spans="3:3" ht="14.4" x14ac:dyDescent="0.3">
      <c r="C13599"/>
    </row>
    <row r="13600" spans="3:3" ht="14.4" x14ac:dyDescent="0.3">
      <c r="C13600"/>
    </row>
    <row r="13601" spans="3:3" ht="14.4" x14ac:dyDescent="0.3">
      <c r="C13601"/>
    </row>
    <row r="13602" spans="3:3" ht="14.4" x14ac:dyDescent="0.3">
      <c r="C13602"/>
    </row>
    <row r="13603" spans="3:3" ht="14.4" x14ac:dyDescent="0.3">
      <c r="C13603"/>
    </row>
    <row r="13604" spans="3:3" ht="14.4" x14ac:dyDescent="0.3">
      <c r="C13604"/>
    </row>
    <row r="13605" spans="3:3" ht="14.4" x14ac:dyDescent="0.3">
      <c r="C13605"/>
    </row>
    <row r="13606" spans="3:3" ht="14.4" x14ac:dyDescent="0.3">
      <c r="C13606"/>
    </row>
    <row r="13607" spans="3:3" ht="14.4" x14ac:dyDescent="0.3">
      <c r="C13607"/>
    </row>
    <row r="13608" spans="3:3" ht="14.4" x14ac:dyDescent="0.3">
      <c r="C13608"/>
    </row>
    <row r="13609" spans="3:3" ht="14.4" x14ac:dyDescent="0.3">
      <c r="C13609"/>
    </row>
    <row r="13610" spans="3:3" ht="14.4" x14ac:dyDescent="0.3">
      <c r="C13610"/>
    </row>
    <row r="13611" spans="3:3" ht="14.4" x14ac:dyDescent="0.3">
      <c r="C13611"/>
    </row>
    <row r="13612" spans="3:3" ht="14.4" x14ac:dyDescent="0.3">
      <c r="C13612"/>
    </row>
    <row r="13613" spans="3:3" ht="14.4" x14ac:dyDescent="0.3">
      <c r="C13613"/>
    </row>
    <row r="13614" spans="3:3" ht="14.4" x14ac:dyDescent="0.3">
      <c r="C13614"/>
    </row>
    <row r="13615" spans="3:3" ht="14.4" x14ac:dyDescent="0.3">
      <c r="C13615"/>
    </row>
    <row r="13616" spans="3:3" ht="14.4" x14ac:dyDescent="0.3">
      <c r="C13616"/>
    </row>
    <row r="13617" spans="3:3" ht="14.4" x14ac:dyDescent="0.3">
      <c r="C13617"/>
    </row>
    <row r="13618" spans="3:3" ht="14.4" x14ac:dyDescent="0.3">
      <c r="C13618"/>
    </row>
    <row r="13619" spans="3:3" ht="14.4" x14ac:dyDescent="0.3">
      <c r="C13619"/>
    </row>
    <row r="13620" spans="3:3" ht="14.4" x14ac:dyDescent="0.3">
      <c r="C13620"/>
    </row>
    <row r="13621" spans="3:3" ht="14.4" x14ac:dyDescent="0.3">
      <c r="C13621"/>
    </row>
    <row r="13622" spans="3:3" ht="14.4" x14ac:dyDescent="0.3">
      <c r="C13622"/>
    </row>
    <row r="13623" spans="3:3" ht="14.4" x14ac:dyDescent="0.3">
      <c r="C13623"/>
    </row>
    <row r="13624" spans="3:3" ht="14.4" x14ac:dyDescent="0.3">
      <c r="C13624"/>
    </row>
    <row r="13625" spans="3:3" ht="14.4" x14ac:dyDescent="0.3">
      <c r="C13625"/>
    </row>
    <row r="13626" spans="3:3" ht="14.4" x14ac:dyDescent="0.3">
      <c r="C13626"/>
    </row>
    <row r="13627" spans="3:3" ht="14.4" x14ac:dyDescent="0.3">
      <c r="C13627"/>
    </row>
    <row r="13628" spans="3:3" ht="14.4" x14ac:dyDescent="0.3">
      <c r="C13628"/>
    </row>
    <row r="13629" spans="3:3" ht="14.4" x14ac:dyDescent="0.3">
      <c r="C13629"/>
    </row>
    <row r="13630" spans="3:3" ht="14.4" x14ac:dyDescent="0.3">
      <c r="C13630"/>
    </row>
    <row r="13631" spans="3:3" ht="14.4" x14ac:dyDescent="0.3">
      <c r="C13631"/>
    </row>
    <row r="13632" spans="3:3" ht="14.4" x14ac:dyDescent="0.3">
      <c r="C13632"/>
    </row>
    <row r="13633" spans="3:3" ht="14.4" x14ac:dyDescent="0.3">
      <c r="C13633"/>
    </row>
    <row r="13634" spans="3:3" ht="14.4" x14ac:dyDescent="0.3">
      <c r="C13634"/>
    </row>
    <row r="13635" spans="3:3" ht="14.4" x14ac:dyDescent="0.3">
      <c r="C13635"/>
    </row>
    <row r="13636" spans="3:3" ht="14.4" x14ac:dyDescent="0.3">
      <c r="C13636"/>
    </row>
    <row r="13637" spans="3:3" ht="14.4" x14ac:dyDescent="0.3">
      <c r="C13637"/>
    </row>
    <row r="13638" spans="3:3" ht="14.4" x14ac:dyDescent="0.3">
      <c r="C13638"/>
    </row>
    <row r="13639" spans="3:3" ht="14.4" x14ac:dyDescent="0.3">
      <c r="C13639"/>
    </row>
    <row r="13640" spans="3:3" ht="14.4" x14ac:dyDescent="0.3">
      <c r="C13640"/>
    </row>
    <row r="13641" spans="3:3" ht="14.4" x14ac:dyDescent="0.3">
      <c r="C13641"/>
    </row>
    <row r="13642" spans="3:3" ht="14.4" x14ac:dyDescent="0.3">
      <c r="C13642"/>
    </row>
    <row r="13643" spans="3:3" ht="14.4" x14ac:dyDescent="0.3">
      <c r="C13643"/>
    </row>
    <row r="13644" spans="3:3" ht="14.4" x14ac:dyDescent="0.3">
      <c r="C13644"/>
    </row>
    <row r="13645" spans="3:3" ht="14.4" x14ac:dyDescent="0.3">
      <c r="C13645"/>
    </row>
    <row r="13646" spans="3:3" ht="14.4" x14ac:dyDescent="0.3">
      <c r="C13646"/>
    </row>
    <row r="13647" spans="3:3" ht="14.4" x14ac:dyDescent="0.3">
      <c r="C13647"/>
    </row>
    <row r="13648" spans="3:3" ht="14.4" x14ac:dyDescent="0.3">
      <c r="C13648"/>
    </row>
    <row r="13649" spans="3:3" ht="14.4" x14ac:dyDescent="0.3">
      <c r="C13649"/>
    </row>
    <row r="13650" spans="3:3" ht="14.4" x14ac:dyDescent="0.3">
      <c r="C13650"/>
    </row>
    <row r="13651" spans="3:3" ht="14.4" x14ac:dyDescent="0.3">
      <c r="C13651"/>
    </row>
    <row r="13652" spans="3:3" ht="14.4" x14ac:dyDescent="0.3">
      <c r="C13652"/>
    </row>
    <row r="13653" spans="3:3" ht="14.4" x14ac:dyDescent="0.3">
      <c r="C13653"/>
    </row>
    <row r="13654" spans="3:3" ht="14.4" x14ac:dyDescent="0.3">
      <c r="C13654"/>
    </row>
    <row r="13655" spans="3:3" ht="14.4" x14ac:dyDescent="0.3">
      <c r="C13655"/>
    </row>
    <row r="13656" spans="3:3" ht="14.4" x14ac:dyDescent="0.3">
      <c r="C13656"/>
    </row>
    <row r="13657" spans="3:3" ht="14.4" x14ac:dyDescent="0.3">
      <c r="C13657"/>
    </row>
    <row r="13658" spans="3:3" ht="14.4" x14ac:dyDescent="0.3">
      <c r="C13658"/>
    </row>
    <row r="13659" spans="3:3" ht="14.4" x14ac:dyDescent="0.3">
      <c r="C13659"/>
    </row>
    <row r="13660" spans="3:3" ht="14.4" x14ac:dyDescent="0.3">
      <c r="C13660"/>
    </row>
    <row r="13661" spans="3:3" ht="14.4" x14ac:dyDescent="0.3">
      <c r="C13661"/>
    </row>
    <row r="13662" spans="3:3" ht="14.4" x14ac:dyDescent="0.3">
      <c r="C13662"/>
    </row>
    <row r="13663" spans="3:3" ht="14.4" x14ac:dyDescent="0.3">
      <c r="C13663"/>
    </row>
    <row r="13664" spans="3:3" ht="14.4" x14ac:dyDescent="0.3">
      <c r="C13664"/>
    </row>
    <row r="13665" spans="3:3" ht="14.4" x14ac:dyDescent="0.3">
      <c r="C13665"/>
    </row>
    <row r="13666" spans="3:3" ht="14.4" x14ac:dyDescent="0.3">
      <c r="C13666"/>
    </row>
    <row r="13667" spans="3:3" ht="14.4" x14ac:dyDescent="0.3">
      <c r="C13667"/>
    </row>
    <row r="13668" spans="3:3" ht="14.4" x14ac:dyDescent="0.3">
      <c r="C13668"/>
    </row>
    <row r="13669" spans="3:3" ht="14.4" x14ac:dyDescent="0.3">
      <c r="C13669"/>
    </row>
    <row r="13670" spans="3:3" ht="14.4" x14ac:dyDescent="0.3">
      <c r="C13670"/>
    </row>
    <row r="13671" spans="3:3" ht="14.4" x14ac:dyDescent="0.3">
      <c r="C13671"/>
    </row>
    <row r="13672" spans="3:3" ht="14.4" x14ac:dyDescent="0.3">
      <c r="C13672"/>
    </row>
    <row r="13673" spans="3:3" ht="14.4" x14ac:dyDescent="0.3">
      <c r="C13673"/>
    </row>
    <row r="13674" spans="3:3" ht="14.4" x14ac:dyDescent="0.3">
      <c r="C13674"/>
    </row>
    <row r="13675" spans="3:3" ht="14.4" x14ac:dyDescent="0.3">
      <c r="C13675"/>
    </row>
    <row r="13676" spans="3:3" ht="14.4" x14ac:dyDescent="0.3">
      <c r="C13676"/>
    </row>
    <row r="13677" spans="3:3" ht="14.4" x14ac:dyDescent="0.3">
      <c r="C13677"/>
    </row>
    <row r="13678" spans="3:3" ht="14.4" x14ac:dyDescent="0.3">
      <c r="C13678"/>
    </row>
    <row r="13679" spans="3:3" ht="14.4" x14ac:dyDescent="0.3">
      <c r="C13679"/>
    </row>
    <row r="13680" spans="3:3" ht="14.4" x14ac:dyDescent="0.3">
      <c r="C13680"/>
    </row>
    <row r="13681" spans="3:3" ht="14.4" x14ac:dyDescent="0.3">
      <c r="C13681"/>
    </row>
    <row r="13682" spans="3:3" ht="14.4" x14ac:dyDescent="0.3">
      <c r="C13682"/>
    </row>
    <row r="13683" spans="3:3" ht="14.4" x14ac:dyDescent="0.3">
      <c r="C13683"/>
    </row>
    <row r="13684" spans="3:3" ht="14.4" x14ac:dyDescent="0.3">
      <c r="C13684"/>
    </row>
    <row r="13685" spans="3:3" ht="14.4" x14ac:dyDescent="0.3">
      <c r="C13685"/>
    </row>
    <row r="13686" spans="3:3" ht="14.4" x14ac:dyDescent="0.3">
      <c r="C13686"/>
    </row>
    <row r="13687" spans="3:3" ht="14.4" x14ac:dyDescent="0.3">
      <c r="C13687"/>
    </row>
    <row r="13688" spans="3:3" ht="14.4" x14ac:dyDescent="0.3">
      <c r="C13688"/>
    </row>
    <row r="13689" spans="3:3" ht="14.4" x14ac:dyDescent="0.3">
      <c r="C13689"/>
    </row>
    <row r="13690" spans="3:3" ht="14.4" x14ac:dyDescent="0.3">
      <c r="C13690"/>
    </row>
    <row r="13691" spans="3:3" ht="14.4" x14ac:dyDescent="0.3">
      <c r="C13691"/>
    </row>
    <row r="13692" spans="3:3" ht="14.4" x14ac:dyDescent="0.3">
      <c r="C13692"/>
    </row>
    <row r="13693" spans="3:3" ht="14.4" x14ac:dyDescent="0.3">
      <c r="C13693"/>
    </row>
    <row r="13694" spans="3:3" ht="14.4" x14ac:dyDescent="0.3">
      <c r="C13694"/>
    </row>
    <row r="13695" spans="3:3" ht="14.4" x14ac:dyDescent="0.3">
      <c r="C13695"/>
    </row>
    <row r="13696" spans="3:3" ht="14.4" x14ac:dyDescent="0.3">
      <c r="C13696"/>
    </row>
    <row r="13697" spans="3:3" ht="14.4" x14ac:dyDescent="0.3">
      <c r="C13697"/>
    </row>
    <row r="13698" spans="3:3" ht="14.4" x14ac:dyDescent="0.3">
      <c r="C13698"/>
    </row>
    <row r="13699" spans="3:3" ht="14.4" x14ac:dyDescent="0.3">
      <c r="C13699"/>
    </row>
    <row r="13700" spans="3:3" ht="14.4" x14ac:dyDescent="0.3">
      <c r="C13700"/>
    </row>
    <row r="13701" spans="3:3" ht="14.4" x14ac:dyDescent="0.3">
      <c r="C13701"/>
    </row>
    <row r="13702" spans="3:3" ht="14.4" x14ac:dyDescent="0.3">
      <c r="C13702"/>
    </row>
    <row r="13703" spans="3:3" ht="14.4" x14ac:dyDescent="0.3">
      <c r="C13703"/>
    </row>
    <row r="13704" spans="3:3" ht="14.4" x14ac:dyDescent="0.3">
      <c r="C13704"/>
    </row>
    <row r="13705" spans="3:3" ht="14.4" x14ac:dyDescent="0.3">
      <c r="C13705"/>
    </row>
    <row r="13706" spans="3:3" ht="14.4" x14ac:dyDescent="0.3">
      <c r="C13706"/>
    </row>
    <row r="13707" spans="3:3" ht="14.4" x14ac:dyDescent="0.3">
      <c r="C13707"/>
    </row>
    <row r="13708" spans="3:3" ht="14.4" x14ac:dyDescent="0.3">
      <c r="C13708"/>
    </row>
    <row r="13709" spans="3:3" ht="14.4" x14ac:dyDescent="0.3">
      <c r="C13709"/>
    </row>
    <row r="13710" spans="3:3" ht="14.4" x14ac:dyDescent="0.3">
      <c r="C13710"/>
    </row>
    <row r="13711" spans="3:3" ht="14.4" x14ac:dyDescent="0.3">
      <c r="C13711"/>
    </row>
    <row r="13712" spans="3:3" ht="14.4" x14ac:dyDescent="0.3">
      <c r="C13712"/>
    </row>
    <row r="13713" spans="3:3" ht="14.4" x14ac:dyDescent="0.3">
      <c r="C13713"/>
    </row>
    <row r="13714" spans="3:3" ht="14.4" x14ac:dyDescent="0.3">
      <c r="C13714"/>
    </row>
    <row r="13715" spans="3:3" ht="14.4" x14ac:dyDescent="0.3">
      <c r="C13715"/>
    </row>
    <row r="13716" spans="3:3" ht="14.4" x14ac:dyDescent="0.3">
      <c r="C13716"/>
    </row>
    <row r="13717" spans="3:3" ht="14.4" x14ac:dyDescent="0.3">
      <c r="C13717"/>
    </row>
    <row r="13718" spans="3:3" ht="14.4" x14ac:dyDescent="0.3">
      <c r="C13718"/>
    </row>
    <row r="13719" spans="3:3" ht="14.4" x14ac:dyDescent="0.3">
      <c r="C13719"/>
    </row>
    <row r="13720" spans="3:3" ht="14.4" x14ac:dyDescent="0.3">
      <c r="C13720"/>
    </row>
    <row r="13721" spans="3:3" ht="14.4" x14ac:dyDescent="0.3">
      <c r="C13721"/>
    </row>
    <row r="13722" spans="3:3" ht="14.4" x14ac:dyDescent="0.3">
      <c r="C13722"/>
    </row>
    <row r="13723" spans="3:3" ht="14.4" x14ac:dyDescent="0.3">
      <c r="C13723"/>
    </row>
    <row r="13724" spans="3:3" ht="14.4" x14ac:dyDescent="0.3">
      <c r="C13724"/>
    </row>
    <row r="13725" spans="3:3" ht="14.4" x14ac:dyDescent="0.3">
      <c r="C13725"/>
    </row>
    <row r="13726" spans="3:3" ht="14.4" x14ac:dyDescent="0.3">
      <c r="C13726"/>
    </row>
    <row r="13727" spans="3:3" ht="14.4" x14ac:dyDescent="0.3">
      <c r="C13727"/>
    </row>
    <row r="13728" spans="3:3" ht="14.4" x14ac:dyDescent="0.3">
      <c r="C13728"/>
    </row>
    <row r="13729" spans="3:3" ht="14.4" x14ac:dyDescent="0.3">
      <c r="C13729"/>
    </row>
    <row r="13730" spans="3:3" ht="14.4" x14ac:dyDescent="0.3">
      <c r="C13730"/>
    </row>
    <row r="13731" spans="3:3" ht="14.4" x14ac:dyDescent="0.3">
      <c r="C13731"/>
    </row>
    <row r="13732" spans="3:3" ht="14.4" x14ac:dyDescent="0.3">
      <c r="C13732"/>
    </row>
    <row r="13733" spans="3:3" ht="14.4" x14ac:dyDescent="0.3">
      <c r="C13733"/>
    </row>
    <row r="13734" spans="3:3" ht="14.4" x14ac:dyDescent="0.3">
      <c r="C13734"/>
    </row>
    <row r="13735" spans="3:3" ht="14.4" x14ac:dyDescent="0.3">
      <c r="C13735"/>
    </row>
    <row r="13736" spans="3:3" ht="14.4" x14ac:dyDescent="0.3">
      <c r="C13736"/>
    </row>
    <row r="13737" spans="3:3" ht="14.4" x14ac:dyDescent="0.3">
      <c r="C13737"/>
    </row>
    <row r="13738" spans="3:3" ht="14.4" x14ac:dyDescent="0.3">
      <c r="C13738"/>
    </row>
    <row r="13739" spans="3:3" ht="14.4" x14ac:dyDescent="0.3">
      <c r="C13739"/>
    </row>
    <row r="13740" spans="3:3" ht="14.4" x14ac:dyDescent="0.3">
      <c r="C13740"/>
    </row>
    <row r="13741" spans="3:3" ht="14.4" x14ac:dyDescent="0.3">
      <c r="C13741"/>
    </row>
    <row r="13742" spans="3:3" ht="14.4" x14ac:dyDescent="0.3">
      <c r="C13742"/>
    </row>
    <row r="13743" spans="3:3" ht="14.4" x14ac:dyDescent="0.3">
      <c r="C13743"/>
    </row>
    <row r="13744" spans="3:3" ht="14.4" x14ac:dyDescent="0.3">
      <c r="C13744"/>
    </row>
    <row r="13745" spans="3:3" ht="14.4" x14ac:dyDescent="0.3">
      <c r="C13745"/>
    </row>
    <row r="13746" spans="3:3" ht="14.4" x14ac:dyDescent="0.3">
      <c r="C13746"/>
    </row>
    <row r="13747" spans="3:3" ht="14.4" x14ac:dyDescent="0.3">
      <c r="C13747"/>
    </row>
    <row r="13748" spans="3:3" ht="14.4" x14ac:dyDescent="0.3">
      <c r="C13748"/>
    </row>
    <row r="13749" spans="3:3" ht="14.4" x14ac:dyDescent="0.3">
      <c r="C13749"/>
    </row>
    <row r="13750" spans="3:3" ht="14.4" x14ac:dyDescent="0.3">
      <c r="C13750"/>
    </row>
    <row r="13751" spans="3:3" ht="14.4" x14ac:dyDescent="0.3">
      <c r="C13751"/>
    </row>
    <row r="13752" spans="3:3" ht="14.4" x14ac:dyDescent="0.3">
      <c r="C13752"/>
    </row>
    <row r="13753" spans="3:3" ht="14.4" x14ac:dyDescent="0.3">
      <c r="C13753"/>
    </row>
    <row r="13754" spans="3:3" ht="14.4" x14ac:dyDescent="0.3">
      <c r="C13754"/>
    </row>
    <row r="13755" spans="3:3" ht="14.4" x14ac:dyDescent="0.3">
      <c r="C13755"/>
    </row>
    <row r="13756" spans="3:3" ht="14.4" x14ac:dyDescent="0.3">
      <c r="C13756"/>
    </row>
    <row r="13757" spans="3:3" ht="14.4" x14ac:dyDescent="0.3">
      <c r="C13757"/>
    </row>
    <row r="13758" spans="3:3" ht="14.4" x14ac:dyDescent="0.3">
      <c r="C13758"/>
    </row>
    <row r="13759" spans="3:3" ht="14.4" x14ac:dyDescent="0.3">
      <c r="C13759"/>
    </row>
    <row r="13760" spans="3:3" ht="14.4" x14ac:dyDescent="0.3">
      <c r="C13760"/>
    </row>
    <row r="13761" spans="3:3" ht="14.4" x14ac:dyDescent="0.3">
      <c r="C13761"/>
    </row>
    <row r="13762" spans="3:3" ht="14.4" x14ac:dyDescent="0.3">
      <c r="C13762"/>
    </row>
    <row r="13763" spans="3:3" ht="14.4" x14ac:dyDescent="0.3">
      <c r="C13763"/>
    </row>
    <row r="13764" spans="3:3" ht="14.4" x14ac:dyDescent="0.3">
      <c r="C13764"/>
    </row>
    <row r="13765" spans="3:3" ht="14.4" x14ac:dyDescent="0.3">
      <c r="C13765"/>
    </row>
    <row r="13766" spans="3:3" ht="14.4" x14ac:dyDescent="0.3">
      <c r="C13766"/>
    </row>
    <row r="13767" spans="3:3" ht="14.4" x14ac:dyDescent="0.3">
      <c r="C13767"/>
    </row>
    <row r="13768" spans="3:3" ht="14.4" x14ac:dyDescent="0.3">
      <c r="C13768"/>
    </row>
    <row r="13769" spans="3:3" ht="14.4" x14ac:dyDescent="0.3">
      <c r="C13769"/>
    </row>
    <row r="13770" spans="3:3" ht="14.4" x14ac:dyDescent="0.3">
      <c r="C13770"/>
    </row>
    <row r="13771" spans="3:3" ht="14.4" x14ac:dyDescent="0.3">
      <c r="C13771"/>
    </row>
    <row r="13772" spans="3:3" ht="14.4" x14ac:dyDescent="0.3">
      <c r="C13772"/>
    </row>
    <row r="13773" spans="3:3" ht="14.4" x14ac:dyDescent="0.3">
      <c r="C13773"/>
    </row>
    <row r="13774" spans="3:3" ht="14.4" x14ac:dyDescent="0.3">
      <c r="C13774"/>
    </row>
    <row r="13775" spans="3:3" ht="14.4" x14ac:dyDescent="0.3">
      <c r="C13775"/>
    </row>
    <row r="13776" spans="3:3" ht="14.4" x14ac:dyDescent="0.3">
      <c r="C13776"/>
    </row>
    <row r="13777" spans="3:3" ht="14.4" x14ac:dyDescent="0.3">
      <c r="C13777"/>
    </row>
    <row r="13778" spans="3:3" ht="14.4" x14ac:dyDescent="0.3">
      <c r="C13778"/>
    </row>
    <row r="13779" spans="3:3" ht="14.4" x14ac:dyDescent="0.3">
      <c r="C13779"/>
    </row>
    <row r="13780" spans="3:3" ht="14.4" x14ac:dyDescent="0.3">
      <c r="C13780"/>
    </row>
    <row r="13781" spans="3:3" ht="14.4" x14ac:dyDescent="0.3">
      <c r="C13781"/>
    </row>
    <row r="13782" spans="3:3" ht="14.4" x14ac:dyDescent="0.3">
      <c r="C13782"/>
    </row>
    <row r="13783" spans="3:3" ht="14.4" x14ac:dyDescent="0.3">
      <c r="C13783"/>
    </row>
    <row r="13784" spans="3:3" ht="14.4" x14ac:dyDescent="0.3">
      <c r="C13784"/>
    </row>
    <row r="13785" spans="3:3" ht="14.4" x14ac:dyDescent="0.3">
      <c r="C13785"/>
    </row>
    <row r="13786" spans="3:3" ht="14.4" x14ac:dyDescent="0.3">
      <c r="C13786"/>
    </row>
    <row r="13787" spans="3:3" ht="14.4" x14ac:dyDescent="0.3">
      <c r="C13787"/>
    </row>
    <row r="13788" spans="3:3" ht="14.4" x14ac:dyDescent="0.3">
      <c r="C13788"/>
    </row>
    <row r="13789" spans="3:3" ht="14.4" x14ac:dyDescent="0.3">
      <c r="C13789"/>
    </row>
    <row r="13790" spans="3:3" ht="14.4" x14ac:dyDescent="0.3">
      <c r="C13790"/>
    </row>
    <row r="13791" spans="3:3" ht="14.4" x14ac:dyDescent="0.3">
      <c r="C13791"/>
    </row>
    <row r="13792" spans="3:3" ht="14.4" x14ac:dyDescent="0.3">
      <c r="C13792"/>
    </row>
    <row r="13793" spans="3:3" ht="14.4" x14ac:dyDescent="0.3">
      <c r="C13793"/>
    </row>
    <row r="13794" spans="3:3" ht="14.4" x14ac:dyDescent="0.3">
      <c r="C13794"/>
    </row>
    <row r="13795" spans="3:3" ht="14.4" x14ac:dyDescent="0.3">
      <c r="C13795"/>
    </row>
    <row r="13796" spans="3:3" ht="14.4" x14ac:dyDescent="0.3">
      <c r="C13796"/>
    </row>
    <row r="13797" spans="3:3" ht="14.4" x14ac:dyDescent="0.3">
      <c r="C13797"/>
    </row>
    <row r="13798" spans="3:3" ht="14.4" x14ac:dyDescent="0.3">
      <c r="C13798"/>
    </row>
    <row r="13799" spans="3:3" ht="14.4" x14ac:dyDescent="0.3">
      <c r="C13799"/>
    </row>
    <row r="13800" spans="3:3" ht="14.4" x14ac:dyDescent="0.3">
      <c r="C13800"/>
    </row>
    <row r="13801" spans="3:3" ht="14.4" x14ac:dyDescent="0.3">
      <c r="C13801"/>
    </row>
    <row r="13802" spans="3:3" ht="14.4" x14ac:dyDescent="0.3">
      <c r="C13802"/>
    </row>
    <row r="13803" spans="3:3" ht="14.4" x14ac:dyDescent="0.3">
      <c r="C13803"/>
    </row>
    <row r="13804" spans="3:3" ht="14.4" x14ac:dyDescent="0.3">
      <c r="C13804"/>
    </row>
    <row r="13805" spans="3:3" ht="14.4" x14ac:dyDescent="0.3">
      <c r="C13805"/>
    </row>
    <row r="13806" spans="3:3" ht="14.4" x14ac:dyDescent="0.3">
      <c r="C13806"/>
    </row>
    <row r="13807" spans="3:3" ht="14.4" x14ac:dyDescent="0.3">
      <c r="C13807"/>
    </row>
    <row r="13808" spans="3:3" ht="14.4" x14ac:dyDescent="0.3">
      <c r="C13808"/>
    </row>
    <row r="13809" spans="3:3" ht="14.4" x14ac:dyDescent="0.3">
      <c r="C13809"/>
    </row>
    <row r="13810" spans="3:3" ht="14.4" x14ac:dyDescent="0.3">
      <c r="C13810"/>
    </row>
    <row r="13811" spans="3:3" ht="14.4" x14ac:dyDescent="0.3">
      <c r="C13811"/>
    </row>
    <row r="13812" spans="3:3" ht="14.4" x14ac:dyDescent="0.3">
      <c r="C13812"/>
    </row>
    <row r="13813" spans="3:3" ht="14.4" x14ac:dyDescent="0.3">
      <c r="C13813"/>
    </row>
    <row r="13814" spans="3:3" ht="14.4" x14ac:dyDescent="0.3">
      <c r="C13814"/>
    </row>
    <row r="13815" spans="3:3" ht="14.4" x14ac:dyDescent="0.3">
      <c r="C13815"/>
    </row>
    <row r="13816" spans="3:3" ht="14.4" x14ac:dyDescent="0.3">
      <c r="C13816"/>
    </row>
    <row r="13817" spans="3:3" ht="14.4" x14ac:dyDescent="0.3">
      <c r="C13817"/>
    </row>
    <row r="13818" spans="3:3" ht="14.4" x14ac:dyDescent="0.3">
      <c r="C13818"/>
    </row>
    <row r="13819" spans="3:3" ht="14.4" x14ac:dyDescent="0.3">
      <c r="C13819"/>
    </row>
    <row r="13820" spans="3:3" ht="14.4" x14ac:dyDescent="0.3">
      <c r="C13820"/>
    </row>
    <row r="13821" spans="3:3" ht="14.4" x14ac:dyDescent="0.3">
      <c r="C13821"/>
    </row>
    <row r="13822" spans="3:3" ht="14.4" x14ac:dyDescent="0.3">
      <c r="C13822"/>
    </row>
    <row r="13823" spans="3:3" ht="14.4" x14ac:dyDescent="0.3">
      <c r="C13823"/>
    </row>
    <row r="13824" spans="3:3" ht="14.4" x14ac:dyDescent="0.3">
      <c r="C13824"/>
    </row>
    <row r="13825" spans="3:3" ht="14.4" x14ac:dyDescent="0.3">
      <c r="C13825"/>
    </row>
    <row r="13826" spans="3:3" ht="14.4" x14ac:dyDescent="0.3">
      <c r="C13826"/>
    </row>
    <row r="13827" spans="3:3" ht="14.4" x14ac:dyDescent="0.3">
      <c r="C13827"/>
    </row>
    <row r="13828" spans="3:3" ht="14.4" x14ac:dyDescent="0.3">
      <c r="C13828"/>
    </row>
    <row r="13829" spans="3:3" ht="14.4" x14ac:dyDescent="0.3">
      <c r="C13829"/>
    </row>
    <row r="13830" spans="3:3" ht="14.4" x14ac:dyDescent="0.3">
      <c r="C13830"/>
    </row>
    <row r="13831" spans="3:3" ht="14.4" x14ac:dyDescent="0.3">
      <c r="C13831"/>
    </row>
    <row r="13832" spans="3:3" ht="14.4" x14ac:dyDescent="0.3">
      <c r="C13832"/>
    </row>
    <row r="13833" spans="3:3" ht="14.4" x14ac:dyDescent="0.3">
      <c r="C13833"/>
    </row>
    <row r="13834" spans="3:3" ht="14.4" x14ac:dyDescent="0.3">
      <c r="C13834"/>
    </row>
    <row r="13835" spans="3:3" ht="14.4" x14ac:dyDescent="0.3">
      <c r="C13835"/>
    </row>
    <row r="13836" spans="3:3" ht="14.4" x14ac:dyDescent="0.3">
      <c r="C13836"/>
    </row>
    <row r="13837" spans="3:3" ht="14.4" x14ac:dyDescent="0.3">
      <c r="C13837"/>
    </row>
    <row r="13838" spans="3:3" ht="14.4" x14ac:dyDescent="0.3">
      <c r="C13838"/>
    </row>
    <row r="13839" spans="3:3" ht="14.4" x14ac:dyDescent="0.3">
      <c r="C13839"/>
    </row>
    <row r="13840" spans="3:3" ht="14.4" x14ac:dyDescent="0.3">
      <c r="C13840"/>
    </row>
    <row r="13841" spans="3:3" ht="14.4" x14ac:dyDescent="0.3">
      <c r="C13841"/>
    </row>
    <row r="13842" spans="3:3" ht="14.4" x14ac:dyDescent="0.3">
      <c r="C13842"/>
    </row>
    <row r="13843" spans="3:3" ht="14.4" x14ac:dyDescent="0.3">
      <c r="C13843"/>
    </row>
    <row r="13844" spans="3:3" ht="14.4" x14ac:dyDescent="0.3">
      <c r="C13844"/>
    </row>
    <row r="13845" spans="3:3" ht="14.4" x14ac:dyDescent="0.3">
      <c r="C13845"/>
    </row>
    <row r="13846" spans="3:3" ht="14.4" x14ac:dyDescent="0.3">
      <c r="C13846"/>
    </row>
    <row r="13847" spans="3:3" ht="14.4" x14ac:dyDescent="0.3">
      <c r="C13847"/>
    </row>
    <row r="13848" spans="3:3" ht="14.4" x14ac:dyDescent="0.3">
      <c r="C13848"/>
    </row>
    <row r="13849" spans="3:3" ht="14.4" x14ac:dyDescent="0.3">
      <c r="C13849"/>
    </row>
    <row r="13850" spans="3:3" ht="14.4" x14ac:dyDescent="0.3">
      <c r="C13850"/>
    </row>
    <row r="13851" spans="3:3" ht="14.4" x14ac:dyDescent="0.3">
      <c r="C13851"/>
    </row>
    <row r="13852" spans="3:3" ht="14.4" x14ac:dyDescent="0.3">
      <c r="C13852"/>
    </row>
    <row r="13853" spans="3:3" ht="14.4" x14ac:dyDescent="0.3">
      <c r="C13853"/>
    </row>
    <row r="13854" spans="3:3" ht="14.4" x14ac:dyDescent="0.3">
      <c r="C13854"/>
    </row>
    <row r="13855" spans="3:3" ht="14.4" x14ac:dyDescent="0.3">
      <c r="C13855"/>
    </row>
    <row r="13856" spans="3:3" ht="14.4" x14ac:dyDescent="0.3">
      <c r="C13856"/>
    </row>
    <row r="13857" spans="3:3" ht="14.4" x14ac:dyDescent="0.3">
      <c r="C13857"/>
    </row>
    <row r="13858" spans="3:3" ht="14.4" x14ac:dyDescent="0.3">
      <c r="C13858"/>
    </row>
    <row r="13859" spans="3:3" ht="14.4" x14ac:dyDescent="0.3">
      <c r="C13859"/>
    </row>
    <row r="13860" spans="3:3" ht="14.4" x14ac:dyDescent="0.3">
      <c r="C13860"/>
    </row>
    <row r="13861" spans="3:3" ht="14.4" x14ac:dyDescent="0.3">
      <c r="C13861"/>
    </row>
    <row r="13862" spans="3:3" ht="14.4" x14ac:dyDescent="0.3">
      <c r="C13862"/>
    </row>
    <row r="13863" spans="3:3" ht="14.4" x14ac:dyDescent="0.3">
      <c r="C13863"/>
    </row>
    <row r="13864" spans="3:3" ht="14.4" x14ac:dyDescent="0.3">
      <c r="C13864"/>
    </row>
    <row r="13865" spans="3:3" ht="14.4" x14ac:dyDescent="0.3">
      <c r="C13865"/>
    </row>
    <row r="13866" spans="3:3" ht="14.4" x14ac:dyDescent="0.3">
      <c r="C13866"/>
    </row>
    <row r="13867" spans="3:3" ht="14.4" x14ac:dyDescent="0.3">
      <c r="C13867"/>
    </row>
    <row r="13868" spans="3:3" ht="14.4" x14ac:dyDescent="0.3">
      <c r="C13868"/>
    </row>
    <row r="13869" spans="3:3" ht="14.4" x14ac:dyDescent="0.3">
      <c r="C13869"/>
    </row>
    <row r="13870" spans="3:3" ht="14.4" x14ac:dyDescent="0.3">
      <c r="C13870"/>
    </row>
    <row r="13871" spans="3:3" ht="14.4" x14ac:dyDescent="0.3">
      <c r="C13871"/>
    </row>
    <row r="13872" spans="3:3" ht="14.4" x14ac:dyDescent="0.3">
      <c r="C13872"/>
    </row>
    <row r="13873" spans="3:3" ht="14.4" x14ac:dyDescent="0.3">
      <c r="C13873"/>
    </row>
    <row r="13874" spans="3:3" ht="14.4" x14ac:dyDescent="0.3">
      <c r="C13874"/>
    </row>
    <row r="13875" spans="3:3" ht="14.4" x14ac:dyDescent="0.3">
      <c r="C13875"/>
    </row>
    <row r="13876" spans="3:3" ht="14.4" x14ac:dyDescent="0.3">
      <c r="C13876"/>
    </row>
    <row r="13877" spans="3:3" ht="14.4" x14ac:dyDescent="0.3">
      <c r="C13877"/>
    </row>
    <row r="13878" spans="3:3" ht="14.4" x14ac:dyDescent="0.3">
      <c r="C13878"/>
    </row>
    <row r="13879" spans="3:3" ht="14.4" x14ac:dyDescent="0.3">
      <c r="C13879"/>
    </row>
    <row r="13880" spans="3:3" ht="14.4" x14ac:dyDescent="0.3">
      <c r="C13880"/>
    </row>
    <row r="13881" spans="3:3" ht="14.4" x14ac:dyDescent="0.3">
      <c r="C13881"/>
    </row>
    <row r="13882" spans="3:3" ht="14.4" x14ac:dyDescent="0.3">
      <c r="C13882"/>
    </row>
    <row r="13883" spans="3:3" ht="14.4" x14ac:dyDescent="0.3">
      <c r="C13883"/>
    </row>
    <row r="13884" spans="3:3" ht="14.4" x14ac:dyDescent="0.3">
      <c r="C13884"/>
    </row>
    <row r="13885" spans="3:3" ht="14.4" x14ac:dyDescent="0.3">
      <c r="C13885"/>
    </row>
    <row r="13886" spans="3:3" ht="14.4" x14ac:dyDescent="0.3">
      <c r="C13886"/>
    </row>
    <row r="13887" spans="3:3" ht="14.4" x14ac:dyDescent="0.3">
      <c r="C13887"/>
    </row>
    <row r="13888" spans="3:3" ht="14.4" x14ac:dyDescent="0.3">
      <c r="C13888"/>
    </row>
    <row r="13889" spans="3:3" ht="14.4" x14ac:dyDescent="0.3">
      <c r="C13889"/>
    </row>
    <row r="13890" spans="3:3" ht="14.4" x14ac:dyDescent="0.3">
      <c r="C13890"/>
    </row>
    <row r="13891" spans="3:3" ht="14.4" x14ac:dyDescent="0.3">
      <c r="C13891"/>
    </row>
    <row r="13892" spans="3:3" ht="14.4" x14ac:dyDescent="0.3">
      <c r="C13892"/>
    </row>
    <row r="13893" spans="3:3" ht="14.4" x14ac:dyDescent="0.3">
      <c r="C13893"/>
    </row>
    <row r="13894" spans="3:3" ht="14.4" x14ac:dyDescent="0.3">
      <c r="C13894"/>
    </row>
    <row r="13895" spans="3:3" ht="14.4" x14ac:dyDescent="0.3">
      <c r="C13895"/>
    </row>
    <row r="13896" spans="3:3" ht="14.4" x14ac:dyDescent="0.3">
      <c r="C13896"/>
    </row>
    <row r="13897" spans="3:3" ht="14.4" x14ac:dyDescent="0.3">
      <c r="C13897"/>
    </row>
    <row r="13898" spans="3:3" ht="14.4" x14ac:dyDescent="0.3">
      <c r="C13898"/>
    </row>
    <row r="13899" spans="3:3" ht="14.4" x14ac:dyDescent="0.3">
      <c r="C13899"/>
    </row>
    <row r="13900" spans="3:3" ht="14.4" x14ac:dyDescent="0.3">
      <c r="C13900"/>
    </row>
    <row r="13901" spans="3:3" ht="14.4" x14ac:dyDescent="0.3">
      <c r="C13901"/>
    </row>
    <row r="13902" spans="3:3" ht="14.4" x14ac:dyDescent="0.3">
      <c r="C13902"/>
    </row>
    <row r="13903" spans="3:3" ht="14.4" x14ac:dyDescent="0.3">
      <c r="C13903"/>
    </row>
    <row r="13904" spans="3:3" ht="14.4" x14ac:dyDescent="0.3">
      <c r="C13904"/>
    </row>
    <row r="13905" spans="3:3" ht="14.4" x14ac:dyDescent="0.3">
      <c r="C13905"/>
    </row>
    <row r="13906" spans="3:3" ht="14.4" x14ac:dyDescent="0.3">
      <c r="C13906"/>
    </row>
    <row r="13907" spans="3:3" ht="14.4" x14ac:dyDescent="0.3">
      <c r="C13907"/>
    </row>
    <row r="13908" spans="3:3" ht="14.4" x14ac:dyDescent="0.3">
      <c r="C13908"/>
    </row>
    <row r="13909" spans="3:3" ht="14.4" x14ac:dyDescent="0.3">
      <c r="C13909"/>
    </row>
    <row r="13910" spans="3:3" ht="14.4" x14ac:dyDescent="0.3">
      <c r="C13910"/>
    </row>
    <row r="13911" spans="3:3" ht="14.4" x14ac:dyDescent="0.3">
      <c r="C13911"/>
    </row>
    <row r="13912" spans="3:3" ht="14.4" x14ac:dyDescent="0.3">
      <c r="C13912"/>
    </row>
    <row r="13913" spans="3:3" ht="14.4" x14ac:dyDescent="0.3">
      <c r="C13913"/>
    </row>
    <row r="13914" spans="3:3" ht="14.4" x14ac:dyDescent="0.3">
      <c r="C13914"/>
    </row>
    <row r="13915" spans="3:3" ht="14.4" x14ac:dyDescent="0.3">
      <c r="C13915"/>
    </row>
    <row r="13916" spans="3:3" ht="14.4" x14ac:dyDescent="0.3">
      <c r="C13916"/>
    </row>
    <row r="13917" spans="3:3" ht="14.4" x14ac:dyDescent="0.3">
      <c r="C13917"/>
    </row>
    <row r="13918" spans="3:3" ht="14.4" x14ac:dyDescent="0.3">
      <c r="C13918"/>
    </row>
    <row r="13919" spans="3:3" ht="14.4" x14ac:dyDescent="0.3">
      <c r="C13919"/>
    </row>
    <row r="13920" spans="3:3" ht="14.4" x14ac:dyDescent="0.3">
      <c r="C13920"/>
    </row>
    <row r="13921" spans="3:3" ht="14.4" x14ac:dyDescent="0.3">
      <c r="C13921"/>
    </row>
    <row r="13922" spans="3:3" ht="14.4" x14ac:dyDescent="0.3">
      <c r="C13922"/>
    </row>
    <row r="13923" spans="3:3" ht="14.4" x14ac:dyDescent="0.3">
      <c r="C13923"/>
    </row>
    <row r="13924" spans="3:3" ht="14.4" x14ac:dyDescent="0.3">
      <c r="C13924"/>
    </row>
    <row r="13925" spans="3:3" ht="14.4" x14ac:dyDescent="0.3">
      <c r="C13925"/>
    </row>
    <row r="13926" spans="3:3" ht="14.4" x14ac:dyDescent="0.3">
      <c r="C13926"/>
    </row>
    <row r="13927" spans="3:3" ht="14.4" x14ac:dyDescent="0.3">
      <c r="C13927"/>
    </row>
    <row r="13928" spans="3:3" ht="14.4" x14ac:dyDescent="0.3">
      <c r="C13928"/>
    </row>
    <row r="13929" spans="3:3" ht="14.4" x14ac:dyDescent="0.3">
      <c r="C13929"/>
    </row>
    <row r="13930" spans="3:3" ht="14.4" x14ac:dyDescent="0.3">
      <c r="C13930"/>
    </row>
    <row r="13931" spans="3:3" ht="14.4" x14ac:dyDescent="0.3">
      <c r="C13931"/>
    </row>
    <row r="13932" spans="3:3" ht="14.4" x14ac:dyDescent="0.3">
      <c r="C13932"/>
    </row>
    <row r="13933" spans="3:3" ht="14.4" x14ac:dyDescent="0.3">
      <c r="C13933"/>
    </row>
    <row r="13934" spans="3:3" ht="14.4" x14ac:dyDescent="0.3">
      <c r="C13934"/>
    </row>
    <row r="13935" spans="3:3" ht="14.4" x14ac:dyDescent="0.3">
      <c r="C13935"/>
    </row>
    <row r="13936" spans="3:3" ht="14.4" x14ac:dyDescent="0.3">
      <c r="C13936"/>
    </row>
    <row r="13937" spans="3:3" ht="14.4" x14ac:dyDescent="0.3">
      <c r="C13937"/>
    </row>
    <row r="13938" spans="3:3" ht="14.4" x14ac:dyDescent="0.3">
      <c r="C13938"/>
    </row>
    <row r="13939" spans="3:3" ht="14.4" x14ac:dyDescent="0.3">
      <c r="C13939"/>
    </row>
    <row r="13940" spans="3:3" ht="14.4" x14ac:dyDescent="0.3">
      <c r="C13940"/>
    </row>
    <row r="13941" spans="3:3" ht="14.4" x14ac:dyDescent="0.3">
      <c r="C13941"/>
    </row>
    <row r="13942" spans="3:3" ht="14.4" x14ac:dyDescent="0.3">
      <c r="C13942"/>
    </row>
    <row r="13943" spans="3:3" ht="14.4" x14ac:dyDescent="0.3">
      <c r="C13943"/>
    </row>
    <row r="13944" spans="3:3" ht="14.4" x14ac:dyDescent="0.3">
      <c r="C13944"/>
    </row>
    <row r="13945" spans="3:3" ht="14.4" x14ac:dyDescent="0.3">
      <c r="C13945"/>
    </row>
    <row r="13946" spans="3:3" ht="14.4" x14ac:dyDescent="0.3">
      <c r="C13946"/>
    </row>
    <row r="13947" spans="3:3" ht="14.4" x14ac:dyDescent="0.3">
      <c r="C13947"/>
    </row>
    <row r="13948" spans="3:3" ht="14.4" x14ac:dyDescent="0.3">
      <c r="C13948"/>
    </row>
    <row r="13949" spans="3:3" ht="14.4" x14ac:dyDescent="0.3">
      <c r="C13949"/>
    </row>
    <row r="13950" spans="3:3" ht="14.4" x14ac:dyDescent="0.3">
      <c r="C13950"/>
    </row>
    <row r="13951" spans="3:3" ht="14.4" x14ac:dyDescent="0.3">
      <c r="C13951"/>
    </row>
    <row r="13952" spans="3:3" ht="14.4" x14ac:dyDescent="0.3">
      <c r="C13952"/>
    </row>
    <row r="13953" spans="3:3" ht="14.4" x14ac:dyDescent="0.3">
      <c r="C13953"/>
    </row>
    <row r="13954" spans="3:3" ht="14.4" x14ac:dyDescent="0.3">
      <c r="C13954"/>
    </row>
    <row r="13955" spans="3:3" ht="14.4" x14ac:dyDescent="0.3">
      <c r="C13955"/>
    </row>
    <row r="13956" spans="3:3" ht="14.4" x14ac:dyDescent="0.3">
      <c r="C13956"/>
    </row>
    <row r="13957" spans="3:3" ht="14.4" x14ac:dyDescent="0.3">
      <c r="C13957"/>
    </row>
    <row r="13958" spans="3:3" ht="14.4" x14ac:dyDescent="0.3">
      <c r="C13958"/>
    </row>
    <row r="13959" spans="3:3" ht="14.4" x14ac:dyDescent="0.3">
      <c r="C13959"/>
    </row>
    <row r="13960" spans="3:3" ht="14.4" x14ac:dyDescent="0.3">
      <c r="C13960"/>
    </row>
    <row r="13961" spans="3:3" ht="14.4" x14ac:dyDescent="0.3">
      <c r="C13961"/>
    </row>
    <row r="13962" spans="3:3" ht="14.4" x14ac:dyDescent="0.3">
      <c r="C13962"/>
    </row>
    <row r="13963" spans="3:3" ht="14.4" x14ac:dyDescent="0.3">
      <c r="C13963"/>
    </row>
    <row r="13964" spans="3:3" ht="14.4" x14ac:dyDescent="0.3">
      <c r="C13964"/>
    </row>
    <row r="13965" spans="3:3" ht="14.4" x14ac:dyDescent="0.3">
      <c r="C13965"/>
    </row>
    <row r="13966" spans="3:3" ht="14.4" x14ac:dyDescent="0.3">
      <c r="C13966"/>
    </row>
    <row r="13967" spans="3:3" ht="14.4" x14ac:dyDescent="0.3">
      <c r="C13967"/>
    </row>
    <row r="13968" spans="3:3" ht="14.4" x14ac:dyDescent="0.3">
      <c r="C13968"/>
    </row>
    <row r="13969" spans="3:3" ht="14.4" x14ac:dyDescent="0.3">
      <c r="C13969"/>
    </row>
    <row r="13970" spans="3:3" ht="14.4" x14ac:dyDescent="0.3">
      <c r="C13970"/>
    </row>
    <row r="13971" spans="3:3" ht="14.4" x14ac:dyDescent="0.3">
      <c r="C13971"/>
    </row>
    <row r="13972" spans="3:3" ht="14.4" x14ac:dyDescent="0.3">
      <c r="C13972"/>
    </row>
    <row r="13973" spans="3:3" ht="14.4" x14ac:dyDescent="0.3">
      <c r="C13973"/>
    </row>
    <row r="13974" spans="3:3" ht="14.4" x14ac:dyDescent="0.3">
      <c r="C13974"/>
    </row>
    <row r="13975" spans="3:3" ht="14.4" x14ac:dyDescent="0.3">
      <c r="C13975"/>
    </row>
    <row r="13976" spans="3:3" ht="14.4" x14ac:dyDescent="0.3">
      <c r="C13976"/>
    </row>
    <row r="13977" spans="3:3" ht="14.4" x14ac:dyDescent="0.3">
      <c r="C13977"/>
    </row>
    <row r="13978" spans="3:3" ht="14.4" x14ac:dyDescent="0.3">
      <c r="C13978"/>
    </row>
    <row r="13979" spans="3:3" ht="14.4" x14ac:dyDescent="0.3">
      <c r="C13979"/>
    </row>
    <row r="13980" spans="3:3" ht="14.4" x14ac:dyDescent="0.3">
      <c r="C13980"/>
    </row>
    <row r="13981" spans="3:3" ht="14.4" x14ac:dyDescent="0.3">
      <c r="C13981"/>
    </row>
    <row r="13982" spans="3:3" ht="14.4" x14ac:dyDescent="0.3">
      <c r="C13982"/>
    </row>
    <row r="13983" spans="3:3" ht="14.4" x14ac:dyDescent="0.3">
      <c r="C13983"/>
    </row>
    <row r="13984" spans="3:3" ht="14.4" x14ac:dyDescent="0.3">
      <c r="C13984"/>
    </row>
    <row r="13985" spans="3:3" ht="14.4" x14ac:dyDescent="0.3">
      <c r="C13985"/>
    </row>
    <row r="13986" spans="3:3" ht="14.4" x14ac:dyDescent="0.3">
      <c r="C13986"/>
    </row>
    <row r="13987" spans="3:3" ht="14.4" x14ac:dyDescent="0.3">
      <c r="C13987"/>
    </row>
    <row r="13988" spans="3:3" ht="14.4" x14ac:dyDescent="0.3">
      <c r="C13988"/>
    </row>
    <row r="13989" spans="3:3" ht="14.4" x14ac:dyDescent="0.3">
      <c r="C13989"/>
    </row>
    <row r="13990" spans="3:3" ht="14.4" x14ac:dyDescent="0.3">
      <c r="C13990"/>
    </row>
    <row r="13991" spans="3:3" ht="14.4" x14ac:dyDescent="0.3">
      <c r="C13991"/>
    </row>
    <row r="13992" spans="3:3" ht="14.4" x14ac:dyDescent="0.3">
      <c r="C13992"/>
    </row>
    <row r="13993" spans="3:3" ht="14.4" x14ac:dyDescent="0.3">
      <c r="C13993"/>
    </row>
    <row r="13994" spans="3:3" ht="14.4" x14ac:dyDescent="0.3">
      <c r="C13994"/>
    </row>
    <row r="13995" spans="3:3" ht="14.4" x14ac:dyDescent="0.3">
      <c r="C13995"/>
    </row>
    <row r="13996" spans="3:3" ht="14.4" x14ac:dyDescent="0.3">
      <c r="C13996"/>
    </row>
    <row r="13997" spans="3:3" ht="14.4" x14ac:dyDescent="0.3">
      <c r="C13997"/>
    </row>
    <row r="13998" spans="3:3" ht="14.4" x14ac:dyDescent="0.3">
      <c r="C13998"/>
    </row>
    <row r="13999" spans="3:3" ht="14.4" x14ac:dyDescent="0.3">
      <c r="C13999"/>
    </row>
    <row r="14000" spans="3:3" ht="14.4" x14ac:dyDescent="0.3">
      <c r="C14000"/>
    </row>
    <row r="14001" spans="3:3" ht="14.4" x14ac:dyDescent="0.3">
      <c r="C14001"/>
    </row>
    <row r="14002" spans="3:3" ht="14.4" x14ac:dyDescent="0.3">
      <c r="C14002"/>
    </row>
    <row r="14003" spans="3:3" ht="14.4" x14ac:dyDescent="0.3">
      <c r="C14003"/>
    </row>
    <row r="14004" spans="3:3" ht="14.4" x14ac:dyDescent="0.3">
      <c r="C14004"/>
    </row>
    <row r="14005" spans="3:3" ht="14.4" x14ac:dyDescent="0.3">
      <c r="C14005"/>
    </row>
    <row r="14006" spans="3:3" ht="14.4" x14ac:dyDescent="0.3">
      <c r="C14006"/>
    </row>
    <row r="14007" spans="3:3" ht="14.4" x14ac:dyDescent="0.3">
      <c r="C14007"/>
    </row>
    <row r="14008" spans="3:3" ht="14.4" x14ac:dyDescent="0.3">
      <c r="C14008"/>
    </row>
    <row r="14009" spans="3:3" ht="14.4" x14ac:dyDescent="0.3">
      <c r="C14009"/>
    </row>
    <row r="14010" spans="3:3" ht="14.4" x14ac:dyDescent="0.3">
      <c r="C14010"/>
    </row>
    <row r="14011" spans="3:3" ht="14.4" x14ac:dyDescent="0.3">
      <c r="C14011"/>
    </row>
    <row r="14012" spans="3:3" ht="14.4" x14ac:dyDescent="0.3">
      <c r="C14012"/>
    </row>
    <row r="14013" spans="3:3" ht="14.4" x14ac:dyDescent="0.3">
      <c r="C14013"/>
    </row>
    <row r="14014" spans="3:3" ht="14.4" x14ac:dyDescent="0.3">
      <c r="C14014"/>
    </row>
    <row r="14015" spans="3:3" ht="14.4" x14ac:dyDescent="0.3">
      <c r="C14015"/>
    </row>
    <row r="14016" spans="3:3" ht="14.4" x14ac:dyDescent="0.3">
      <c r="C14016"/>
    </row>
    <row r="14017" spans="3:3" ht="14.4" x14ac:dyDescent="0.3">
      <c r="C14017"/>
    </row>
    <row r="14018" spans="3:3" ht="14.4" x14ac:dyDescent="0.3">
      <c r="C14018"/>
    </row>
    <row r="14019" spans="3:3" ht="14.4" x14ac:dyDescent="0.3">
      <c r="C14019"/>
    </row>
    <row r="14020" spans="3:3" ht="14.4" x14ac:dyDescent="0.3">
      <c r="C14020"/>
    </row>
    <row r="14021" spans="3:3" ht="14.4" x14ac:dyDescent="0.3">
      <c r="C14021"/>
    </row>
    <row r="14022" spans="3:3" ht="14.4" x14ac:dyDescent="0.3">
      <c r="C14022"/>
    </row>
    <row r="14023" spans="3:3" ht="14.4" x14ac:dyDescent="0.3">
      <c r="C14023"/>
    </row>
    <row r="14024" spans="3:3" ht="14.4" x14ac:dyDescent="0.3">
      <c r="C14024"/>
    </row>
    <row r="14025" spans="3:3" ht="14.4" x14ac:dyDescent="0.3">
      <c r="C14025"/>
    </row>
    <row r="14026" spans="3:3" ht="14.4" x14ac:dyDescent="0.3">
      <c r="C14026"/>
    </row>
    <row r="14027" spans="3:3" ht="14.4" x14ac:dyDescent="0.3">
      <c r="C14027"/>
    </row>
    <row r="14028" spans="3:3" ht="14.4" x14ac:dyDescent="0.3">
      <c r="C14028"/>
    </row>
    <row r="14029" spans="3:3" ht="14.4" x14ac:dyDescent="0.3">
      <c r="C14029"/>
    </row>
    <row r="14030" spans="3:3" ht="14.4" x14ac:dyDescent="0.3">
      <c r="C14030"/>
    </row>
    <row r="14031" spans="3:3" ht="14.4" x14ac:dyDescent="0.3">
      <c r="C14031"/>
    </row>
    <row r="14032" spans="3:3" ht="14.4" x14ac:dyDescent="0.3">
      <c r="C14032"/>
    </row>
    <row r="14033" spans="3:3" ht="14.4" x14ac:dyDescent="0.3">
      <c r="C14033"/>
    </row>
    <row r="14034" spans="3:3" ht="14.4" x14ac:dyDescent="0.3">
      <c r="C14034"/>
    </row>
    <row r="14035" spans="3:3" ht="14.4" x14ac:dyDescent="0.3">
      <c r="C14035"/>
    </row>
    <row r="14036" spans="3:3" ht="14.4" x14ac:dyDescent="0.3">
      <c r="C14036"/>
    </row>
    <row r="14037" spans="3:3" ht="14.4" x14ac:dyDescent="0.3">
      <c r="C14037"/>
    </row>
    <row r="14038" spans="3:3" ht="14.4" x14ac:dyDescent="0.3">
      <c r="C14038"/>
    </row>
    <row r="14039" spans="3:3" ht="14.4" x14ac:dyDescent="0.3">
      <c r="C14039"/>
    </row>
    <row r="14040" spans="3:3" ht="14.4" x14ac:dyDescent="0.3">
      <c r="C14040"/>
    </row>
    <row r="14041" spans="3:3" ht="14.4" x14ac:dyDescent="0.3">
      <c r="C14041"/>
    </row>
    <row r="14042" spans="3:3" ht="14.4" x14ac:dyDescent="0.3">
      <c r="C14042"/>
    </row>
    <row r="14043" spans="3:3" ht="14.4" x14ac:dyDescent="0.3">
      <c r="C14043"/>
    </row>
    <row r="14044" spans="3:3" ht="14.4" x14ac:dyDescent="0.3">
      <c r="C14044"/>
    </row>
    <row r="14045" spans="3:3" ht="14.4" x14ac:dyDescent="0.3">
      <c r="C14045"/>
    </row>
    <row r="14046" spans="3:3" ht="14.4" x14ac:dyDescent="0.3">
      <c r="C14046"/>
    </row>
    <row r="14047" spans="3:3" ht="14.4" x14ac:dyDescent="0.3">
      <c r="C14047"/>
    </row>
    <row r="14048" spans="3:3" ht="14.4" x14ac:dyDescent="0.3">
      <c r="C14048"/>
    </row>
    <row r="14049" spans="3:3" ht="14.4" x14ac:dyDescent="0.3">
      <c r="C14049"/>
    </row>
    <row r="14050" spans="3:3" ht="14.4" x14ac:dyDescent="0.3">
      <c r="C14050"/>
    </row>
    <row r="14051" spans="3:3" ht="14.4" x14ac:dyDescent="0.3">
      <c r="C14051"/>
    </row>
    <row r="14052" spans="3:3" ht="14.4" x14ac:dyDescent="0.3">
      <c r="C14052"/>
    </row>
    <row r="14053" spans="3:3" ht="14.4" x14ac:dyDescent="0.3">
      <c r="C14053"/>
    </row>
    <row r="14054" spans="3:3" ht="14.4" x14ac:dyDescent="0.3">
      <c r="C14054"/>
    </row>
    <row r="14055" spans="3:3" ht="14.4" x14ac:dyDescent="0.3">
      <c r="C14055"/>
    </row>
    <row r="14056" spans="3:3" ht="14.4" x14ac:dyDescent="0.3">
      <c r="C14056"/>
    </row>
    <row r="14057" spans="3:3" ht="14.4" x14ac:dyDescent="0.3">
      <c r="C14057"/>
    </row>
    <row r="14058" spans="3:3" ht="14.4" x14ac:dyDescent="0.3">
      <c r="C14058"/>
    </row>
    <row r="14059" spans="3:3" ht="14.4" x14ac:dyDescent="0.3">
      <c r="C14059"/>
    </row>
    <row r="14060" spans="3:3" ht="14.4" x14ac:dyDescent="0.3">
      <c r="C14060"/>
    </row>
    <row r="14061" spans="3:3" ht="14.4" x14ac:dyDescent="0.3">
      <c r="C14061"/>
    </row>
    <row r="14062" spans="3:3" ht="14.4" x14ac:dyDescent="0.3">
      <c r="C14062"/>
    </row>
    <row r="14063" spans="3:3" ht="14.4" x14ac:dyDescent="0.3">
      <c r="C14063"/>
    </row>
    <row r="14064" spans="3:3" ht="14.4" x14ac:dyDescent="0.3">
      <c r="C14064"/>
    </row>
    <row r="14065" spans="3:3" ht="14.4" x14ac:dyDescent="0.3">
      <c r="C14065"/>
    </row>
    <row r="14066" spans="3:3" ht="14.4" x14ac:dyDescent="0.3">
      <c r="C14066"/>
    </row>
    <row r="14067" spans="3:3" ht="14.4" x14ac:dyDescent="0.3">
      <c r="C14067"/>
    </row>
    <row r="14068" spans="3:3" ht="14.4" x14ac:dyDescent="0.3">
      <c r="C14068"/>
    </row>
    <row r="14069" spans="3:3" ht="14.4" x14ac:dyDescent="0.3">
      <c r="C14069"/>
    </row>
    <row r="14070" spans="3:3" ht="14.4" x14ac:dyDescent="0.3">
      <c r="C14070"/>
    </row>
    <row r="14071" spans="3:3" ht="14.4" x14ac:dyDescent="0.3">
      <c r="C14071"/>
    </row>
    <row r="14072" spans="3:3" ht="14.4" x14ac:dyDescent="0.3">
      <c r="C14072"/>
    </row>
    <row r="14073" spans="3:3" ht="14.4" x14ac:dyDescent="0.3">
      <c r="C14073"/>
    </row>
    <row r="14074" spans="3:3" ht="14.4" x14ac:dyDescent="0.3">
      <c r="C14074"/>
    </row>
    <row r="14075" spans="3:3" ht="14.4" x14ac:dyDescent="0.3">
      <c r="C14075"/>
    </row>
    <row r="14076" spans="3:3" ht="14.4" x14ac:dyDescent="0.3">
      <c r="C14076"/>
    </row>
    <row r="14077" spans="3:3" ht="14.4" x14ac:dyDescent="0.3">
      <c r="C14077"/>
    </row>
    <row r="14078" spans="3:3" ht="14.4" x14ac:dyDescent="0.3">
      <c r="C14078"/>
    </row>
    <row r="14079" spans="3:3" ht="14.4" x14ac:dyDescent="0.3">
      <c r="C14079"/>
    </row>
    <row r="14080" spans="3:3" ht="14.4" x14ac:dyDescent="0.3">
      <c r="C14080"/>
    </row>
    <row r="14081" spans="3:3" ht="14.4" x14ac:dyDescent="0.3">
      <c r="C14081"/>
    </row>
    <row r="14082" spans="3:3" ht="14.4" x14ac:dyDescent="0.3">
      <c r="C14082"/>
    </row>
    <row r="14083" spans="3:3" ht="14.4" x14ac:dyDescent="0.3">
      <c r="C14083"/>
    </row>
    <row r="14084" spans="3:3" ht="14.4" x14ac:dyDescent="0.3">
      <c r="C14084"/>
    </row>
    <row r="14085" spans="3:3" ht="14.4" x14ac:dyDescent="0.3">
      <c r="C14085"/>
    </row>
    <row r="14086" spans="3:3" ht="14.4" x14ac:dyDescent="0.3">
      <c r="C14086"/>
    </row>
    <row r="14087" spans="3:3" ht="14.4" x14ac:dyDescent="0.3">
      <c r="C14087"/>
    </row>
    <row r="14088" spans="3:3" ht="14.4" x14ac:dyDescent="0.3">
      <c r="C14088"/>
    </row>
    <row r="14089" spans="3:3" ht="14.4" x14ac:dyDescent="0.3">
      <c r="C14089"/>
    </row>
    <row r="14090" spans="3:3" ht="14.4" x14ac:dyDescent="0.3">
      <c r="C14090"/>
    </row>
    <row r="14091" spans="3:3" ht="14.4" x14ac:dyDescent="0.3">
      <c r="C14091"/>
    </row>
    <row r="14092" spans="3:3" ht="14.4" x14ac:dyDescent="0.3">
      <c r="C14092"/>
    </row>
    <row r="14093" spans="3:3" ht="14.4" x14ac:dyDescent="0.3">
      <c r="C14093"/>
    </row>
    <row r="14094" spans="3:3" ht="14.4" x14ac:dyDescent="0.3">
      <c r="C14094"/>
    </row>
    <row r="14095" spans="3:3" ht="14.4" x14ac:dyDescent="0.3">
      <c r="C14095"/>
    </row>
    <row r="14096" spans="3:3" ht="14.4" x14ac:dyDescent="0.3">
      <c r="C14096"/>
    </row>
    <row r="14097" spans="3:3" ht="14.4" x14ac:dyDescent="0.3">
      <c r="C14097"/>
    </row>
    <row r="14098" spans="3:3" ht="14.4" x14ac:dyDescent="0.3">
      <c r="C14098"/>
    </row>
    <row r="14099" spans="3:3" ht="14.4" x14ac:dyDescent="0.3">
      <c r="C14099"/>
    </row>
    <row r="14100" spans="3:3" ht="14.4" x14ac:dyDescent="0.3">
      <c r="C14100"/>
    </row>
    <row r="14101" spans="3:3" ht="14.4" x14ac:dyDescent="0.3">
      <c r="C14101"/>
    </row>
    <row r="14102" spans="3:3" ht="14.4" x14ac:dyDescent="0.3">
      <c r="C14102"/>
    </row>
    <row r="14103" spans="3:3" ht="14.4" x14ac:dyDescent="0.3">
      <c r="C14103"/>
    </row>
    <row r="14104" spans="3:3" ht="14.4" x14ac:dyDescent="0.3">
      <c r="C14104"/>
    </row>
    <row r="14105" spans="3:3" ht="14.4" x14ac:dyDescent="0.3">
      <c r="C14105"/>
    </row>
    <row r="14106" spans="3:3" ht="14.4" x14ac:dyDescent="0.3">
      <c r="C14106"/>
    </row>
    <row r="14107" spans="3:3" ht="14.4" x14ac:dyDescent="0.3">
      <c r="C14107"/>
    </row>
    <row r="14108" spans="3:3" ht="14.4" x14ac:dyDescent="0.3">
      <c r="C14108"/>
    </row>
    <row r="14109" spans="3:3" ht="14.4" x14ac:dyDescent="0.3">
      <c r="C14109"/>
    </row>
    <row r="14110" spans="3:3" ht="14.4" x14ac:dyDescent="0.3">
      <c r="C14110"/>
    </row>
    <row r="14111" spans="3:3" ht="14.4" x14ac:dyDescent="0.3">
      <c r="C14111"/>
    </row>
    <row r="14112" spans="3:3" ht="14.4" x14ac:dyDescent="0.3">
      <c r="C14112"/>
    </row>
    <row r="14113" spans="3:3" ht="14.4" x14ac:dyDescent="0.3">
      <c r="C14113"/>
    </row>
    <row r="14114" spans="3:3" ht="14.4" x14ac:dyDescent="0.3">
      <c r="C14114"/>
    </row>
    <row r="14115" spans="3:3" ht="14.4" x14ac:dyDescent="0.3">
      <c r="C14115"/>
    </row>
    <row r="14116" spans="3:3" ht="14.4" x14ac:dyDescent="0.3">
      <c r="C14116"/>
    </row>
    <row r="14117" spans="3:3" ht="14.4" x14ac:dyDescent="0.3">
      <c r="C14117"/>
    </row>
    <row r="14118" spans="3:3" ht="14.4" x14ac:dyDescent="0.3">
      <c r="C14118"/>
    </row>
    <row r="14119" spans="3:3" ht="14.4" x14ac:dyDescent="0.3">
      <c r="C14119"/>
    </row>
    <row r="14120" spans="3:3" ht="14.4" x14ac:dyDescent="0.3">
      <c r="C14120"/>
    </row>
    <row r="14121" spans="3:3" ht="14.4" x14ac:dyDescent="0.3">
      <c r="C14121"/>
    </row>
    <row r="14122" spans="3:3" ht="14.4" x14ac:dyDescent="0.3">
      <c r="C14122"/>
    </row>
    <row r="14123" spans="3:3" ht="14.4" x14ac:dyDescent="0.3">
      <c r="C14123"/>
    </row>
    <row r="14124" spans="3:3" ht="14.4" x14ac:dyDescent="0.3">
      <c r="C14124"/>
    </row>
    <row r="14125" spans="3:3" ht="14.4" x14ac:dyDescent="0.3">
      <c r="C14125"/>
    </row>
    <row r="14126" spans="3:3" ht="14.4" x14ac:dyDescent="0.3">
      <c r="C14126"/>
    </row>
    <row r="14127" spans="3:3" ht="14.4" x14ac:dyDescent="0.3">
      <c r="C14127"/>
    </row>
    <row r="14128" spans="3:3" ht="14.4" x14ac:dyDescent="0.3">
      <c r="C14128"/>
    </row>
    <row r="14129" spans="3:3" ht="14.4" x14ac:dyDescent="0.3">
      <c r="C14129"/>
    </row>
    <row r="14130" spans="3:3" ht="14.4" x14ac:dyDescent="0.3">
      <c r="C14130"/>
    </row>
    <row r="14131" spans="3:3" ht="14.4" x14ac:dyDescent="0.3">
      <c r="C14131"/>
    </row>
    <row r="14132" spans="3:3" ht="14.4" x14ac:dyDescent="0.3">
      <c r="C14132"/>
    </row>
    <row r="14133" spans="3:3" ht="14.4" x14ac:dyDescent="0.3">
      <c r="C14133"/>
    </row>
    <row r="14134" spans="3:3" ht="14.4" x14ac:dyDescent="0.3">
      <c r="C14134"/>
    </row>
    <row r="14135" spans="3:3" ht="14.4" x14ac:dyDescent="0.3">
      <c r="C14135"/>
    </row>
    <row r="14136" spans="3:3" ht="14.4" x14ac:dyDescent="0.3">
      <c r="C14136"/>
    </row>
    <row r="14137" spans="3:3" ht="14.4" x14ac:dyDescent="0.3">
      <c r="C14137"/>
    </row>
    <row r="14138" spans="3:3" ht="14.4" x14ac:dyDescent="0.3">
      <c r="C14138"/>
    </row>
    <row r="14139" spans="3:3" ht="14.4" x14ac:dyDescent="0.3">
      <c r="C14139"/>
    </row>
    <row r="14140" spans="3:3" ht="14.4" x14ac:dyDescent="0.3">
      <c r="C14140"/>
    </row>
    <row r="14141" spans="3:3" ht="14.4" x14ac:dyDescent="0.3">
      <c r="C14141"/>
    </row>
    <row r="14142" spans="3:3" ht="14.4" x14ac:dyDescent="0.3">
      <c r="C14142"/>
    </row>
    <row r="14143" spans="3:3" ht="14.4" x14ac:dyDescent="0.3">
      <c r="C14143"/>
    </row>
    <row r="14144" spans="3:3" ht="14.4" x14ac:dyDescent="0.3">
      <c r="C14144"/>
    </row>
    <row r="14145" spans="3:3" ht="14.4" x14ac:dyDescent="0.3">
      <c r="C14145"/>
    </row>
    <row r="14146" spans="3:3" ht="14.4" x14ac:dyDescent="0.3">
      <c r="C14146"/>
    </row>
    <row r="14147" spans="3:3" ht="14.4" x14ac:dyDescent="0.3">
      <c r="C14147"/>
    </row>
    <row r="14148" spans="3:3" ht="14.4" x14ac:dyDescent="0.3">
      <c r="C14148"/>
    </row>
    <row r="14149" spans="3:3" ht="14.4" x14ac:dyDescent="0.3">
      <c r="C14149"/>
    </row>
    <row r="14150" spans="3:3" ht="14.4" x14ac:dyDescent="0.3">
      <c r="C14150"/>
    </row>
    <row r="14151" spans="3:3" ht="14.4" x14ac:dyDescent="0.3">
      <c r="C14151"/>
    </row>
    <row r="14152" spans="3:3" ht="14.4" x14ac:dyDescent="0.3">
      <c r="C14152"/>
    </row>
    <row r="14153" spans="3:3" ht="14.4" x14ac:dyDescent="0.3">
      <c r="C14153"/>
    </row>
    <row r="14154" spans="3:3" ht="14.4" x14ac:dyDescent="0.3">
      <c r="C14154"/>
    </row>
    <row r="14155" spans="3:3" ht="14.4" x14ac:dyDescent="0.3">
      <c r="C14155"/>
    </row>
    <row r="14156" spans="3:3" ht="14.4" x14ac:dyDescent="0.3">
      <c r="C14156"/>
    </row>
    <row r="14157" spans="3:3" ht="14.4" x14ac:dyDescent="0.3">
      <c r="C14157"/>
    </row>
    <row r="14158" spans="3:3" ht="14.4" x14ac:dyDescent="0.3">
      <c r="C14158"/>
    </row>
    <row r="14159" spans="3:3" ht="14.4" x14ac:dyDescent="0.3">
      <c r="C14159"/>
    </row>
    <row r="14160" spans="3:3" ht="14.4" x14ac:dyDescent="0.3">
      <c r="C14160"/>
    </row>
    <row r="14161" spans="3:3" ht="14.4" x14ac:dyDescent="0.3">
      <c r="C14161"/>
    </row>
    <row r="14162" spans="3:3" ht="14.4" x14ac:dyDescent="0.3">
      <c r="C14162"/>
    </row>
    <row r="14163" spans="3:3" ht="14.4" x14ac:dyDescent="0.3">
      <c r="C14163"/>
    </row>
    <row r="14164" spans="3:3" ht="14.4" x14ac:dyDescent="0.3">
      <c r="C14164"/>
    </row>
    <row r="14165" spans="3:3" ht="14.4" x14ac:dyDescent="0.3">
      <c r="C14165"/>
    </row>
    <row r="14166" spans="3:3" ht="14.4" x14ac:dyDescent="0.3">
      <c r="C14166"/>
    </row>
    <row r="14167" spans="3:3" ht="14.4" x14ac:dyDescent="0.3">
      <c r="C14167"/>
    </row>
    <row r="14168" spans="3:3" ht="14.4" x14ac:dyDescent="0.3">
      <c r="C14168"/>
    </row>
    <row r="14169" spans="3:3" ht="14.4" x14ac:dyDescent="0.3">
      <c r="C14169"/>
    </row>
    <row r="14170" spans="3:3" ht="14.4" x14ac:dyDescent="0.3">
      <c r="C14170"/>
    </row>
    <row r="14171" spans="3:3" ht="14.4" x14ac:dyDescent="0.3">
      <c r="C14171"/>
    </row>
    <row r="14172" spans="3:3" ht="14.4" x14ac:dyDescent="0.3">
      <c r="C14172"/>
    </row>
    <row r="14173" spans="3:3" ht="14.4" x14ac:dyDescent="0.3">
      <c r="C14173"/>
    </row>
    <row r="14174" spans="3:3" ht="14.4" x14ac:dyDescent="0.3">
      <c r="C14174"/>
    </row>
    <row r="14175" spans="3:3" ht="14.4" x14ac:dyDescent="0.3">
      <c r="C14175"/>
    </row>
    <row r="14176" spans="3:3" ht="14.4" x14ac:dyDescent="0.3">
      <c r="C14176"/>
    </row>
    <row r="14177" spans="3:3" ht="14.4" x14ac:dyDescent="0.3">
      <c r="C14177"/>
    </row>
    <row r="14178" spans="3:3" ht="14.4" x14ac:dyDescent="0.3">
      <c r="C14178"/>
    </row>
    <row r="14179" spans="3:3" ht="14.4" x14ac:dyDescent="0.3">
      <c r="C14179"/>
    </row>
    <row r="14180" spans="3:3" ht="14.4" x14ac:dyDescent="0.3">
      <c r="C14180"/>
    </row>
    <row r="14181" spans="3:3" ht="14.4" x14ac:dyDescent="0.3">
      <c r="C14181"/>
    </row>
    <row r="14182" spans="3:3" ht="14.4" x14ac:dyDescent="0.3">
      <c r="C14182"/>
    </row>
    <row r="14183" spans="3:3" ht="14.4" x14ac:dyDescent="0.3">
      <c r="C14183"/>
    </row>
    <row r="14184" spans="3:3" ht="14.4" x14ac:dyDescent="0.3">
      <c r="C14184"/>
    </row>
    <row r="14185" spans="3:3" ht="14.4" x14ac:dyDescent="0.3">
      <c r="C14185"/>
    </row>
    <row r="14186" spans="3:3" ht="14.4" x14ac:dyDescent="0.3">
      <c r="C14186"/>
    </row>
    <row r="14187" spans="3:3" ht="14.4" x14ac:dyDescent="0.3">
      <c r="C14187"/>
    </row>
    <row r="14188" spans="3:3" ht="14.4" x14ac:dyDescent="0.3">
      <c r="C14188"/>
    </row>
    <row r="14189" spans="3:3" ht="14.4" x14ac:dyDescent="0.3">
      <c r="C14189"/>
    </row>
    <row r="14190" spans="3:3" ht="14.4" x14ac:dyDescent="0.3">
      <c r="C14190"/>
    </row>
    <row r="14191" spans="3:3" ht="14.4" x14ac:dyDescent="0.3">
      <c r="C14191"/>
    </row>
    <row r="14192" spans="3:3" ht="14.4" x14ac:dyDescent="0.3">
      <c r="C14192"/>
    </row>
    <row r="14193" spans="3:3" ht="14.4" x14ac:dyDescent="0.3">
      <c r="C14193"/>
    </row>
    <row r="14194" spans="3:3" ht="14.4" x14ac:dyDescent="0.3">
      <c r="C14194"/>
    </row>
    <row r="14195" spans="3:3" ht="14.4" x14ac:dyDescent="0.3">
      <c r="C14195"/>
    </row>
    <row r="14196" spans="3:3" ht="14.4" x14ac:dyDescent="0.3">
      <c r="C14196"/>
    </row>
    <row r="14197" spans="3:3" ht="14.4" x14ac:dyDescent="0.3">
      <c r="C14197"/>
    </row>
    <row r="14198" spans="3:3" ht="14.4" x14ac:dyDescent="0.3">
      <c r="C14198"/>
    </row>
    <row r="14199" spans="3:3" ht="14.4" x14ac:dyDescent="0.3">
      <c r="C14199"/>
    </row>
    <row r="14200" spans="3:3" ht="14.4" x14ac:dyDescent="0.3">
      <c r="C14200"/>
    </row>
    <row r="14201" spans="3:3" ht="14.4" x14ac:dyDescent="0.3">
      <c r="C14201"/>
    </row>
    <row r="14202" spans="3:3" ht="14.4" x14ac:dyDescent="0.3">
      <c r="C14202"/>
    </row>
    <row r="14203" spans="3:3" ht="14.4" x14ac:dyDescent="0.3">
      <c r="C14203"/>
    </row>
    <row r="14204" spans="3:3" ht="14.4" x14ac:dyDescent="0.3">
      <c r="C14204"/>
    </row>
    <row r="14205" spans="3:3" ht="14.4" x14ac:dyDescent="0.3">
      <c r="C14205"/>
    </row>
    <row r="14206" spans="3:3" ht="14.4" x14ac:dyDescent="0.3">
      <c r="C14206"/>
    </row>
    <row r="14207" spans="3:3" ht="14.4" x14ac:dyDescent="0.3">
      <c r="C14207"/>
    </row>
    <row r="14208" spans="3:3" ht="14.4" x14ac:dyDescent="0.3">
      <c r="C14208"/>
    </row>
    <row r="14209" spans="3:3" ht="14.4" x14ac:dyDescent="0.3">
      <c r="C14209"/>
    </row>
    <row r="14210" spans="3:3" ht="14.4" x14ac:dyDescent="0.3">
      <c r="C14210"/>
    </row>
    <row r="14211" spans="3:3" ht="14.4" x14ac:dyDescent="0.3">
      <c r="C14211"/>
    </row>
    <row r="14212" spans="3:3" ht="14.4" x14ac:dyDescent="0.3">
      <c r="C14212"/>
    </row>
    <row r="14213" spans="3:3" ht="14.4" x14ac:dyDescent="0.3">
      <c r="C14213"/>
    </row>
    <row r="14214" spans="3:3" ht="14.4" x14ac:dyDescent="0.3">
      <c r="C14214"/>
    </row>
    <row r="14215" spans="3:3" ht="14.4" x14ac:dyDescent="0.3">
      <c r="C14215"/>
    </row>
    <row r="14216" spans="3:3" ht="14.4" x14ac:dyDescent="0.3">
      <c r="C14216"/>
    </row>
    <row r="14217" spans="3:3" ht="14.4" x14ac:dyDescent="0.3">
      <c r="C14217"/>
    </row>
    <row r="14218" spans="3:3" ht="14.4" x14ac:dyDescent="0.3">
      <c r="C14218"/>
    </row>
    <row r="14219" spans="3:3" ht="14.4" x14ac:dyDescent="0.3">
      <c r="C14219"/>
    </row>
    <row r="14220" spans="3:3" ht="14.4" x14ac:dyDescent="0.3">
      <c r="C14220"/>
    </row>
    <row r="14221" spans="3:3" ht="14.4" x14ac:dyDescent="0.3">
      <c r="C14221"/>
    </row>
    <row r="14222" spans="3:3" ht="14.4" x14ac:dyDescent="0.3">
      <c r="C14222"/>
    </row>
    <row r="14223" spans="3:3" ht="14.4" x14ac:dyDescent="0.3">
      <c r="C14223"/>
    </row>
    <row r="14224" spans="3:3" ht="14.4" x14ac:dyDescent="0.3">
      <c r="C14224"/>
    </row>
    <row r="14225" spans="3:3" ht="14.4" x14ac:dyDescent="0.3">
      <c r="C14225"/>
    </row>
    <row r="14226" spans="3:3" ht="14.4" x14ac:dyDescent="0.3">
      <c r="C14226"/>
    </row>
    <row r="14227" spans="3:3" ht="14.4" x14ac:dyDescent="0.3">
      <c r="C14227"/>
    </row>
    <row r="14228" spans="3:3" ht="14.4" x14ac:dyDescent="0.3">
      <c r="C14228"/>
    </row>
    <row r="14229" spans="3:3" ht="14.4" x14ac:dyDescent="0.3">
      <c r="C14229"/>
    </row>
    <row r="14230" spans="3:3" ht="14.4" x14ac:dyDescent="0.3">
      <c r="C14230"/>
    </row>
    <row r="14231" spans="3:3" ht="14.4" x14ac:dyDescent="0.3">
      <c r="C14231"/>
    </row>
    <row r="14232" spans="3:3" ht="14.4" x14ac:dyDescent="0.3">
      <c r="C14232"/>
    </row>
    <row r="14233" spans="3:3" ht="14.4" x14ac:dyDescent="0.3">
      <c r="C14233"/>
    </row>
    <row r="14234" spans="3:3" ht="14.4" x14ac:dyDescent="0.3">
      <c r="C14234"/>
    </row>
    <row r="14235" spans="3:3" ht="14.4" x14ac:dyDescent="0.3">
      <c r="C14235"/>
    </row>
    <row r="14236" spans="3:3" ht="14.4" x14ac:dyDescent="0.3">
      <c r="C14236"/>
    </row>
    <row r="14237" spans="3:3" ht="14.4" x14ac:dyDescent="0.3">
      <c r="C14237"/>
    </row>
    <row r="14238" spans="3:3" ht="14.4" x14ac:dyDescent="0.3">
      <c r="C14238"/>
    </row>
    <row r="14239" spans="3:3" ht="14.4" x14ac:dyDescent="0.3">
      <c r="C14239"/>
    </row>
    <row r="14240" spans="3:3" ht="14.4" x14ac:dyDescent="0.3">
      <c r="C14240"/>
    </row>
    <row r="14241" spans="3:3" ht="14.4" x14ac:dyDescent="0.3">
      <c r="C14241"/>
    </row>
    <row r="14242" spans="3:3" ht="14.4" x14ac:dyDescent="0.3">
      <c r="C14242"/>
    </row>
    <row r="14243" spans="3:3" ht="14.4" x14ac:dyDescent="0.3">
      <c r="C14243"/>
    </row>
    <row r="14244" spans="3:3" ht="14.4" x14ac:dyDescent="0.3">
      <c r="C14244"/>
    </row>
    <row r="14245" spans="3:3" ht="14.4" x14ac:dyDescent="0.3">
      <c r="C14245"/>
    </row>
    <row r="14246" spans="3:3" ht="14.4" x14ac:dyDescent="0.3">
      <c r="C14246"/>
    </row>
    <row r="14247" spans="3:3" ht="14.4" x14ac:dyDescent="0.3">
      <c r="C14247"/>
    </row>
    <row r="14248" spans="3:3" ht="14.4" x14ac:dyDescent="0.3">
      <c r="C14248"/>
    </row>
    <row r="14249" spans="3:3" ht="14.4" x14ac:dyDescent="0.3">
      <c r="C14249"/>
    </row>
    <row r="14250" spans="3:3" ht="14.4" x14ac:dyDescent="0.3">
      <c r="C14250"/>
    </row>
    <row r="14251" spans="3:3" ht="14.4" x14ac:dyDescent="0.3">
      <c r="C14251"/>
    </row>
    <row r="14252" spans="3:3" ht="14.4" x14ac:dyDescent="0.3">
      <c r="C14252"/>
    </row>
    <row r="14253" spans="3:3" ht="14.4" x14ac:dyDescent="0.3">
      <c r="C14253"/>
    </row>
    <row r="14254" spans="3:3" ht="14.4" x14ac:dyDescent="0.3">
      <c r="C14254"/>
    </row>
    <row r="14255" spans="3:3" ht="14.4" x14ac:dyDescent="0.3">
      <c r="C14255"/>
    </row>
    <row r="14256" spans="3:3" ht="14.4" x14ac:dyDescent="0.3">
      <c r="C14256"/>
    </row>
    <row r="14257" spans="3:3" ht="14.4" x14ac:dyDescent="0.3">
      <c r="C14257"/>
    </row>
    <row r="14258" spans="3:3" ht="14.4" x14ac:dyDescent="0.3">
      <c r="C14258"/>
    </row>
    <row r="14259" spans="3:3" ht="14.4" x14ac:dyDescent="0.3">
      <c r="C14259"/>
    </row>
    <row r="14260" spans="3:3" ht="14.4" x14ac:dyDescent="0.3">
      <c r="C14260"/>
    </row>
    <row r="14261" spans="3:3" ht="14.4" x14ac:dyDescent="0.3">
      <c r="C14261"/>
    </row>
    <row r="14262" spans="3:3" ht="14.4" x14ac:dyDescent="0.3">
      <c r="C14262"/>
    </row>
    <row r="14263" spans="3:3" ht="14.4" x14ac:dyDescent="0.3">
      <c r="C14263"/>
    </row>
    <row r="14264" spans="3:3" ht="14.4" x14ac:dyDescent="0.3">
      <c r="C14264"/>
    </row>
    <row r="14265" spans="3:3" ht="14.4" x14ac:dyDescent="0.3">
      <c r="C14265"/>
    </row>
    <row r="14266" spans="3:3" ht="14.4" x14ac:dyDescent="0.3">
      <c r="C14266"/>
    </row>
    <row r="14267" spans="3:3" ht="14.4" x14ac:dyDescent="0.3">
      <c r="C14267"/>
    </row>
    <row r="14268" spans="3:3" ht="14.4" x14ac:dyDescent="0.3">
      <c r="C14268"/>
    </row>
    <row r="14269" spans="3:3" ht="14.4" x14ac:dyDescent="0.3">
      <c r="C14269"/>
    </row>
    <row r="14270" spans="3:3" ht="14.4" x14ac:dyDescent="0.3">
      <c r="C14270"/>
    </row>
    <row r="14271" spans="3:3" ht="14.4" x14ac:dyDescent="0.3">
      <c r="C14271"/>
    </row>
    <row r="14272" spans="3:3" ht="14.4" x14ac:dyDescent="0.3">
      <c r="C14272"/>
    </row>
    <row r="14273" spans="3:3" ht="14.4" x14ac:dyDescent="0.3">
      <c r="C14273"/>
    </row>
    <row r="14274" spans="3:3" ht="14.4" x14ac:dyDescent="0.3">
      <c r="C14274"/>
    </row>
    <row r="14275" spans="3:3" ht="14.4" x14ac:dyDescent="0.3">
      <c r="C14275"/>
    </row>
    <row r="14276" spans="3:3" ht="14.4" x14ac:dyDescent="0.3">
      <c r="C14276"/>
    </row>
    <row r="14277" spans="3:3" ht="14.4" x14ac:dyDescent="0.3">
      <c r="C14277"/>
    </row>
    <row r="14278" spans="3:3" ht="14.4" x14ac:dyDescent="0.3">
      <c r="C14278"/>
    </row>
    <row r="14279" spans="3:3" ht="14.4" x14ac:dyDescent="0.3">
      <c r="C14279"/>
    </row>
    <row r="14280" spans="3:3" ht="14.4" x14ac:dyDescent="0.3">
      <c r="C14280"/>
    </row>
    <row r="14281" spans="3:3" ht="14.4" x14ac:dyDescent="0.3">
      <c r="C14281"/>
    </row>
    <row r="14282" spans="3:3" ht="14.4" x14ac:dyDescent="0.3">
      <c r="C14282"/>
    </row>
    <row r="14283" spans="3:3" ht="14.4" x14ac:dyDescent="0.3">
      <c r="C14283"/>
    </row>
    <row r="14284" spans="3:3" ht="14.4" x14ac:dyDescent="0.3">
      <c r="C14284"/>
    </row>
    <row r="14285" spans="3:3" ht="14.4" x14ac:dyDescent="0.3">
      <c r="C14285"/>
    </row>
    <row r="14286" spans="3:3" ht="14.4" x14ac:dyDescent="0.3">
      <c r="C14286"/>
    </row>
    <row r="14287" spans="3:3" ht="14.4" x14ac:dyDescent="0.3">
      <c r="C14287"/>
    </row>
    <row r="14288" spans="3:3" ht="14.4" x14ac:dyDescent="0.3">
      <c r="C14288"/>
    </row>
    <row r="14289" spans="3:3" ht="14.4" x14ac:dyDescent="0.3">
      <c r="C14289"/>
    </row>
    <row r="14290" spans="3:3" ht="14.4" x14ac:dyDescent="0.3">
      <c r="C14290"/>
    </row>
    <row r="14291" spans="3:3" ht="14.4" x14ac:dyDescent="0.3">
      <c r="C14291"/>
    </row>
    <row r="14292" spans="3:3" ht="14.4" x14ac:dyDescent="0.3">
      <c r="C14292"/>
    </row>
    <row r="14293" spans="3:3" ht="14.4" x14ac:dyDescent="0.3">
      <c r="C14293"/>
    </row>
    <row r="14294" spans="3:3" ht="14.4" x14ac:dyDescent="0.3">
      <c r="C14294"/>
    </row>
    <row r="14295" spans="3:3" ht="14.4" x14ac:dyDescent="0.3">
      <c r="C14295"/>
    </row>
    <row r="14296" spans="3:3" ht="14.4" x14ac:dyDescent="0.3">
      <c r="C14296"/>
    </row>
    <row r="14297" spans="3:3" ht="14.4" x14ac:dyDescent="0.3">
      <c r="C14297"/>
    </row>
    <row r="14298" spans="3:3" ht="14.4" x14ac:dyDescent="0.3">
      <c r="C14298"/>
    </row>
    <row r="14299" spans="3:3" ht="14.4" x14ac:dyDescent="0.3">
      <c r="C14299"/>
    </row>
    <row r="14300" spans="3:3" ht="14.4" x14ac:dyDescent="0.3">
      <c r="C14300"/>
    </row>
    <row r="14301" spans="3:3" ht="14.4" x14ac:dyDescent="0.3">
      <c r="C14301"/>
    </row>
    <row r="14302" spans="3:3" ht="14.4" x14ac:dyDescent="0.3">
      <c r="C14302"/>
    </row>
    <row r="14303" spans="3:3" ht="14.4" x14ac:dyDescent="0.3">
      <c r="C14303"/>
    </row>
    <row r="14304" spans="3:3" ht="14.4" x14ac:dyDescent="0.3">
      <c r="C14304"/>
    </row>
    <row r="14305" spans="3:3" ht="14.4" x14ac:dyDescent="0.3">
      <c r="C14305"/>
    </row>
    <row r="14306" spans="3:3" ht="14.4" x14ac:dyDescent="0.3">
      <c r="C14306"/>
    </row>
    <row r="14307" spans="3:3" ht="14.4" x14ac:dyDescent="0.3">
      <c r="C14307"/>
    </row>
    <row r="14308" spans="3:3" ht="14.4" x14ac:dyDescent="0.3">
      <c r="C14308"/>
    </row>
    <row r="14309" spans="3:3" ht="14.4" x14ac:dyDescent="0.3">
      <c r="C14309"/>
    </row>
    <row r="14310" spans="3:3" ht="14.4" x14ac:dyDescent="0.3">
      <c r="C14310"/>
    </row>
    <row r="14311" spans="3:3" ht="14.4" x14ac:dyDescent="0.3">
      <c r="C14311"/>
    </row>
    <row r="14312" spans="3:3" ht="14.4" x14ac:dyDescent="0.3">
      <c r="C14312"/>
    </row>
    <row r="14313" spans="3:3" ht="14.4" x14ac:dyDescent="0.3">
      <c r="C14313"/>
    </row>
    <row r="14314" spans="3:3" ht="14.4" x14ac:dyDescent="0.3">
      <c r="C14314"/>
    </row>
    <row r="14315" spans="3:3" ht="14.4" x14ac:dyDescent="0.3">
      <c r="C14315"/>
    </row>
    <row r="14316" spans="3:3" ht="14.4" x14ac:dyDescent="0.3">
      <c r="C14316"/>
    </row>
    <row r="14317" spans="3:3" ht="14.4" x14ac:dyDescent="0.3">
      <c r="C14317"/>
    </row>
    <row r="14318" spans="3:3" ht="14.4" x14ac:dyDescent="0.3">
      <c r="C14318"/>
    </row>
    <row r="14319" spans="3:3" ht="14.4" x14ac:dyDescent="0.3">
      <c r="C14319"/>
    </row>
    <row r="14320" spans="3:3" ht="14.4" x14ac:dyDescent="0.3">
      <c r="C14320"/>
    </row>
    <row r="14321" spans="3:3" ht="14.4" x14ac:dyDescent="0.3">
      <c r="C14321"/>
    </row>
    <row r="14322" spans="3:3" ht="14.4" x14ac:dyDescent="0.3">
      <c r="C14322"/>
    </row>
    <row r="14323" spans="3:3" ht="14.4" x14ac:dyDescent="0.3">
      <c r="C14323"/>
    </row>
    <row r="14324" spans="3:3" ht="14.4" x14ac:dyDescent="0.3">
      <c r="C14324"/>
    </row>
    <row r="14325" spans="3:3" ht="14.4" x14ac:dyDescent="0.3">
      <c r="C14325"/>
    </row>
    <row r="14326" spans="3:3" ht="14.4" x14ac:dyDescent="0.3">
      <c r="C14326"/>
    </row>
    <row r="14327" spans="3:3" ht="14.4" x14ac:dyDescent="0.3">
      <c r="C14327"/>
    </row>
    <row r="14328" spans="3:3" ht="14.4" x14ac:dyDescent="0.3">
      <c r="C14328"/>
    </row>
    <row r="14329" spans="3:3" ht="14.4" x14ac:dyDescent="0.3">
      <c r="C14329"/>
    </row>
    <row r="14330" spans="3:3" ht="14.4" x14ac:dyDescent="0.3">
      <c r="C14330"/>
    </row>
    <row r="14331" spans="3:3" ht="14.4" x14ac:dyDescent="0.3">
      <c r="C14331"/>
    </row>
    <row r="14332" spans="3:3" ht="14.4" x14ac:dyDescent="0.3">
      <c r="C14332"/>
    </row>
    <row r="14333" spans="3:3" ht="14.4" x14ac:dyDescent="0.3">
      <c r="C14333"/>
    </row>
    <row r="14334" spans="3:3" ht="14.4" x14ac:dyDescent="0.3">
      <c r="C14334"/>
    </row>
    <row r="14335" spans="3:3" ht="14.4" x14ac:dyDescent="0.3">
      <c r="C14335"/>
    </row>
    <row r="14336" spans="3:3" ht="14.4" x14ac:dyDescent="0.3">
      <c r="C14336"/>
    </row>
    <row r="14337" spans="3:3" ht="14.4" x14ac:dyDescent="0.3">
      <c r="C14337"/>
    </row>
    <row r="14338" spans="3:3" ht="14.4" x14ac:dyDescent="0.3">
      <c r="C14338"/>
    </row>
    <row r="14339" spans="3:3" ht="14.4" x14ac:dyDescent="0.3">
      <c r="C14339"/>
    </row>
    <row r="14340" spans="3:3" ht="14.4" x14ac:dyDescent="0.3">
      <c r="C14340"/>
    </row>
    <row r="14341" spans="3:3" ht="14.4" x14ac:dyDescent="0.3">
      <c r="C14341"/>
    </row>
    <row r="14342" spans="3:3" ht="14.4" x14ac:dyDescent="0.3">
      <c r="C14342"/>
    </row>
    <row r="14343" spans="3:3" ht="14.4" x14ac:dyDescent="0.3">
      <c r="C14343"/>
    </row>
    <row r="14344" spans="3:3" ht="14.4" x14ac:dyDescent="0.3">
      <c r="C14344"/>
    </row>
    <row r="14345" spans="3:3" ht="14.4" x14ac:dyDescent="0.3">
      <c r="C14345"/>
    </row>
    <row r="14346" spans="3:3" ht="14.4" x14ac:dyDescent="0.3">
      <c r="C14346"/>
    </row>
    <row r="14347" spans="3:3" ht="14.4" x14ac:dyDescent="0.3">
      <c r="C14347"/>
    </row>
    <row r="14348" spans="3:3" ht="14.4" x14ac:dyDescent="0.3">
      <c r="C14348"/>
    </row>
    <row r="14349" spans="3:3" ht="14.4" x14ac:dyDescent="0.3">
      <c r="C14349"/>
    </row>
    <row r="14350" spans="3:3" ht="14.4" x14ac:dyDescent="0.3">
      <c r="C14350"/>
    </row>
    <row r="14351" spans="3:3" ht="14.4" x14ac:dyDescent="0.3">
      <c r="C14351"/>
    </row>
    <row r="14352" spans="3:3" ht="14.4" x14ac:dyDescent="0.3">
      <c r="C14352"/>
    </row>
    <row r="14353" spans="3:3" ht="14.4" x14ac:dyDescent="0.3">
      <c r="C14353"/>
    </row>
    <row r="14354" spans="3:3" ht="14.4" x14ac:dyDescent="0.3">
      <c r="C14354"/>
    </row>
    <row r="14355" spans="3:3" ht="14.4" x14ac:dyDescent="0.3">
      <c r="C14355"/>
    </row>
    <row r="14356" spans="3:3" ht="14.4" x14ac:dyDescent="0.3">
      <c r="C14356"/>
    </row>
    <row r="14357" spans="3:3" ht="14.4" x14ac:dyDescent="0.3">
      <c r="C14357"/>
    </row>
    <row r="14358" spans="3:3" ht="14.4" x14ac:dyDescent="0.3">
      <c r="C14358"/>
    </row>
    <row r="14359" spans="3:3" ht="14.4" x14ac:dyDescent="0.3">
      <c r="C14359"/>
    </row>
    <row r="14360" spans="3:3" ht="14.4" x14ac:dyDescent="0.3">
      <c r="C14360"/>
    </row>
    <row r="14361" spans="3:3" ht="14.4" x14ac:dyDescent="0.3">
      <c r="C14361"/>
    </row>
    <row r="14362" spans="3:3" ht="14.4" x14ac:dyDescent="0.3">
      <c r="C14362"/>
    </row>
    <row r="14363" spans="3:3" ht="14.4" x14ac:dyDescent="0.3">
      <c r="C14363"/>
    </row>
    <row r="14364" spans="3:3" ht="14.4" x14ac:dyDescent="0.3">
      <c r="C14364"/>
    </row>
    <row r="14365" spans="3:3" ht="14.4" x14ac:dyDescent="0.3">
      <c r="C14365"/>
    </row>
    <row r="14366" spans="3:3" ht="14.4" x14ac:dyDescent="0.3">
      <c r="C14366"/>
    </row>
    <row r="14367" spans="3:3" ht="14.4" x14ac:dyDescent="0.3">
      <c r="C14367"/>
    </row>
    <row r="14368" spans="3:3" ht="14.4" x14ac:dyDescent="0.3">
      <c r="C14368"/>
    </row>
    <row r="14369" spans="3:3" ht="14.4" x14ac:dyDescent="0.3">
      <c r="C14369"/>
    </row>
    <row r="14370" spans="3:3" ht="14.4" x14ac:dyDescent="0.3">
      <c r="C14370"/>
    </row>
    <row r="14371" spans="3:3" ht="14.4" x14ac:dyDescent="0.3">
      <c r="C14371"/>
    </row>
    <row r="14372" spans="3:3" ht="14.4" x14ac:dyDescent="0.3">
      <c r="C14372"/>
    </row>
    <row r="14373" spans="3:3" ht="14.4" x14ac:dyDescent="0.3">
      <c r="C14373"/>
    </row>
    <row r="14374" spans="3:3" ht="14.4" x14ac:dyDescent="0.3">
      <c r="C14374"/>
    </row>
    <row r="14375" spans="3:3" ht="14.4" x14ac:dyDescent="0.3">
      <c r="C14375"/>
    </row>
    <row r="14376" spans="3:3" ht="14.4" x14ac:dyDescent="0.3">
      <c r="C14376"/>
    </row>
    <row r="14377" spans="3:3" ht="14.4" x14ac:dyDescent="0.3">
      <c r="C14377"/>
    </row>
    <row r="14378" spans="3:3" ht="14.4" x14ac:dyDescent="0.3">
      <c r="C14378"/>
    </row>
    <row r="14379" spans="3:3" ht="14.4" x14ac:dyDescent="0.3">
      <c r="C14379"/>
    </row>
    <row r="14380" spans="3:3" ht="14.4" x14ac:dyDescent="0.3">
      <c r="C14380"/>
    </row>
    <row r="14381" spans="3:3" ht="14.4" x14ac:dyDescent="0.3">
      <c r="C14381"/>
    </row>
    <row r="14382" spans="3:3" ht="14.4" x14ac:dyDescent="0.3">
      <c r="C14382"/>
    </row>
    <row r="14383" spans="3:3" ht="14.4" x14ac:dyDescent="0.3">
      <c r="C14383"/>
    </row>
    <row r="14384" spans="3:3" ht="14.4" x14ac:dyDescent="0.3">
      <c r="C14384"/>
    </row>
    <row r="14385" spans="3:3" ht="14.4" x14ac:dyDescent="0.3">
      <c r="C14385"/>
    </row>
    <row r="14386" spans="3:3" ht="14.4" x14ac:dyDescent="0.3">
      <c r="C14386"/>
    </row>
    <row r="14387" spans="3:3" ht="14.4" x14ac:dyDescent="0.3">
      <c r="C14387"/>
    </row>
    <row r="14388" spans="3:3" ht="14.4" x14ac:dyDescent="0.3">
      <c r="C14388"/>
    </row>
    <row r="14389" spans="3:3" ht="14.4" x14ac:dyDescent="0.3">
      <c r="C14389"/>
    </row>
    <row r="14390" spans="3:3" ht="14.4" x14ac:dyDescent="0.3">
      <c r="C14390"/>
    </row>
    <row r="14391" spans="3:3" ht="14.4" x14ac:dyDescent="0.3">
      <c r="C14391"/>
    </row>
    <row r="14392" spans="3:3" ht="14.4" x14ac:dyDescent="0.3">
      <c r="C14392"/>
    </row>
    <row r="14393" spans="3:3" ht="14.4" x14ac:dyDescent="0.3">
      <c r="C14393"/>
    </row>
    <row r="14394" spans="3:3" ht="14.4" x14ac:dyDescent="0.3">
      <c r="C14394"/>
    </row>
    <row r="14395" spans="3:3" ht="14.4" x14ac:dyDescent="0.3">
      <c r="C14395"/>
    </row>
    <row r="14396" spans="3:3" ht="14.4" x14ac:dyDescent="0.3">
      <c r="C14396"/>
    </row>
    <row r="14397" spans="3:3" ht="14.4" x14ac:dyDescent="0.3">
      <c r="C14397"/>
    </row>
    <row r="14398" spans="3:3" ht="14.4" x14ac:dyDescent="0.3">
      <c r="C14398"/>
    </row>
    <row r="14399" spans="3:3" ht="14.4" x14ac:dyDescent="0.3">
      <c r="C14399"/>
    </row>
    <row r="14400" spans="3:3" ht="14.4" x14ac:dyDescent="0.3">
      <c r="C14400"/>
    </row>
    <row r="14401" spans="3:3" ht="14.4" x14ac:dyDescent="0.3">
      <c r="C14401"/>
    </row>
    <row r="14402" spans="3:3" ht="14.4" x14ac:dyDescent="0.3">
      <c r="C14402"/>
    </row>
    <row r="14403" spans="3:3" ht="14.4" x14ac:dyDescent="0.3">
      <c r="C14403"/>
    </row>
    <row r="14404" spans="3:3" ht="14.4" x14ac:dyDescent="0.3">
      <c r="C14404"/>
    </row>
    <row r="14405" spans="3:3" ht="14.4" x14ac:dyDescent="0.3">
      <c r="C14405"/>
    </row>
    <row r="14406" spans="3:3" ht="14.4" x14ac:dyDescent="0.3">
      <c r="C14406"/>
    </row>
    <row r="14407" spans="3:3" ht="14.4" x14ac:dyDescent="0.3">
      <c r="C14407"/>
    </row>
    <row r="14408" spans="3:3" ht="14.4" x14ac:dyDescent="0.3">
      <c r="C14408"/>
    </row>
    <row r="14409" spans="3:3" ht="14.4" x14ac:dyDescent="0.3">
      <c r="C14409"/>
    </row>
    <row r="14410" spans="3:3" ht="14.4" x14ac:dyDescent="0.3">
      <c r="C14410"/>
    </row>
    <row r="14411" spans="3:3" ht="14.4" x14ac:dyDescent="0.3">
      <c r="C14411"/>
    </row>
    <row r="14412" spans="3:3" ht="14.4" x14ac:dyDescent="0.3">
      <c r="C14412"/>
    </row>
    <row r="14413" spans="3:3" ht="14.4" x14ac:dyDescent="0.3">
      <c r="C14413"/>
    </row>
    <row r="14414" spans="3:3" ht="14.4" x14ac:dyDescent="0.3">
      <c r="C14414"/>
    </row>
    <row r="14415" spans="3:3" ht="14.4" x14ac:dyDescent="0.3">
      <c r="C14415"/>
    </row>
    <row r="14416" spans="3:3" ht="14.4" x14ac:dyDescent="0.3">
      <c r="C14416"/>
    </row>
    <row r="14417" spans="3:3" ht="14.4" x14ac:dyDescent="0.3">
      <c r="C14417"/>
    </row>
    <row r="14418" spans="3:3" ht="14.4" x14ac:dyDescent="0.3">
      <c r="C14418"/>
    </row>
    <row r="14419" spans="3:3" ht="14.4" x14ac:dyDescent="0.3">
      <c r="C14419"/>
    </row>
    <row r="14420" spans="3:3" ht="14.4" x14ac:dyDescent="0.3">
      <c r="C14420"/>
    </row>
    <row r="14421" spans="3:3" ht="14.4" x14ac:dyDescent="0.3">
      <c r="C14421"/>
    </row>
    <row r="14422" spans="3:3" ht="14.4" x14ac:dyDescent="0.3">
      <c r="C14422"/>
    </row>
    <row r="14423" spans="3:3" ht="14.4" x14ac:dyDescent="0.3">
      <c r="C14423"/>
    </row>
    <row r="14424" spans="3:3" ht="14.4" x14ac:dyDescent="0.3">
      <c r="C14424"/>
    </row>
    <row r="14425" spans="3:3" ht="14.4" x14ac:dyDescent="0.3">
      <c r="C14425"/>
    </row>
    <row r="14426" spans="3:3" ht="14.4" x14ac:dyDescent="0.3">
      <c r="C14426"/>
    </row>
    <row r="14427" spans="3:3" ht="14.4" x14ac:dyDescent="0.3">
      <c r="C14427"/>
    </row>
    <row r="14428" spans="3:3" ht="14.4" x14ac:dyDescent="0.3">
      <c r="C14428"/>
    </row>
    <row r="14429" spans="3:3" ht="14.4" x14ac:dyDescent="0.3">
      <c r="C14429"/>
    </row>
    <row r="14430" spans="3:3" ht="14.4" x14ac:dyDescent="0.3">
      <c r="C14430"/>
    </row>
    <row r="14431" spans="3:3" ht="14.4" x14ac:dyDescent="0.3">
      <c r="C14431"/>
    </row>
    <row r="14432" spans="3:3" ht="14.4" x14ac:dyDescent="0.3">
      <c r="C14432"/>
    </row>
    <row r="14433" spans="3:3" ht="14.4" x14ac:dyDescent="0.3">
      <c r="C14433"/>
    </row>
    <row r="14434" spans="3:3" ht="14.4" x14ac:dyDescent="0.3">
      <c r="C14434"/>
    </row>
    <row r="14435" spans="3:3" ht="14.4" x14ac:dyDescent="0.3">
      <c r="C14435"/>
    </row>
    <row r="14436" spans="3:3" ht="14.4" x14ac:dyDescent="0.3">
      <c r="C14436"/>
    </row>
    <row r="14437" spans="3:3" ht="14.4" x14ac:dyDescent="0.3">
      <c r="C14437"/>
    </row>
    <row r="14438" spans="3:3" ht="14.4" x14ac:dyDescent="0.3">
      <c r="C14438"/>
    </row>
    <row r="14439" spans="3:3" ht="14.4" x14ac:dyDescent="0.3">
      <c r="C14439"/>
    </row>
    <row r="14440" spans="3:3" ht="14.4" x14ac:dyDescent="0.3">
      <c r="C14440"/>
    </row>
    <row r="14441" spans="3:3" ht="14.4" x14ac:dyDescent="0.3">
      <c r="C14441"/>
    </row>
    <row r="14442" spans="3:3" ht="14.4" x14ac:dyDescent="0.3">
      <c r="C14442"/>
    </row>
    <row r="14443" spans="3:3" ht="14.4" x14ac:dyDescent="0.3">
      <c r="C14443"/>
    </row>
    <row r="14444" spans="3:3" ht="14.4" x14ac:dyDescent="0.3">
      <c r="C14444"/>
    </row>
    <row r="14445" spans="3:3" ht="14.4" x14ac:dyDescent="0.3">
      <c r="C14445"/>
    </row>
    <row r="14446" spans="3:3" ht="14.4" x14ac:dyDescent="0.3">
      <c r="C14446"/>
    </row>
    <row r="14447" spans="3:3" ht="14.4" x14ac:dyDescent="0.3">
      <c r="C14447"/>
    </row>
    <row r="14448" spans="3:3" ht="14.4" x14ac:dyDescent="0.3">
      <c r="C14448"/>
    </row>
    <row r="14449" spans="3:3" ht="14.4" x14ac:dyDescent="0.3">
      <c r="C14449"/>
    </row>
    <row r="14450" spans="3:3" ht="14.4" x14ac:dyDescent="0.3">
      <c r="C14450"/>
    </row>
    <row r="14451" spans="3:3" ht="14.4" x14ac:dyDescent="0.3">
      <c r="C14451"/>
    </row>
    <row r="14452" spans="3:3" ht="14.4" x14ac:dyDescent="0.3">
      <c r="C14452"/>
    </row>
    <row r="14453" spans="3:3" ht="14.4" x14ac:dyDescent="0.3">
      <c r="C14453"/>
    </row>
    <row r="14454" spans="3:3" ht="14.4" x14ac:dyDescent="0.3">
      <c r="C14454"/>
    </row>
    <row r="14455" spans="3:3" ht="14.4" x14ac:dyDescent="0.3">
      <c r="C14455"/>
    </row>
    <row r="14456" spans="3:3" ht="14.4" x14ac:dyDescent="0.3">
      <c r="C14456"/>
    </row>
    <row r="14457" spans="3:3" ht="14.4" x14ac:dyDescent="0.3">
      <c r="C14457"/>
    </row>
    <row r="14458" spans="3:3" ht="14.4" x14ac:dyDescent="0.3">
      <c r="C14458"/>
    </row>
    <row r="14459" spans="3:3" ht="14.4" x14ac:dyDescent="0.3">
      <c r="C14459"/>
    </row>
    <row r="14460" spans="3:3" ht="14.4" x14ac:dyDescent="0.3">
      <c r="C14460"/>
    </row>
    <row r="14461" spans="3:3" ht="14.4" x14ac:dyDescent="0.3">
      <c r="C14461"/>
    </row>
    <row r="14462" spans="3:3" ht="14.4" x14ac:dyDescent="0.3">
      <c r="C14462"/>
    </row>
    <row r="14463" spans="3:3" ht="14.4" x14ac:dyDescent="0.3">
      <c r="C14463"/>
    </row>
    <row r="14464" spans="3:3" ht="14.4" x14ac:dyDescent="0.3">
      <c r="C14464"/>
    </row>
    <row r="14465" spans="3:3" ht="14.4" x14ac:dyDescent="0.3">
      <c r="C14465"/>
    </row>
    <row r="14466" spans="3:3" ht="14.4" x14ac:dyDescent="0.3">
      <c r="C14466"/>
    </row>
    <row r="14467" spans="3:3" ht="14.4" x14ac:dyDescent="0.3">
      <c r="C14467"/>
    </row>
    <row r="14468" spans="3:3" ht="14.4" x14ac:dyDescent="0.3">
      <c r="C14468"/>
    </row>
    <row r="14469" spans="3:3" ht="14.4" x14ac:dyDescent="0.3">
      <c r="C14469"/>
    </row>
    <row r="14470" spans="3:3" ht="14.4" x14ac:dyDescent="0.3">
      <c r="C14470"/>
    </row>
    <row r="14471" spans="3:3" ht="14.4" x14ac:dyDescent="0.3">
      <c r="C14471"/>
    </row>
    <row r="14472" spans="3:3" ht="14.4" x14ac:dyDescent="0.3">
      <c r="C14472"/>
    </row>
    <row r="14473" spans="3:3" ht="14.4" x14ac:dyDescent="0.3">
      <c r="C14473"/>
    </row>
    <row r="14474" spans="3:3" ht="14.4" x14ac:dyDescent="0.3">
      <c r="C14474"/>
    </row>
    <row r="14475" spans="3:3" ht="14.4" x14ac:dyDescent="0.3">
      <c r="C14475"/>
    </row>
    <row r="14476" spans="3:3" ht="14.4" x14ac:dyDescent="0.3">
      <c r="C14476"/>
    </row>
    <row r="14477" spans="3:3" ht="14.4" x14ac:dyDescent="0.3">
      <c r="C14477"/>
    </row>
    <row r="14478" spans="3:3" ht="14.4" x14ac:dyDescent="0.3">
      <c r="C14478"/>
    </row>
    <row r="14479" spans="3:3" ht="14.4" x14ac:dyDescent="0.3">
      <c r="C14479"/>
    </row>
    <row r="14480" spans="3:3" ht="14.4" x14ac:dyDescent="0.3">
      <c r="C14480"/>
    </row>
    <row r="14481" spans="3:3" ht="14.4" x14ac:dyDescent="0.3">
      <c r="C14481"/>
    </row>
    <row r="14482" spans="3:3" ht="14.4" x14ac:dyDescent="0.3">
      <c r="C14482"/>
    </row>
    <row r="14483" spans="3:3" ht="14.4" x14ac:dyDescent="0.3">
      <c r="C14483"/>
    </row>
    <row r="14484" spans="3:3" ht="14.4" x14ac:dyDescent="0.3">
      <c r="C14484"/>
    </row>
    <row r="14485" spans="3:3" ht="14.4" x14ac:dyDescent="0.3">
      <c r="C14485"/>
    </row>
    <row r="14486" spans="3:3" ht="14.4" x14ac:dyDescent="0.3">
      <c r="C14486"/>
    </row>
    <row r="14487" spans="3:3" ht="14.4" x14ac:dyDescent="0.3">
      <c r="C14487"/>
    </row>
    <row r="14488" spans="3:3" ht="14.4" x14ac:dyDescent="0.3">
      <c r="C14488"/>
    </row>
    <row r="14489" spans="3:3" ht="14.4" x14ac:dyDescent="0.3">
      <c r="C14489"/>
    </row>
    <row r="14490" spans="3:3" ht="14.4" x14ac:dyDescent="0.3">
      <c r="C14490"/>
    </row>
    <row r="14491" spans="3:3" ht="14.4" x14ac:dyDescent="0.3">
      <c r="C14491"/>
    </row>
    <row r="14492" spans="3:3" ht="14.4" x14ac:dyDescent="0.3">
      <c r="C14492"/>
    </row>
    <row r="14493" spans="3:3" ht="14.4" x14ac:dyDescent="0.3">
      <c r="C14493"/>
    </row>
    <row r="14494" spans="3:3" ht="14.4" x14ac:dyDescent="0.3">
      <c r="C14494"/>
    </row>
    <row r="14495" spans="3:3" ht="14.4" x14ac:dyDescent="0.3">
      <c r="C14495"/>
    </row>
    <row r="14496" spans="3:3" ht="14.4" x14ac:dyDescent="0.3">
      <c r="C14496"/>
    </row>
    <row r="14497" spans="3:3" ht="14.4" x14ac:dyDescent="0.3">
      <c r="C14497"/>
    </row>
    <row r="14498" spans="3:3" ht="14.4" x14ac:dyDescent="0.3">
      <c r="C14498"/>
    </row>
    <row r="14499" spans="3:3" ht="14.4" x14ac:dyDescent="0.3">
      <c r="C14499"/>
    </row>
    <row r="14500" spans="3:3" ht="14.4" x14ac:dyDescent="0.3">
      <c r="C14500"/>
    </row>
    <row r="14501" spans="3:3" ht="14.4" x14ac:dyDescent="0.3">
      <c r="C14501"/>
    </row>
    <row r="14502" spans="3:3" ht="14.4" x14ac:dyDescent="0.3">
      <c r="C14502"/>
    </row>
    <row r="14503" spans="3:3" ht="14.4" x14ac:dyDescent="0.3">
      <c r="C14503"/>
    </row>
    <row r="14504" spans="3:3" ht="14.4" x14ac:dyDescent="0.3">
      <c r="C14504"/>
    </row>
    <row r="14505" spans="3:3" ht="14.4" x14ac:dyDescent="0.3">
      <c r="C14505"/>
    </row>
    <row r="14506" spans="3:3" ht="14.4" x14ac:dyDescent="0.3">
      <c r="C14506"/>
    </row>
    <row r="14507" spans="3:3" ht="14.4" x14ac:dyDescent="0.3">
      <c r="C14507"/>
    </row>
    <row r="14508" spans="3:3" ht="14.4" x14ac:dyDescent="0.3">
      <c r="C14508"/>
    </row>
    <row r="14509" spans="3:3" ht="14.4" x14ac:dyDescent="0.3">
      <c r="C14509"/>
    </row>
    <row r="14510" spans="3:3" ht="14.4" x14ac:dyDescent="0.3">
      <c r="C14510"/>
    </row>
    <row r="14511" spans="3:3" ht="14.4" x14ac:dyDescent="0.3">
      <c r="C14511"/>
    </row>
    <row r="14512" spans="3:3" ht="14.4" x14ac:dyDescent="0.3">
      <c r="C14512"/>
    </row>
    <row r="14513" spans="3:3" ht="14.4" x14ac:dyDescent="0.3">
      <c r="C14513"/>
    </row>
    <row r="14514" spans="3:3" ht="14.4" x14ac:dyDescent="0.3">
      <c r="C14514"/>
    </row>
    <row r="14515" spans="3:3" ht="14.4" x14ac:dyDescent="0.3">
      <c r="C14515"/>
    </row>
    <row r="14516" spans="3:3" ht="14.4" x14ac:dyDescent="0.3">
      <c r="C14516"/>
    </row>
    <row r="14517" spans="3:3" ht="14.4" x14ac:dyDescent="0.3">
      <c r="C14517"/>
    </row>
    <row r="14518" spans="3:3" ht="14.4" x14ac:dyDescent="0.3">
      <c r="C14518"/>
    </row>
    <row r="14519" spans="3:3" ht="14.4" x14ac:dyDescent="0.3">
      <c r="C14519"/>
    </row>
    <row r="14520" spans="3:3" ht="14.4" x14ac:dyDescent="0.3">
      <c r="C14520"/>
    </row>
    <row r="14521" spans="3:3" ht="14.4" x14ac:dyDescent="0.3">
      <c r="C14521"/>
    </row>
    <row r="14522" spans="3:3" ht="14.4" x14ac:dyDescent="0.3">
      <c r="C14522"/>
    </row>
    <row r="14523" spans="3:3" ht="14.4" x14ac:dyDescent="0.3">
      <c r="C14523"/>
    </row>
    <row r="14524" spans="3:3" ht="14.4" x14ac:dyDescent="0.3">
      <c r="C14524"/>
    </row>
    <row r="14525" spans="3:3" ht="14.4" x14ac:dyDescent="0.3">
      <c r="C14525"/>
    </row>
    <row r="14526" spans="3:3" ht="14.4" x14ac:dyDescent="0.3">
      <c r="C14526"/>
    </row>
    <row r="14527" spans="3:3" ht="14.4" x14ac:dyDescent="0.3">
      <c r="C14527"/>
    </row>
    <row r="14528" spans="3:3" ht="14.4" x14ac:dyDescent="0.3">
      <c r="C14528"/>
    </row>
    <row r="14529" spans="3:3" ht="14.4" x14ac:dyDescent="0.3">
      <c r="C14529"/>
    </row>
    <row r="14530" spans="3:3" ht="14.4" x14ac:dyDescent="0.3">
      <c r="C14530"/>
    </row>
    <row r="14531" spans="3:3" ht="14.4" x14ac:dyDescent="0.3">
      <c r="C14531"/>
    </row>
    <row r="14532" spans="3:3" ht="14.4" x14ac:dyDescent="0.3">
      <c r="C14532"/>
    </row>
    <row r="14533" spans="3:3" ht="14.4" x14ac:dyDescent="0.3">
      <c r="C14533"/>
    </row>
    <row r="14534" spans="3:3" ht="14.4" x14ac:dyDescent="0.3">
      <c r="C14534"/>
    </row>
    <row r="14535" spans="3:3" ht="14.4" x14ac:dyDescent="0.3">
      <c r="C14535"/>
    </row>
    <row r="14536" spans="3:3" ht="14.4" x14ac:dyDescent="0.3">
      <c r="C14536"/>
    </row>
    <row r="14537" spans="3:3" ht="14.4" x14ac:dyDescent="0.3">
      <c r="C14537"/>
    </row>
    <row r="14538" spans="3:3" ht="14.4" x14ac:dyDescent="0.3">
      <c r="C14538"/>
    </row>
    <row r="14539" spans="3:3" ht="14.4" x14ac:dyDescent="0.3">
      <c r="C14539"/>
    </row>
    <row r="14540" spans="3:3" ht="14.4" x14ac:dyDescent="0.3">
      <c r="C14540"/>
    </row>
    <row r="14541" spans="3:3" ht="14.4" x14ac:dyDescent="0.3">
      <c r="C14541"/>
    </row>
    <row r="14542" spans="3:3" ht="14.4" x14ac:dyDescent="0.3">
      <c r="C14542"/>
    </row>
    <row r="14543" spans="3:3" ht="14.4" x14ac:dyDescent="0.3">
      <c r="C14543"/>
    </row>
    <row r="14544" spans="3:3" ht="14.4" x14ac:dyDescent="0.3">
      <c r="C14544"/>
    </row>
    <row r="14545" spans="3:3" ht="14.4" x14ac:dyDescent="0.3">
      <c r="C14545"/>
    </row>
    <row r="14546" spans="3:3" ht="14.4" x14ac:dyDescent="0.3">
      <c r="C14546"/>
    </row>
    <row r="14547" spans="3:3" ht="14.4" x14ac:dyDescent="0.3">
      <c r="C14547"/>
    </row>
    <row r="14548" spans="3:3" ht="14.4" x14ac:dyDescent="0.3">
      <c r="C14548"/>
    </row>
    <row r="14549" spans="3:3" ht="14.4" x14ac:dyDescent="0.3">
      <c r="C14549"/>
    </row>
    <row r="14550" spans="3:3" ht="14.4" x14ac:dyDescent="0.3">
      <c r="C14550"/>
    </row>
    <row r="14551" spans="3:3" ht="14.4" x14ac:dyDescent="0.3">
      <c r="C14551"/>
    </row>
    <row r="14552" spans="3:3" ht="14.4" x14ac:dyDescent="0.3">
      <c r="C14552"/>
    </row>
    <row r="14553" spans="3:3" ht="14.4" x14ac:dyDescent="0.3">
      <c r="C14553"/>
    </row>
    <row r="14554" spans="3:3" ht="14.4" x14ac:dyDescent="0.3">
      <c r="C14554"/>
    </row>
    <row r="14555" spans="3:3" ht="14.4" x14ac:dyDescent="0.3">
      <c r="C14555"/>
    </row>
    <row r="14556" spans="3:3" ht="14.4" x14ac:dyDescent="0.3">
      <c r="C14556"/>
    </row>
    <row r="14557" spans="3:3" ht="14.4" x14ac:dyDescent="0.3">
      <c r="C14557"/>
    </row>
    <row r="14558" spans="3:3" ht="14.4" x14ac:dyDescent="0.3">
      <c r="C14558"/>
    </row>
    <row r="14559" spans="3:3" ht="14.4" x14ac:dyDescent="0.3">
      <c r="C14559"/>
    </row>
    <row r="14560" spans="3:3" ht="14.4" x14ac:dyDescent="0.3">
      <c r="C14560"/>
    </row>
    <row r="14561" spans="3:3" ht="14.4" x14ac:dyDescent="0.3">
      <c r="C14561"/>
    </row>
    <row r="14562" spans="3:3" ht="14.4" x14ac:dyDescent="0.3">
      <c r="C14562"/>
    </row>
    <row r="14563" spans="3:3" ht="14.4" x14ac:dyDescent="0.3">
      <c r="C14563"/>
    </row>
    <row r="14564" spans="3:3" ht="14.4" x14ac:dyDescent="0.3">
      <c r="C14564"/>
    </row>
    <row r="14565" spans="3:3" ht="14.4" x14ac:dyDescent="0.3">
      <c r="C14565"/>
    </row>
    <row r="14566" spans="3:3" ht="14.4" x14ac:dyDescent="0.3">
      <c r="C14566"/>
    </row>
    <row r="14567" spans="3:3" ht="14.4" x14ac:dyDescent="0.3">
      <c r="C14567"/>
    </row>
    <row r="14568" spans="3:3" ht="14.4" x14ac:dyDescent="0.3">
      <c r="C14568"/>
    </row>
    <row r="14569" spans="3:3" ht="14.4" x14ac:dyDescent="0.3">
      <c r="C14569"/>
    </row>
    <row r="14570" spans="3:3" ht="14.4" x14ac:dyDescent="0.3">
      <c r="C14570"/>
    </row>
    <row r="14571" spans="3:3" ht="14.4" x14ac:dyDescent="0.3">
      <c r="C14571"/>
    </row>
    <row r="14572" spans="3:3" ht="14.4" x14ac:dyDescent="0.3">
      <c r="C14572"/>
    </row>
    <row r="14573" spans="3:3" ht="14.4" x14ac:dyDescent="0.3">
      <c r="C14573"/>
    </row>
    <row r="14574" spans="3:3" ht="14.4" x14ac:dyDescent="0.3">
      <c r="C14574"/>
    </row>
    <row r="14575" spans="3:3" ht="14.4" x14ac:dyDescent="0.3">
      <c r="C14575"/>
    </row>
    <row r="14576" spans="3:3" ht="14.4" x14ac:dyDescent="0.3">
      <c r="C14576"/>
    </row>
    <row r="14577" spans="3:3" ht="14.4" x14ac:dyDescent="0.3">
      <c r="C14577"/>
    </row>
    <row r="14578" spans="3:3" ht="14.4" x14ac:dyDescent="0.3">
      <c r="C14578"/>
    </row>
    <row r="14579" spans="3:3" ht="14.4" x14ac:dyDescent="0.3">
      <c r="C14579"/>
    </row>
    <row r="14580" spans="3:3" ht="14.4" x14ac:dyDescent="0.3">
      <c r="C14580"/>
    </row>
    <row r="14581" spans="3:3" ht="14.4" x14ac:dyDescent="0.3">
      <c r="C14581"/>
    </row>
    <row r="14582" spans="3:3" ht="14.4" x14ac:dyDescent="0.3">
      <c r="C14582"/>
    </row>
    <row r="14583" spans="3:3" ht="14.4" x14ac:dyDescent="0.3">
      <c r="C14583"/>
    </row>
    <row r="14584" spans="3:3" ht="14.4" x14ac:dyDescent="0.3">
      <c r="C14584"/>
    </row>
    <row r="14585" spans="3:3" ht="14.4" x14ac:dyDescent="0.3">
      <c r="C14585"/>
    </row>
    <row r="14586" spans="3:3" ht="14.4" x14ac:dyDescent="0.3">
      <c r="C14586"/>
    </row>
    <row r="14587" spans="3:3" ht="14.4" x14ac:dyDescent="0.3">
      <c r="C14587"/>
    </row>
    <row r="14588" spans="3:3" ht="14.4" x14ac:dyDescent="0.3">
      <c r="C14588"/>
    </row>
    <row r="14589" spans="3:3" ht="14.4" x14ac:dyDescent="0.3">
      <c r="C14589"/>
    </row>
    <row r="14590" spans="3:3" ht="14.4" x14ac:dyDescent="0.3">
      <c r="C14590"/>
    </row>
    <row r="14591" spans="3:3" ht="14.4" x14ac:dyDescent="0.3">
      <c r="C14591"/>
    </row>
    <row r="14592" spans="3:3" ht="14.4" x14ac:dyDescent="0.3">
      <c r="C14592"/>
    </row>
    <row r="14593" spans="3:3" ht="14.4" x14ac:dyDescent="0.3">
      <c r="C14593"/>
    </row>
    <row r="14594" spans="3:3" ht="14.4" x14ac:dyDescent="0.3">
      <c r="C14594"/>
    </row>
    <row r="14595" spans="3:3" ht="14.4" x14ac:dyDescent="0.3">
      <c r="C14595"/>
    </row>
    <row r="14596" spans="3:3" ht="14.4" x14ac:dyDescent="0.3">
      <c r="C14596"/>
    </row>
    <row r="14597" spans="3:3" ht="14.4" x14ac:dyDescent="0.3">
      <c r="C14597"/>
    </row>
    <row r="14598" spans="3:3" ht="14.4" x14ac:dyDescent="0.3">
      <c r="C14598"/>
    </row>
    <row r="14599" spans="3:3" ht="14.4" x14ac:dyDescent="0.3">
      <c r="C14599"/>
    </row>
    <row r="14600" spans="3:3" ht="14.4" x14ac:dyDescent="0.3">
      <c r="C14600"/>
    </row>
    <row r="14601" spans="3:3" ht="14.4" x14ac:dyDescent="0.3">
      <c r="C14601"/>
    </row>
    <row r="14602" spans="3:3" ht="14.4" x14ac:dyDescent="0.3">
      <c r="C14602"/>
    </row>
    <row r="14603" spans="3:3" ht="14.4" x14ac:dyDescent="0.3">
      <c r="C14603"/>
    </row>
    <row r="14604" spans="3:3" ht="14.4" x14ac:dyDescent="0.3">
      <c r="C14604"/>
    </row>
    <row r="14605" spans="3:3" ht="14.4" x14ac:dyDescent="0.3">
      <c r="C14605"/>
    </row>
    <row r="14606" spans="3:3" ht="14.4" x14ac:dyDescent="0.3">
      <c r="C14606"/>
    </row>
    <row r="14607" spans="3:3" ht="14.4" x14ac:dyDescent="0.3">
      <c r="C14607"/>
    </row>
    <row r="14608" spans="3:3" ht="14.4" x14ac:dyDescent="0.3">
      <c r="C14608"/>
    </row>
    <row r="14609" spans="3:3" ht="14.4" x14ac:dyDescent="0.3">
      <c r="C14609"/>
    </row>
    <row r="14610" spans="3:3" ht="14.4" x14ac:dyDescent="0.3">
      <c r="C14610"/>
    </row>
    <row r="14611" spans="3:3" ht="14.4" x14ac:dyDescent="0.3">
      <c r="C14611"/>
    </row>
    <row r="14612" spans="3:3" ht="14.4" x14ac:dyDescent="0.3">
      <c r="C14612"/>
    </row>
    <row r="14613" spans="3:3" ht="14.4" x14ac:dyDescent="0.3">
      <c r="C14613"/>
    </row>
    <row r="14614" spans="3:3" ht="14.4" x14ac:dyDescent="0.3">
      <c r="C14614"/>
    </row>
    <row r="14615" spans="3:3" ht="14.4" x14ac:dyDescent="0.3">
      <c r="C14615"/>
    </row>
    <row r="14616" spans="3:3" ht="14.4" x14ac:dyDescent="0.3">
      <c r="C14616"/>
    </row>
    <row r="14617" spans="3:3" ht="14.4" x14ac:dyDescent="0.3">
      <c r="C14617"/>
    </row>
    <row r="14618" spans="3:3" ht="14.4" x14ac:dyDescent="0.3">
      <c r="C14618"/>
    </row>
    <row r="14619" spans="3:3" ht="14.4" x14ac:dyDescent="0.3">
      <c r="C14619"/>
    </row>
    <row r="14620" spans="3:3" ht="14.4" x14ac:dyDescent="0.3">
      <c r="C14620"/>
    </row>
    <row r="14621" spans="3:3" ht="14.4" x14ac:dyDescent="0.3">
      <c r="C14621"/>
    </row>
    <row r="14622" spans="3:3" ht="14.4" x14ac:dyDescent="0.3">
      <c r="C14622"/>
    </row>
    <row r="14623" spans="3:3" ht="14.4" x14ac:dyDescent="0.3">
      <c r="C14623"/>
    </row>
    <row r="14624" spans="3:3" ht="14.4" x14ac:dyDescent="0.3">
      <c r="C14624"/>
    </row>
    <row r="14625" spans="3:3" ht="14.4" x14ac:dyDescent="0.3">
      <c r="C14625"/>
    </row>
    <row r="14626" spans="3:3" ht="14.4" x14ac:dyDescent="0.3">
      <c r="C14626"/>
    </row>
    <row r="14627" spans="3:3" ht="14.4" x14ac:dyDescent="0.3">
      <c r="C14627"/>
    </row>
    <row r="14628" spans="3:3" ht="14.4" x14ac:dyDescent="0.3">
      <c r="C14628"/>
    </row>
    <row r="14629" spans="3:3" ht="14.4" x14ac:dyDescent="0.3">
      <c r="C14629"/>
    </row>
    <row r="14630" spans="3:3" ht="14.4" x14ac:dyDescent="0.3">
      <c r="C14630"/>
    </row>
    <row r="14631" spans="3:3" ht="14.4" x14ac:dyDescent="0.3">
      <c r="C14631"/>
    </row>
    <row r="14632" spans="3:3" ht="14.4" x14ac:dyDescent="0.3">
      <c r="C14632"/>
    </row>
    <row r="14633" spans="3:3" ht="14.4" x14ac:dyDescent="0.3">
      <c r="C14633"/>
    </row>
    <row r="14634" spans="3:3" ht="14.4" x14ac:dyDescent="0.3">
      <c r="C14634"/>
    </row>
    <row r="14635" spans="3:3" ht="14.4" x14ac:dyDescent="0.3">
      <c r="C14635"/>
    </row>
    <row r="14636" spans="3:3" ht="14.4" x14ac:dyDescent="0.3">
      <c r="C14636"/>
    </row>
    <row r="14637" spans="3:3" ht="14.4" x14ac:dyDescent="0.3">
      <c r="C14637"/>
    </row>
    <row r="14638" spans="3:3" ht="14.4" x14ac:dyDescent="0.3">
      <c r="C14638"/>
    </row>
    <row r="14639" spans="3:3" ht="14.4" x14ac:dyDescent="0.3">
      <c r="C14639"/>
    </row>
    <row r="14640" spans="3:3" ht="14.4" x14ac:dyDescent="0.3">
      <c r="C14640"/>
    </row>
    <row r="14641" spans="3:3" ht="14.4" x14ac:dyDescent="0.3">
      <c r="C14641"/>
    </row>
    <row r="14642" spans="3:3" ht="14.4" x14ac:dyDescent="0.3">
      <c r="C14642"/>
    </row>
    <row r="14643" spans="3:3" ht="14.4" x14ac:dyDescent="0.3">
      <c r="C14643"/>
    </row>
    <row r="14644" spans="3:3" ht="14.4" x14ac:dyDescent="0.3">
      <c r="C14644"/>
    </row>
    <row r="14645" spans="3:3" ht="14.4" x14ac:dyDescent="0.3">
      <c r="C14645"/>
    </row>
    <row r="14646" spans="3:3" ht="14.4" x14ac:dyDescent="0.3">
      <c r="C14646"/>
    </row>
    <row r="14647" spans="3:3" ht="14.4" x14ac:dyDescent="0.3">
      <c r="C14647"/>
    </row>
    <row r="14648" spans="3:3" ht="14.4" x14ac:dyDescent="0.3">
      <c r="C14648"/>
    </row>
    <row r="14649" spans="3:3" ht="14.4" x14ac:dyDescent="0.3">
      <c r="C14649"/>
    </row>
    <row r="14650" spans="3:3" ht="14.4" x14ac:dyDescent="0.3">
      <c r="C14650"/>
    </row>
    <row r="14651" spans="3:3" ht="14.4" x14ac:dyDescent="0.3">
      <c r="C14651"/>
    </row>
    <row r="14652" spans="3:3" ht="14.4" x14ac:dyDescent="0.3">
      <c r="C14652"/>
    </row>
    <row r="14653" spans="3:3" ht="14.4" x14ac:dyDescent="0.3">
      <c r="C14653"/>
    </row>
    <row r="14654" spans="3:3" ht="14.4" x14ac:dyDescent="0.3">
      <c r="C14654"/>
    </row>
    <row r="14655" spans="3:3" ht="14.4" x14ac:dyDescent="0.3">
      <c r="C14655"/>
    </row>
    <row r="14656" spans="3:3" ht="14.4" x14ac:dyDescent="0.3">
      <c r="C14656"/>
    </row>
    <row r="14657" spans="3:3" ht="14.4" x14ac:dyDescent="0.3">
      <c r="C14657"/>
    </row>
    <row r="14658" spans="3:3" ht="14.4" x14ac:dyDescent="0.3">
      <c r="C14658"/>
    </row>
    <row r="14659" spans="3:3" ht="14.4" x14ac:dyDescent="0.3">
      <c r="C14659"/>
    </row>
    <row r="14660" spans="3:3" ht="14.4" x14ac:dyDescent="0.3">
      <c r="C14660"/>
    </row>
    <row r="14661" spans="3:3" ht="14.4" x14ac:dyDescent="0.3">
      <c r="C14661"/>
    </row>
    <row r="14662" spans="3:3" ht="14.4" x14ac:dyDescent="0.3">
      <c r="C14662"/>
    </row>
    <row r="14663" spans="3:3" ht="14.4" x14ac:dyDescent="0.3">
      <c r="C14663"/>
    </row>
    <row r="14664" spans="3:3" ht="14.4" x14ac:dyDescent="0.3">
      <c r="C14664"/>
    </row>
    <row r="14665" spans="3:3" ht="14.4" x14ac:dyDescent="0.3">
      <c r="C14665"/>
    </row>
    <row r="14666" spans="3:3" ht="14.4" x14ac:dyDescent="0.3">
      <c r="C14666"/>
    </row>
    <row r="14667" spans="3:3" ht="14.4" x14ac:dyDescent="0.3">
      <c r="C14667"/>
    </row>
    <row r="14668" spans="3:3" ht="14.4" x14ac:dyDescent="0.3">
      <c r="C14668"/>
    </row>
    <row r="14669" spans="3:3" ht="14.4" x14ac:dyDescent="0.3">
      <c r="C14669"/>
    </row>
    <row r="14670" spans="3:3" ht="14.4" x14ac:dyDescent="0.3">
      <c r="C14670"/>
    </row>
    <row r="14671" spans="3:3" ht="14.4" x14ac:dyDescent="0.3">
      <c r="C14671"/>
    </row>
    <row r="14672" spans="3:3" ht="14.4" x14ac:dyDescent="0.3">
      <c r="C14672"/>
    </row>
    <row r="14673" spans="3:3" ht="14.4" x14ac:dyDescent="0.3">
      <c r="C14673"/>
    </row>
    <row r="14674" spans="3:3" ht="14.4" x14ac:dyDescent="0.3">
      <c r="C14674"/>
    </row>
    <row r="14675" spans="3:3" ht="14.4" x14ac:dyDescent="0.3">
      <c r="C14675"/>
    </row>
    <row r="14676" spans="3:3" ht="14.4" x14ac:dyDescent="0.3">
      <c r="C14676"/>
    </row>
    <row r="14677" spans="3:3" ht="14.4" x14ac:dyDescent="0.3">
      <c r="C14677"/>
    </row>
    <row r="14678" spans="3:3" ht="14.4" x14ac:dyDescent="0.3">
      <c r="C14678"/>
    </row>
    <row r="14679" spans="3:3" ht="14.4" x14ac:dyDescent="0.3">
      <c r="C14679"/>
    </row>
    <row r="14680" spans="3:3" ht="14.4" x14ac:dyDescent="0.3">
      <c r="C14680"/>
    </row>
    <row r="14681" spans="3:3" ht="14.4" x14ac:dyDescent="0.3">
      <c r="C14681"/>
    </row>
    <row r="14682" spans="3:3" ht="14.4" x14ac:dyDescent="0.3">
      <c r="C14682"/>
    </row>
    <row r="14683" spans="3:3" ht="14.4" x14ac:dyDescent="0.3">
      <c r="C14683"/>
    </row>
    <row r="14684" spans="3:3" ht="14.4" x14ac:dyDescent="0.3">
      <c r="C14684"/>
    </row>
    <row r="14685" spans="3:3" ht="14.4" x14ac:dyDescent="0.3">
      <c r="C14685"/>
    </row>
    <row r="14686" spans="3:3" ht="14.4" x14ac:dyDescent="0.3">
      <c r="C14686"/>
    </row>
    <row r="14687" spans="3:3" ht="14.4" x14ac:dyDescent="0.3">
      <c r="C14687"/>
    </row>
    <row r="14688" spans="3:3" ht="14.4" x14ac:dyDescent="0.3">
      <c r="C14688"/>
    </row>
    <row r="14689" spans="3:3" ht="14.4" x14ac:dyDescent="0.3">
      <c r="C14689"/>
    </row>
    <row r="14690" spans="3:3" ht="14.4" x14ac:dyDescent="0.3">
      <c r="C14690"/>
    </row>
    <row r="14691" spans="3:3" ht="14.4" x14ac:dyDescent="0.3">
      <c r="C14691"/>
    </row>
    <row r="14692" spans="3:3" ht="14.4" x14ac:dyDescent="0.3">
      <c r="C14692"/>
    </row>
    <row r="14693" spans="3:3" ht="14.4" x14ac:dyDescent="0.3">
      <c r="C14693"/>
    </row>
    <row r="14694" spans="3:3" ht="14.4" x14ac:dyDescent="0.3">
      <c r="C14694"/>
    </row>
    <row r="14695" spans="3:3" ht="14.4" x14ac:dyDescent="0.3">
      <c r="C14695"/>
    </row>
    <row r="14696" spans="3:3" ht="14.4" x14ac:dyDescent="0.3">
      <c r="C14696"/>
    </row>
    <row r="14697" spans="3:3" ht="14.4" x14ac:dyDescent="0.3">
      <c r="C14697"/>
    </row>
    <row r="14698" spans="3:3" ht="14.4" x14ac:dyDescent="0.3">
      <c r="C14698"/>
    </row>
    <row r="14699" spans="3:3" ht="14.4" x14ac:dyDescent="0.3">
      <c r="C14699"/>
    </row>
    <row r="14700" spans="3:3" ht="14.4" x14ac:dyDescent="0.3">
      <c r="C14700"/>
    </row>
    <row r="14701" spans="3:3" ht="14.4" x14ac:dyDescent="0.3">
      <c r="C14701"/>
    </row>
    <row r="14702" spans="3:3" ht="14.4" x14ac:dyDescent="0.3">
      <c r="C14702"/>
    </row>
    <row r="14703" spans="3:3" ht="14.4" x14ac:dyDescent="0.3">
      <c r="C14703"/>
    </row>
    <row r="14704" spans="3:3" ht="14.4" x14ac:dyDescent="0.3">
      <c r="C14704"/>
    </row>
    <row r="14705" spans="3:3" ht="14.4" x14ac:dyDescent="0.3">
      <c r="C14705"/>
    </row>
    <row r="14706" spans="3:3" ht="14.4" x14ac:dyDescent="0.3">
      <c r="C14706"/>
    </row>
    <row r="14707" spans="3:3" ht="14.4" x14ac:dyDescent="0.3">
      <c r="C14707"/>
    </row>
    <row r="14708" spans="3:3" ht="14.4" x14ac:dyDescent="0.3">
      <c r="C14708"/>
    </row>
    <row r="14709" spans="3:3" ht="14.4" x14ac:dyDescent="0.3">
      <c r="C14709"/>
    </row>
    <row r="14710" spans="3:3" ht="14.4" x14ac:dyDescent="0.3">
      <c r="C14710"/>
    </row>
    <row r="14711" spans="3:3" ht="14.4" x14ac:dyDescent="0.3">
      <c r="C14711"/>
    </row>
    <row r="14712" spans="3:3" ht="14.4" x14ac:dyDescent="0.3">
      <c r="C14712"/>
    </row>
    <row r="14713" spans="3:3" ht="14.4" x14ac:dyDescent="0.3">
      <c r="C14713"/>
    </row>
    <row r="14714" spans="3:3" ht="14.4" x14ac:dyDescent="0.3">
      <c r="C14714"/>
    </row>
    <row r="14715" spans="3:3" ht="14.4" x14ac:dyDescent="0.3">
      <c r="C14715"/>
    </row>
    <row r="14716" spans="3:3" ht="14.4" x14ac:dyDescent="0.3">
      <c r="C14716"/>
    </row>
    <row r="14717" spans="3:3" ht="14.4" x14ac:dyDescent="0.3">
      <c r="C14717"/>
    </row>
    <row r="14718" spans="3:3" ht="14.4" x14ac:dyDescent="0.3">
      <c r="C14718"/>
    </row>
    <row r="14719" spans="3:3" ht="14.4" x14ac:dyDescent="0.3">
      <c r="C14719"/>
    </row>
    <row r="14720" spans="3:3" ht="14.4" x14ac:dyDescent="0.3">
      <c r="C14720"/>
    </row>
    <row r="14721" spans="3:3" ht="14.4" x14ac:dyDescent="0.3">
      <c r="C14721"/>
    </row>
    <row r="14722" spans="3:3" ht="14.4" x14ac:dyDescent="0.3">
      <c r="C14722"/>
    </row>
    <row r="14723" spans="3:3" ht="14.4" x14ac:dyDescent="0.3">
      <c r="C14723"/>
    </row>
    <row r="14724" spans="3:3" ht="14.4" x14ac:dyDescent="0.3">
      <c r="C14724"/>
    </row>
    <row r="14725" spans="3:3" ht="14.4" x14ac:dyDescent="0.3">
      <c r="C14725"/>
    </row>
    <row r="14726" spans="3:3" ht="14.4" x14ac:dyDescent="0.3">
      <c r="C14726"/>
    </row>
    <row r="14727" spans="3:3" ht="14.4" x14ac:dyDescent="0.3">
      <c r="C14727"/>
    </row>
    <row r="14728" spans="3:3" ht="14.4" x14ac:dyDescent="0.3">
      <c r="C14728"/>
    </row>
    <row r="14729" spans="3:3" ht="14.4" x14ac:dyDescent="0.3">
      <c r="C14729"/>
    </row>
    <row r="14730" spans="3:3" ht="14.4" x14ac:dyDescent="0.3">
      <c r="C14730"/>
    </row>
    <row r="14731" spans="3:3" ht="14.4" x14ac:dyDescent="0.3">
      <c r="C14731"/>
    </row>
    <row r="14732" spans="3:3" ht="14.4" x14ac:dyDescent="0.3">
      <c r="C14732"/>
    </row>
    <row r="14733" spans="3:3" ht="14.4" x14ac:dyDescent="0.3">
      <c r="C14733"/>
    </row>
    <row r="14734" spans="3:3" ht="14.4" x14ac:dyDescent="0.3">
      <c r="C14734"/>
    </row>
    <row r="14735" spans="3:3" ht="14.4" x14ac:dyDescent="0.3">
      <c r="C14735"/>
    </row>
    <row r="14736" spans="3:3" ht="14.4" x14ac:dyDescent="0.3">
      <c r="C14736"/>
    </row>
    <row r="14737" spans="3:3" ht="14.4" x14ac:dyDescent="0.3">
      <c r="C14737"/>
    </row>
    <row r="14738" spans="3:3" ht="14.4" x14ac:dyDescent="0.3">
      <c r="C14738"/>
    </row>
    <row r="14739" spans="3:3" ht="14.4" x14ac:dyDescent="0.3">
      <c r="C14739"/>
    </row>
    <row r="14740" spans="3:3" ht="14.4" x14ac:dyDescent="0.3">
      <c r="C14740"/>
    </row>
    <row r="14741" spans="3:3" ht="14.4" x14ac:dyDescent="0.3">
      <c r="C14741"/>
    </row>
    <row r="14742" spans="3:3" ht="14.4" x14ac:dyDescent="0.3">
      <c r="C14742"/>
    </row>
    <row r="14743" spans="3:3" ht="14.4" x14ac:dyDescent="0.3">
      <c r="C14743"/>
    </row>
    <row r="14744" spans="3:3" ht="14.4" x14ac:dyDescent="0.3">
      <c r="C14744"/>
    </row>
    <row r="14745" spans="3:3" ht="14.4" x14ac:dyDescent="0.3">
      <c r="C14745"/>
    </row>
    <row r="14746" spans="3:3" ht="14.4" x14ac:dyDescent="0.3">
      <c r="C14746"/>
    </row>
    <row r="14747" spans="3:3" ht="14.4" x14ac:dyDescent="0.3">
      <c r="C14747"/>
    </row>
    <row r="14748" spans="3:3" ht="14.4" x14ac:dyDescent="0.3">
      <c r="C14748"/>
    </row>
    <row r="14749" spans="3:3" ht="14.4" x14ac:dyDescent="0.3">
      <c r="C14749"/>
    </row>
    <row r="14750" spans="3:3" ht="14.4" x14ac:dyDescent="0.3">
      <c r="C14750"/>
    </row>
    <row r="14751" spans="3:3" ht="14.4" x14ac:dyDescent="0.3">
      <c r="C14751"/>
    </row>
    <row r="14752" spans="3:3" ht="14.4" x14ac:dyDescent="0.3">
      <c r="C14752"/>
    </row>
    <row r="14753" spans="3:3" ht="14.4" x14ac:dyDescent="0.3">
      <c r="C14753"/>
    </row>
    <row r="14754" spans="3:3" ht="14.4" x14ac:dyDescent="0.3">
      <c r="C14754"/>
    </row>
    <row r="14755" spans="3:3" ht="14.4" x14ac:dyDescent="0.3">
      <c r="C14755"/>
    </row>
    <row r="14756" spans="3:3" ht="14.4" x14ac:dyDescent="0.3">
      <c r="C14756"/>
    </row>
    <row r="14757" spans="3:3" ht="14.4" x14ac:dyDescent="0.3">
      <c r="C14757"/>
    </row>
    <row r="14758" spans="3:3" ht="14.4" x14ac:dyDescent="0.3">
      <c r="C14758"/>
    </row>
    <row r="14759" spans="3:3" ht="14.4" x14ac:dyDescent="0.3">
      <c r="C14759"/>
    </row>
    <row r="14760" spans="3:3" ht="14.4" x14ac:dyDescent="0.3">
      <c r="C14760"/>
    </row>
    <row r="14761" spans="3:3" ht="14.4" x14ac:dyDescent="0.3">
      <c r="C14761"/>
    </row>
    <row r="14762" spans="3:3" ht="14.4" x14ac:dyDescent="0.3">
      <c r="C14762"/>
    </row>
    <row r="14763" spans="3:3" ht="14.4" x14ac:dyDescent="0.3">
      <c r="C14763"/>
    </row>
    <row r="14764" spans="3:3" ht="14.4" x14ac:dyDescent="0.3">
      <c r="C14764"/>
    </row>
    <row r="14765" spans="3:3" ht="14.4" x14ac:dyDescent="0.3">
      <c r="C14765"/>
    </row>
    <row r="14766" spans="3:3" ht="14.4" x14ac:dyDescent="0.3">
      <c r="C14766"/>
    </row>
    <row r="14767" spans="3:3" ht="14.4" x14ac:dyDescent="0.3">
      <c r="C14767"/>
    </row>
    <row r="14768" spans="3:3" ht="14.4" x14ac:dyDescent="0.3">
      <c r="C14768"/>
    </row>
    <row r="14769" spans="3:3" ht="14.4" x14ac:dyDescent="0.3">
      <c r="C14769"/>
    </row>
    <row r="14770" spans="3:3" ht="14.4" x14ac:dyDescent="0.3">
      <c r="C14770"/>
    </row>
    <row r="14771" spans="3:3" ht="14.4" x14ac:dyDescent="0.3">
      <c r="C14771"/>
    </row>
    <row r="14772" spans="3:3" ht="14.4" x14ac:dyDescent="0.3">
      <c r="C14772"/>
    </row>
    <row r="14773" spans="3:3" ht="14.4" x14ac:dyDescent="0.3">
      <c r="C14773"/>
    </row>
    <row r="14774" spans="3:3" ht="14.4" x14ac:dyDescent="0.3">
      <c r="C14774"/>
    </row>
    <row r="14775" spans="3:3" ht="14.4" x14ac:dyDescent="0.3">
      <c r="C14775"/>
    </row>
    <row r="14776" spans="3:3" ht="14.4" x14ac:dyDescent="0.3">
      <c r="C14776"/>
    </row>
    <row r="14777" spans="3:3" ht="14.4" x14ac:dyDescent="0.3">
      <c r="C14777"/>
    </row>
    <row r="14778" spans="3:3" ht="14.4" x14ac:dyDescent="0.3">
      <c r="C14778"/>
    </row>
    <row r="14779" spans="3:3" ht="14.4" x14ac:dyDescent="0.3">
      <c r="C14779"/>
    </row>
    <row r="14780" spans="3:3" ht="14.4" x14ac:dyDescent="0.3">
      <c r="C14780"/>
    </row>
    <row r="14781" spans="3:3" ht="14.4" x14ac:dyDescent="0.3">
      <c r="C14781"/>
    </row>
    <row r="14782" spans="3:3" ht="14.4" x14ac:dyDescent="0.3">
      <c r="C14782"/>
    </row>
    <row r="14783" spans="3:3" ht="14.4" x14ac:dyDescent="0.3">
      <c r="C14783"/>
    </row>
    <row r="14784" spans="3:3" ht="14.4" x14ac:dyDescent="0.3">
      <c r="C14784"/>
    </row>
    <row r="14785" spans="3:3" ht="14.4" x14ac:dyDescent="0.3">
      <c r="C14785"/>
    </row>
    <row r="14786" spans="3:3" ht="14.4" x14ac:dyDescent="0.3">
      <c r="C14786"/>
    </row>
    <row r="14787" spans="3:3" ht="14.4" x14ac:dyDescent="0.3">
      <c r="C14787"/>
    </row>
    <row r="14788" spans="3:3" ht="14.4" x14ac:dyDescent="0.3">
      <c r="C14788"/>
    </row>
    <row r="14789" spans="3:3" ht="14.4" x14ac:dyDescent="0.3">
      <c r="C14789"/>
    </row>
    <row r="14790" spans="3:3" ht="14.4" x14ac:dyDescent="0.3">
      <c r="C14790"/>
    </row>
    <row r="14791" spans="3:3" ht="14.4" x14ac:dyDescent="0.3">
      <c r="C14791"/>
    </row>
    <row r="14792" spans="3:3" ht="14.4" x14ac:dyDescent="0.3">
      <c r="C14792"/>
    </row>
    <row r="14793" spans="3:3" ht="14.4" x14ac:dyDescent="0.3">
      <c r="C14793"/>
    </row>
    <row r="14794" spans="3:3" ht="14.4" x14ac:dyDescent="0.3">
      <c r="C14794"/>
    </row>
    <row r="14795" spans="3:3" ht="14.4" x14ac:dyDescent="0.3">
      <c r="C14795"/>
    </row>
    <row r="14796" spans="3:3" ht="14.4" x14ac:dyDescent="0.3">
      <c r="C14796"/>
    </row>
    <row r="14797" spans="3:3" ht="14.4" x14ac:dyDescent="0.3">
      <c r="C14797"/>
    </row>
    <row r="14798" spans="3:3" ht="14.4" x14ac:dyDescent="0.3">
      <c r="C14798"/>
    </row>
    <row r="14799" spans="3:3" ht="14.4" x14ac:dyDescent="0.3">
      <c r="C14799"/>
    </row>
    <row r="14800" spans="3:3" ht="14.4" x14ac:dyDescent="0.3">
      <c r="C14800"/>
    </row>
    <row r="14801" spans="3:3" ht="14.4" x14ac:dyDescent="0.3">
      <c r="C14801"/>
    </row>
    <row r="14802" spans="3:3" ht="14.4" x14ac:dyDescent="0.3">
      <c r="C14802"/>
    </row>
    <row r="14803" spans="3:3" ht="14.4" x14ac:dyDescent="0.3">
      <c r="C14803"/>
    </row>
    <row r="14804" spans="3:3" ht="14.4" x14ac:dyDescent="0.3">
      <c r="C14804"/>
    </row>
    <row r="14805" spans="3:3" ht="14.4" x14ac:dyDescent="0.3">
      <c r="C14805"/>
    </row>
    <row r="14806" spans="3:3" ht="14.4" x14ac:dyDescent="0.3">
      <c r="C14806"/>
    </row>
    <row r="14807" spans="3:3" ht="14.4" x14ac:dyDescent="0.3">
      <c r="C14807"/>
    </row>
    <row r="14808" spans="3:3" ht="14.4" x14ac:dyDescent="0.3">
      <c r="C14808"/>
    </row>
    <row r="14809" spans="3:3" ht="14.4" x14ac:dyDescent="0.3">
      <c r="C14809"/>
    </row>
    <row r="14810" spans="3:3" ht="14.4" x14ac:dyDescent="0.3">
      <c r="C14810"/>
    </row>
    <row r="14811" spans="3:3" ht="14.4" x14ac:dyDescent="0.3">
      <c r="C14811"/>
    </row>
    <row r="14812" spans="3:3" ht="14.4" x14ac:dyDescent="0.3">
      <c r="C14812"/>
    </row>
    <row r="14813" spans="3:3" ht="14.4" x14ac:dyDescent="0.3">
      <c r="C14813"/>
    </row>
    <row r="14814" spans="3:3" ht="14.4" x14ac:dyDescent="0.3">
      <c r="C14814"/>
    </row>
    <row r="14815" spans="3:3" ht="14.4" x14ac:dyDescent="0.3">
      <c r="C14815"/>
    </row>
    <row r="14816" spans="3:3" ht="14.4" x14ac:dyDescent="0.3">
      <c r="C14816"/>
    </row>
    <row r="14817" spans="3:3" ht="14.4" x14ac:dyDescent="0.3">
      <c r="C14817"/>
    </row>
    <row r="14818" spans="3:3" ht="14.4" x14ac:dyDescent="0.3">
      <c r="C14818"/>
    </row>
    <row r="14819" spans="3:3" ht="14.4" x14ac:dyDescent="0.3">
      <c r="C14819"/>
    </row>
    <row r="14820" spans="3:3" ht="14.4" x14ac:dyDescent="0.3">
      <c r="C14820"/>
    </row>
    <row r="14821" spans="3:3" ht="14.4" x14ac:dyDescent="0.3">
      <c r="C14821"/>
    </row>
    <row r="14822" spans="3:3" ht="14.4" x14ac:dyDescent="0.3">
      <c r="C14822"/>
    </row>
    <row r="14823" spans="3:3" ht="14.4" x14ac:dyDescent="0.3">
      <c r="C14823"/>
    </row>
    <row r="14824" spans="3:3" ht="14.4" x14ac:dyDescent="0.3">
      <c r="C14824"/>
    </row>
    <row r="14825" spans="3:3" ht="14.4" x14ac:dyDescent="0.3">
      <c r="C14825"/>
    </row>
    <row r="14826" spans="3:3" ht="14.4" x14ac:dyDescent="0.3">
      <c r="C14826"/>
    </row>
    <row r="14827" spans="3:3" ht="14.4" x14ac:dyDescent="0.3">
      <c r="C14827"/>
    </row>
    <row r="14828" spans="3:3" ht="14.4" x14ac:dyDescent="0.3">
      <c r="C14828"/>
    </row>
    <row r="14829" spans="3:3" ht="14.4" x14ac:dyDescent="0.3">
      <c r="C14829"/>
    </row>
    <row r="14830" spans="3:3" ht="14.4" x14ac:dyDescent="0.3">
      <c r="C14830"/>
    </row>
    <row r="14831" spans="3:3" ht="14.4" x14ac:dyDescent="0.3">
      <c r="C14831"/>
    </row>
    <row r="14832" spans="3:3" ht="14.4" x14ac:dyDescent="0.3">
      <c r="C14832"/>
    </row>
    <row r="14833" spans="3:3" ht="14.4" x14ac:dyDescent="0.3">
      <c r="C14833"/>
    </row>
    <row r="14834" spans="3:3" ht="14.4" x14ac:dyDescent="0.3">
      <c r="C14834"/>
    </row>
    <row r="14835" spans="3:3" ht="14.4" x14ac:dyDescent="0.3">
      <c r="C14835"/>
    </row>
    <row r="14836" spans="3:3" ht="14.4" x14ac:dyDescent="0.3">
      <c r="C14836"/>
    </row>
    <row r="14837" spans="3:3" ht="14.4" x14ac:dyDescent="0.3">
      <c r="C14837"/>
    </row>
    <row r="14838" spans="3:3" ht="14.4" x14ac:dyDescent="0.3">
      <c r="C14838"/>
    </row>
    <row r="14839" spans="3:3" ht="14.4" x14ac:dyDescent="0.3">
      <c r="C14839"/>
    </row>
    <row r="14840" spans="3:3" ht="14.4" x14ac:dyDescent="0.3">
      <c r="C14840"/>
    </row>
    <row r="14841" spans="3:3" ht="14.4" x14ac:dyDescent="0.3">
      <c r="C14841"/>
    </row>
    <row r="14842" spans="3:3" ht="14.4" x14ac:dyDescent="0.3">
      <c r="C14842"/>
    </row>
    <row r="14843" spans="3:3" ht="14.4" x14ac:dyDescent="0.3">
      <c r="C14843"/>
    </row>
    <row r="14844" spans="3:3" ht="14.4" x14ac:dyDescent="0.3">
      <c r="C14844"/>
    </row>
    <row r="14845" spans="3:3" ht="14.4" x14ac:dyDescent="0.3">
      <c r="C14845"/>
    </row>
    <row r="14846" spans="3:3" ht="14.4" x14ac:dyDescent="0.3">
      <c r="C14846"/>
    </row>
    <row r="14847" spans="3:3" ht="14.4" x14ac:dyDescent="0.3">
      <c r="C14847"/>
    </row>
    <row r="14848" spans="3:3" ht="14.4" x14ac:dyDescent="0.3">
      <c r="C14848"/>
    </row>
    <row r="14849" spans="3:3" ht="14.4" x14ac:dyDescent="0.3">
      <c r="C14849"/>
    </row>
    <row r="14850" spans="3:3" ht="14.4" x14ac:dyDescent="0.3">
      <c r="C14850"/>
    </row>
    <row r="14851" spans="3:3" ht="14.4" x14ac:dyDescent="0.3">
      <c r="C14851"/>
    </row>
    <row r="14852" spans="3:3" ht="14.4" x14ac:dyDescent="0.3">
      <c r="C14852"/>
    </row>
    <row r="14853" spans="3:3" ht="14.4" x14ac:dyDescent="0.3">
      <c r="C14853"/>
    </row>
    <row r="14854" spans="3:3" ht="14.4" x14ac:dyDescent="0.3">
      <c r="C14854"/>
    </row>
    <row r="14855" spans="3:3" ht="14.4" x14ac:dyDescent="0.3">
      <c r="C14855"/>
    </row>
    <row r="14856" spans="3:3" ht="14.4" x14ac:dyDescent="0.3">
      <c r="C14856"/>
    </row>
    <row r="14857" spans="3:3" ht="14.4" x14ac:dyDescent="0.3">
      <c r="C14857"/>
    </row>
    <row r="14858" spans="3:3" ht="14.4" x14ac:dyDescent="0.3">
      <c r="C14858"/>
    </row>
    <row r="14859" spans="3:3" ht="14.4" x14ac:dyDescent="0.3">
      <c r="C14859"/>
    </row>
    <row r="14860" spans="3:3" ht="14.4" x14ac:dyDescent="0.3">
      <c r="C14860"/>
    </row>
    <row r="14861" spans="3:3" ht="14.4" x14ac:dyDescent="0.3">
      <c r="C14861"/>
    </row>
    <row r="14862" spans="3:3" ht="14.4" x14ac:dyDescent="0.3">
      <c r="C14862"/>
    </row>
    <row r="14863" spans="3:3" ht="14.4" x14ac:dyDescent="0.3">
      <c r="C14863"/>
    </row>
    <row r="14864" spans="3:3" ht="14.4" x14ac:dyDescent="0.3">
      <c r="C14864"/>
    </row>
    <row r="14865" spans="3:3" ht="14.4" x14ac:dyDescent="0.3">
      <c r="C14865"/>
    </row>
    <row r="14866" spans="3:3" ht="14.4" x14ac:dyDescent="0.3">
      <c r="C14866"/>
    </row>
    <row r="14867" spans="3:3" ht="14.4" x14ac:dyDescent="0.3">
      <c r="C14867"/>
    </row>
    <row r="14868" spans="3:3" ht="14.4" x14ac:dyDescent="0.3">
      <c r="C14868"/>
    </row>
    <row r="14869" spans="3:3" ht="14.4" x14ac:dyDescent="0.3">
      <c r="C14869"/>
    </row>
    <row r="14870" spans="3:3" ht="14.4" x14ac:dyDescent="0.3">
      <c r="C14870"/>
    </row>
    <row r="14871" spans="3:3" ht="14.4" x14ac:dyDescent="0.3">
      <c r="C14871"/>
    </row>
    <row r="14872" spans="3:3" ht="14.4" x14ac:dyDescent="0.3">
      <c r="C14872"/>
    </row>
    <row r="14873" spans="3:3" ht="14.4" x14ac:dyDescent="0.3">
      <c r="C14873"/>
    </row>
    <row r="14874" spans="3:3" ht="14.4" x14ac:dyDescent="0.3">
      <c r="C14874"/>
    </row>
    <row r="14875" spans="3:3" ht="14.4" x14ac:dyDescent="0.3">
      <c r="C14875"/>
    </row>
    <row r="14876" spans="3:3" ht="14.4" x14ac:dyDescent="0.3">
      <c r="C14876"/>
    </row>
    <row r="14877" spans="3:3" ht="14.4" x14ac:dyDescent="0.3">
      <c r="C14877"/>
    </row>
    <row r="14878" spans="3:3" ht="14.4" x14ac:dyDescent="0.3">
      <c r="C14878"/>
    </row>
    <row r="14879" spans="3:3" ht="14.4" x14ac:dyDescent="0.3">
      <c r="C14879"/>
    </row>
    <row r="14880" spans="3:3" ht="14.4" x14ac:dyDescent="0.3">
      <c r="C14880"/>
    </row>
    <row r="14881" spans="3:3" ht="14.4" x14ac:dyDescent="0.3">
      <c r="C14881"/>
    </row>
    <row r="14882" spans="3:3" ht="14.4" x14ac:dyDescent="0.3">
      <c r="C14882"/>
    </row>
    <row r="14883" spans="3:3" ht="14.4" x14ac:dyDescent="0.3">
      <c r="C14883"/>
    </row>
    <row r="14884" spans="3:3" ht="14.4" x14ac:dyDescent="0.3">
      <c r="C14884"/>
    </row>
    <row r="14885" spans="3:3" ht="14.4" x14ac:dyDescent="0.3">
      <c r="C14885"/>
    </row>
    <row r="14886" spans="3:3" ht="14.4" x14ac:dyDescent="0.3">
      <c r="C14886"/>
    </row>
    <row r="14887" spans="3:3" ht="14.4" x14ac:dyDescent="0.3">
      <c r="C14887"/>
    </row>
    <row r="14888" spans="3:3" ht="14.4" x14ac:dyDescent="0.3">
      <c r="C14888"/>
    </row>
    <row r="14889" spans="3:3" ht="14.4" x14ac:dyDescent="0.3">
      <c r="C14889"/>
    </row>
    <row r="14890" spans="3:3" ht="14.4" x14ac:dyDescent="0.3">
      <c r="C14890"/>
    </row>
    <row r="14891" spans="3:3" ht="14.4" x14ac:dyDescent="0.3">
      <c r="C14891"/>
    </row>
    <row r="14892" spans="3:3" ht="14.4" x14ac:dyDescent="0.3">
      <c r="C14892"/>
    </row>
    <row r="14893" spans="3:3" ht="14.4" x14ac:dyDescent="0.3">
      <c r="C14893"/>
    </row>
    <row r="14894" spans="3:3" ht="14.4" x14ac:dyDescent="0.3">
      <c r="C14894"/>
    </row>
    <row r="14895" spans="3:3" ht="14.4" x14ac:dyDescent="0.3">
      <c r="C14895"/>
    </row>
    <row r="14896" spans="3:3" ht="14.4" x14ac:dyDescent="0.3">
      <c r="C14896"/>
    </row>
    <row r="14897" spans="3:3" ht="14.4" x14ac:dyDescent="0.3">
      <c r="C14897"/>
    </row>
    <row r="14898" spans="3:3" ht="14.4" x14ac:dyDescent="0.3">
      <c r="C14898"/>
    </row>
    <row r="14899" spans="3:3" ht="14.4" x14ac:dyDescent="0.3">
      <c r="C14899"/>
    </row>
    <row r="14900" spans="3:3" ht="14.4" x14ac:dyDescent="0.3">
      <c r="C14900"/>
    </row>
    <row r="14901" spans="3:3" ht="14.4" x14ac:dyDescent="0.3">
      <c r="C14901"/>
    </row>
    <row r="14902" spans="3:3" ht="14.4" x14ac:dyDescent="0.3">
      <c r="C14902"/>
    </row>
    <row r="14903" spans="3:3" ht="14.4" x14ac:dyDescent="0.3">
      <c r="C14903"/>
    </row>
    <row r="14904" spans="3:3" ht="14.4" x14ac:dyDescent="0.3">
      <c r="C14904"/>
    </row>
    <row r="14905" spans="3:3" ht="14.4" x14ac:dyDescent="0.3">
      <c r="C14905"/>
    </row>
    <row r="14906" spans="3:3" ht="14.4" x14ac:dyDescent="0.3">
      <c r="C14906"/>
    </row>
    <row r="14907" spans="3:3" ht="14.4" x14ac:dyDescent="0.3">
      <c r="C14907"/>
    </row>
    <row r="14908" spans="3:3" ht="14.4" x14ac:dyDescent="0.3">
      <c r="C14908"/>
    </row>
    <row r="14909" spans="3:3" ht="14.4" x14ac:dyDescent="0.3">
      <c r="C14909"/>
    </row>
    <row r="14910" spans="3:3" ht="14.4" x14ac:dyDescent="0.3">
      <c r="C14910"/>
    </row>
    <row r="14911" spans="3:3" ht="14.4" x14ac:dyDescent="0.3">
      <c r="C14911"/>
    </row>
    <row r="14912" spans="3:3" ht="14.4" x14ac:dyDescent="0.3">
      <c r="C14912"/>
    </row>
    <row r="14913" spans="3:3" ht="14.4" x14ac:dyDescent="0.3">
      <c r="C14913"/>
    </row>
    <row r="14914" spans="3:3" ht="14.4" x14ac:dyDescent="0.3">
      <c r="C14914"/>
    </row>
    <row r="14915" spans="3:3" ht="14.4" x14ac:dyDescent="0.3">
      <c r="C14915"/>
    </row>
    <row r="14916" spans="3:3" ht="14.4" x14ac:dyDescent="0.3">
      <c r="C14916"/>
    </row>
    <row r="14917" spans="3:3" ht="14.4" x14ac:dyDescent="0.3">
      <c r="C14917"/>
    </row>
    <row r="14918" spans="3:3" ht="14.4" x14ac:dyDescent="0.3">
      <c r="C14918"/>
    </row>
    <row r="14919" spans="3:3" ht="14.4" x14ac:dyDescent="0.3">
      <c r="C14919"/>
    </row>
    <row r="14920" spans="3:3" ht="14.4" x14ac:dyDescent="0.3">
      <c r="C14920"/>
    </row>
    <row r="14921" spans="3:3" ht="14.4" x14ac:dyDescent="0.3">
      <c r="C14921"/>
    </row>
    <row r="14922" spans="3:3" ht="14.4" x14ac:dyDescent="0.3">
      <c r="C14922"/>
    </row>
    <row r="14923" spans="3:3" ht="14.4" x14ac:dyDescent="0.3">
      <c r="C14923"/>
    </row>
    <row r="14924" spans="3:3" ht="14.4" x14ac:dyDescent="0.3">
      <c r="C14924"/>
    </row>
    <row r="14925" spans="3:3" ht="14.4" x14ac:dyDescent="0.3">
      <c r="C14925"/>
    </row>
    <row r="14926" spans="3:3" ht="14.4" x14ac:dyDescent="0.3">
      <c r="C14926"/>
    </row>
    <row r="14927" spans="3:3" ht="14.4" x14ac:dyDescent="0.3">
      <c r="C14927"/>
    </row>
    <row r="14928" spans="3:3" ht="14.4" x14ac:dyDescent="0.3">
      <c r="C14928"/>
    </row>
    <row r="14929" spans="3:3" ht="14.4" x14ac:dyDescent="0.3">
      <c r="C14929"/>
    </row>
    <row r="14930" spans="3:3" ht="14.4" x14ac:dyDescent="0.3">
      <c r="C14930"/>
    </row>
    <row r="14931" spans="3:3" ht="14.4" x14ac:dyDescent="0.3">
      <c r="C14931"/>
    </row>
    <row r="14932" spans="3:3" ht="14.4" x14ac:dyDescent="0.3">
      <c r="C14932"/>
    </row>
    <row r="14933" spans="3:3" ht="14.4" x14ac:dyDescent="0.3">
      <c r="C14933"/>
    </row>
    <row r="14934" spans="3:3" ht="14.4" x14ac:dyDescent="0.3">
      <c r="C14934"/>
    </row>
    <row r="14935" spans="3:3" ht="14.4" x14ac:dyDescent="0.3">
      <c r="C14935"/>
    </row>
    <row r="14936" spans="3:3" ht="14.4" x14ac:dyDescent="0.3">
      <c r="C14936"/>
    </row>
    <row r="14937" spans="3:3" ht="14.4" x14ac:dyDescent="0.3">
      <c r="C14937"/>
    </row>
    <row r="14938" spans="3:3" ht="14.4" x14ac:dyDescent="0.3">
      <c r="C14938"/>
    </row>
    <row r="14939" spans="3:3" ht="14.4" x14ac:dyDescent="0.3">
      <c r="C14939"/>
    </row>
    <row r="14940" spans="3:3" ht="14.4" x14ac:dyDescent="0.3">
      <c r="C14940"/>
    </row>
    <row r="14941" spans="3:3" ht="14.4" x14ac:dyDescent="0.3">
      <c r="C14941"/>
    </row>
    <row r="14942" spans="3:3" ht="14.4" x14ac:dyDescent="0.3">
      <c r="C14942"/>
    </row>
    <row r="14943" spans="3:3" ht="14.4" x14ac:dyDescent="0.3">
      <c r="C14943"/>
    </row>
    <row r="14944" spans="3:3" ht="14.4" x14ac:dyDescent="0.3">
      <c r="C14944"/>
    </row>
    <row r="14945" spans="3:3" ht="14.4" x14ac:dyDescent="0.3">
      <c r="C14945"/>
    </row>
    <row r="14946" spans="3:3" ht="14.4" x14ac:dyDescent="0.3">
      <c r="C14946"/>
    </row>
    <row r="14947" spans="3:3" ht="14.4" x14ac:dyDescent="0.3">
      <c r="C14947"/>
    </row>
    <row r="14948" spans="3:3" ht="14.4" x14ac:dyDescent="0.3">
      <c r="C14948"/>
    </row>
    <row r="14949" spans="3:3" ht="14.4" x14ac:dyDescent="0.3">
      <c r="C14949"/>
    </row>
    <row r="14950" spans="3:3" ht="14.4" x14ac:dyDescent="0.3">
      <c r="C14950"/>
    </row>
    <row r="14951" spans="3:3" ht="14.4" x14ac:dyDescent="0.3">
      <c r="C14951"/>
    </row>
    <row r="14952" spans="3:3" ht="14.4" x14ac:dyDescent="0.3">
      <c r="C14952"/>
    </row>
    <row r="14953" spans="3:3" ht="14.4" x14ac:dyDescent="0.3">
      <c r="C14953"/>
    </row>
    <row r="14954" spans="3:3" ht="14.4" x14ac:dyDescent="0.3">
      <c r="C14954"/>
    </row>
    <row r="14955" spans="3:3" ht="14.4" x14ac:dyDescent="0.3">
      <c r="C14955"/>
    </row>
    <row r="14956" spans="3:3" ht="14.4" x14ac:dyDescent="0.3">
      <c r="C14956"/>
    </row>
    <row r="14957" spans="3:3" ht="14.4" x14ac:dyDescent="0.3">
      <c r="C14957"/>
    </row>
    <row r="14958" spans="3:3" ht="14.4" x14ac:dyDescent="0.3">
      <c r="C14958"/>
    </row>
    <row r="14959" spans="3:3" ht="14.4" x14ac:dyDescent="0.3">
      <c r="C14959"/>
    </row>
    <row r="14960" spans="3:3" ht="14.4" x14ac:dyDescent="0.3">
      <c r="C14960"/>
    </row>
    <row r="14961" spans="3:3" ht="14.4" x14ac:dyDescent="0.3">
      <c r="C14961"/>
    </row>
    <row r="14962" spans="3:3" ht="14.4" x14ac:dyDescent="0.3">
      <c r="C14962"/>
    </row>
    <row r="14963" spans="3:3" ht="14.4" x14ac:dyDescent="0.3">
      <c r="C14963"/>
    </row>
    <row r="14964" spans="3:3" ht="14.4" x14ac:dyDescent="0.3">
      <c r="C14964"/>
    </row>
    <row r="14965" spans="3:3" ht="14.4" x14ac:dyDescent="0.3">
      <c r="C14965"/>
    </row>
    <row r="14966" spans="3:3" ht="14.4" x14ac:dyDescent="0.3">
      <c r="C14966"/>
    </row>
    <row r="14967" spans="3:3" ht="14.4" x14ac:dyDescent="0.3">
      <c r="C14967"/>
    </row>
    <row r="14968" spans="3:3" ht="14.4" x14ac:dyDescent="0.3">
      <c r="C14968"/>
    </row>
    <row r="14969" spans="3:3" ht="14.4" x14ac:dyDescent="0.3">
      <c r="C14969"/>
    </row>
    <row r="14970" spans="3:3" ht="14.4" x14ac:dyDescent="0.3">
      <c r="C14970"/>
    </row>
    <row r="14971" spans="3:3" ht="14.4" x14ac:dyDescent="0.3">
      <c r="C14971"/>
    </row>
    <row r="14972" spans="3:3" ht="14.4" x14ac:dyDescent="0.3">
      <c r="C14972"/>
    </row>
    <row r="14973" spans="3:3" ht="14.4" x14ac:dyDescent="0.3">
      <c r="C14973"/>
    </row>
    <row r="14974" spans="3:3" ht="14.4" x14ac:dyDescent="0.3">
      <c r="C14974"/>
    </row>
    <row r="14975" spans="3:3" ht="14.4" x14ac:dyDescent="0.3">
      <c r="C14975"/>
    </row>
    <row r="14976" spans="3:3" ht="14.4" x14ac:dyDescent="0.3">
      <c r="C14976"/>
    </row>
    <row r="14977" spans="3:3" ht="14.4" x14ac:dyDescent="0.3">
      <c r="C14977"/>
    </row>
    <row r="14978" spans="3:3" ht="14.4" x14ac:dyDescent="0.3">
      <c r="C14978"/>
    </row>
    <row r="14979" spans="3:3" ht="14.4" x14ac:dyDescent="0.3">
      <c r="C14979"/>
    </row>
    <row r="14980" spans="3:3" ht="14.4" x14ac:dyDescent="0.3">
      <c r="C14980"/>
    </row>
    <row r="14981" spans="3:3" ht="14.4" x14ac:dyDescent="0.3">
      <c r="C14981"/>
    </row>
    <row r="14982" spans="3:3" ht="14.4" x14ac:dyDescent="0.3">
      <c r="C14982"/>
    </row>
    <row r="14983" spans="3:3" ht="14.4" x14ac:dyDescent="0.3">
      <c r="C14983"/>
    </row>
    <row r="14984" spans="3:3" ht="14.4" x14ac:dyDescent="0.3">
      <c r="C14984"/>
    </row>
    <row r="14985" spans="3:3" ht="14.4" x14ac:dyDescent="0.3">
      <c r="C14985"/>
    </row>
    <row r="14986" spans="3:3" ht="14.4" x14ac:dyDescent="0.3">
      <c r="C14986"/>
    </row>
    <row r="14987" spans="3:3" ht="14.4" x14ac:dyDescent="0.3">
      <c r="C14987"/>
    </row>
    <row r="14988" spans="3:3" ht="14.4" x14ac:dyDescent="0.3">
      <c r="C14988"/>
    </row>
    <row r="14989" spans="3:3" ht="14.4" x14ac:dyDescent="0.3">
      <c r="C14989"/>
    </row>
    <row r="14990" spans="3:3" ht="14.4" x14ac:dyDescent="0.3">
      <c r="C14990"/>
    </row>
    <row r="14991" spans="3:3" ht="14.4" x14ac:dyDescent="0.3">
      <c r="C14991"/>
    </row>
    <row r="14992" spans="3:3" ht="14.4" x14ac:dyDescent="0.3">
      <c r="C14992"/>
    </row>
    <row r="14993" spans="3:3" ht="14.4" x14ac:dyDescent="0.3">
      <c r="C14993"/>
    </row>
    <row r="14994" spans="3:3" ht="14.4" x14ac:dyDescent="0.3">
      <c r="C14994"/>
    </row>
    <row r="14995" spans="3:3" ht="14.4" x14ac:dyDescent="0.3">
      <c r="C14995"/>
    </row>
    <row r="14996" spans="3:3" ht="14.4" x14ac:dyDescent="0.3">
      <c r="C14996"/>
    </row>
    <row r="14997" spans="3:3" ht="14.4" x14ac:dyDescent="0.3">
      <c r="C14997"/>
    </row>
    <row r="14998" spans="3:3" ht="14.4" x14ac:dyDescent="0.3">
      <c r="C14998"/>
    </row>
    <row r="14999" spans="3:3" ht="14.4" x14ac:dyDescent="0.3">
      <c r="C14999"/>
    </row>
    <row r="15000" spans="3:3" ht="14.4" x14ac:dyDescent="0.3">
      <c r="C15000"/>
    </row>
    <row r="15001" spans="3:3" ht="14.4" x14ac:dyDescent="0.3">
      <c r="C15001"/>
    </row>
    <row r="15002" spans="3:3" ht="14.4" x14ac:dyDescent="0.3">
      <c r="C15002"/>
    </row>
    <row r="15003" spans="3:3" ht="14.4" x14ac:dyDescent="0.3">
      <c r="C15003"/>
    </row>
    <row r="15004" spans="3:3" ht="14.4" x14ac:dyDescent="0.3">
      <c r="C15004"/>
    </row>
    <row r="15005" spans="3:3" ht="14.4" x14ac:dyDescent="0.3">
      <c r="C15005"/>
    </row>
    <row r="15006" spans="3:3" ht="14.4" x14ac:dyDescent="0.3">
      <c r="C15006"/>
    </row>
    <row r="15007" spans="3:3" ht="14.4" x14ac:dyDescent="0.3">
      <c r="C15007"/>
    </row>
    <row r="15008" spans="3:3" ht="14.4" x14ac:dyDescent="0.3">
      <c r="C15008"/>
    </row>
    <row r="15009" spans="3:3" ht="14.4" x14ac:dyDescent="0.3">
      <c r="C15009"/>
    </row>
    <row r="15010" spans="3:3" ht="14.4" x14ac:dyDescent="0.3">
      <c r="C15010"/>
    </row>
    <row r="15011" spans="3:3" ht="14.4" x14ac:dyDescent="0.3">
      <c r="C15011"/>
    </row>
    <row r="15012" spans="3:3" ht="14.4" x14ac:dyDescent="0.3">
      <c r="C15012"/>
    </row>
    <row r="15013" spans="3:3" ht="14.4" x14ac:dyDescent="0.3">
      <c r="C15013"/>
    </row>
    <row r="15014" spans="3:3" ht="14.4" x14ac:dyDescent="0.3">
      <c r="C15014"/>
    </row>
    <row r="15015" spans="3:3" ht="14.4" x14ac:dyDescent="0.3">
      <c r="C15015"/>
    </row>
    <row r="15016" spans="3:3" ht="14.4" x14ac:dyDescent="0.3">
      <c r="C15016"/>
    </row>
    <row r="15017" spans="3:3" ht="14.4" x14ac:dyDescent="0.3">
      <c r="C15017"/>
    </row>
    <row r="15018" spans="3:3" ht="14.4" x14ac:dyDescent="0.3">
      <c r="C15018"/>
    </row>
    <row r="15019" spans="3:3" ht="14.4" x14ac:dyDescent="0.3">
      <c r="C15019"/>
    </row>
    <row r="15020" spans="3:3" ht="14.4" x14ac:dyDescent="0.3">
      <c r="C15020"/>
    </row>
    <row r="15021" spans="3:3" ht="14.4" x14ac:dyDescent="0.3">
      <c r="C15021"/>
    </row>
    <row r="15022" spans="3:3" ht="14.4" x14ac:dyDescent="0.3">
      <c r="C15022"/>
    </row>
    <row r="15023" spans="3:3" ht="14.4" x14ac:dyDescent="0.3">
      <c r="C15023"/>
    </row>
    <row r="15024" spans="3:3" ht="14.4" x14ac:dyDescent="0.3">
      <c r="C15024"/>
    </row>
    <row r="15025" spans="3:3" ht="14.4" x14ac:dyDescent="0.3">
      <c r="C15025"/>
    </row>
    <row r="15026" spans="3:3" ht="14.4" x14ac:dyDescent="0.3">
      <c r="C15026"/>
    </row>
    <row r="15027" spans="3:3" ht="14.4" x14ac:dyDescent="0.3">
      <c r="C15027"/>
    </row>
    <row r="15028" spans="3:3" ht="14.4" x14ac:dyDescent="0.3">
      <c r="C15028"/>
    </row>
    <row r="15029" spans="3:3" ht="14.4" x14ac:dyDescent="0.3">
      <c r="C15029"/>
    </row>
    <row r="15030" spans="3:3" ht="14.4" x14ac:dyDescent="0.3">
      <c r="C15030"/>
    </row>
    <row r="15031" spans="3:3" ht="14.4" x14ac:dyDescent="0.3">
      <c r="C15031"/>
    </row>
    <row r="15032" spans="3:3" ht="14.4" x14ac:dyDescent="0.3">
      <c r="C15032"/>
    </row>
    <row r="15033" spans="3:3" ht="14.4" x14ac:dyDescent="0.3">
      <c r="C15033"/>
    </row>
    <row r="15034" spans="3:3" ht="14.4" x14ac:dyDescent="0.3">
      <c r="C15034"/>
    </row>
    <row r="15035" spans="3:3" ht="14.4" x14ac:dyDescent="0.3">
      <c r="C15035"/>
    </row>
    <row r="15036" spans="3:3" ht="14.4" x14ac:dyDescent="0.3">
      <c r="C15036"/>
    </row>
    <row r="15037" spans="3:3" ht="14.4" x14ac:dyDescent="0.3">
      <c r="C15037"/>
    </row>
    <row r="15038" spans="3:3" ht="14.4" x14ac:dyDescent="0.3">
      <c r="C15038"/>
    </row>
    <row r="15039" spans="3:3" ht="14.4" x14ac:dyDescent="0.3">
      <c r="C15039"/>
    </row>
    <row r="15040" spans="3:3" ht="14.4" x14ac:dyDescent="0.3">
      <c r="C15040"/>
    </row>
    <row r="15041" spans="3:3" ht="14.4" x14ac:dyDescent="0.3">
      <c r="C15041"/>
    </row>
    <row r="15042" spans="3:3" ht="14.4" x14ac:dyDescent="0.3">
      <c r="C15042"/>
    </row>
    <row r="15043" spans="3:3" ht="14.4" x14ac:dyDescent="0.3">
      <c r="C15043"/>
    </row>
    <row r="15044" spans="3:3" ht="14.4" x14ac:dyDescent="0.3">
      <c r="C15044"/>
    </row>
    <row r="15045" spans="3:3" ht="14.4" x14ac:dyDescent="0.3">
      <c r="C15045"/>
    </row>
    <row r="15046" spans="3:3" ht="14.4" x14ac:dyDescent="0.3">
      <c r="C15046"/>
    </row>
    <row r="15047" spans="3:3" ht="14.4" x14ac:dyDescent="0.3">
      <c r="C15047"/>
    </row>
    <row r="15048" spans="3:3" ht="14.4" x14ac:dyDescent="0.3">
      <c r="C15048"/>
    </row>
    <row r="15049" spans="3:3" ht="14.4" x14ac:dyDescent="0.3">
      <c r="C15049"/>
    </row>
    <row r="15050" spans="3:3" ht="14.4" x14ac:dyDescent="0.3">
      <c r="C15050"/>
    </row>
    <row r="15051" spans="3:3" ht="14.4" x14ac:dyDescent="0.3">
      <c r="C15051"/>
    </row>
    <row r="15052" spans="3:3" ht="14.4" x14ac:dyDescent="0.3">
      <c r="C15052"/>
    </row>
    <row r="15053" spans="3:3" ht="14.4" x14ac:dyDescent="0.3">
      <c r="C15053"/>
    </row>
    <row r="15054" spans="3:3" ht="14.4" x14ac:dyDescent="0.3">
      <c r="C15054"/>
    </row>
    <row r="15055" spans="3:3" ht="14.4" x14ac:dyDescent="0.3">
      <c r="C15055"/>
    </row>
    <row r="15056" spans="3:3" ht="14.4" x14ac:dyDescent="0.3">
      <c r="C15056"/>
    </row>
    <row r="15057" spans="3:3" ht="14.4" x14ac:dyDescent="0.3">
      <c r="C15057"/>
    </row>
    <row r="15058" spans="3:3" ht="14.4" x14ac:dyDescent="0.3">
      <c r="C15058"/>
    </row>
    <row r="15059" spans="3:3" ht="14.4" x14ac:dyDescent="0.3">
      <c r="C15059"/>
    </row>
    <row r="15060" spans="3:3" ht="14.4" x14ac:dyDescent="0.3">
      <c r="C15060"/>
    </row>
    <row r="15061" spans="3:3" ht="14.4" x14ac:dyDescent="0.3">
      <c r="C15061"/>
    </row>
    <row r="15062" spans="3:3" ht="14.4" x14ac:dyDescent="0.3">
      <c r="C15062"/>
    </row>
    <row r="15063" spans="3:3" ht="14.4" x14ac:dyDescent="0.3">
      <c r="C15063"/>
    </row>
    <row r="15064" spans="3:3" ht="14.4" x14ac:dyDescent="0.3">
      <c r="C15064"/>
    </row>
    <row r="15065" spans="3:3" ht="14.4" x14ac:dyDescent="0.3">
      <c r="C15065"/>
    </row>
    <row r="15066" spans="3:3" ht="14.4" x14ac:dyDescent="0.3">
      <c r="C15066"/>
    </row>
    <row r="15067" spans="3:3" ht="14.4" x14ac:dyDescent="0.3">
      <c r="C15067"/>
    </row>
    <row r="15068" spans="3:3" ht="14.4" x14ac:dyDescent="0.3">
      <c r="C15068"/>
    </row>
    <row r="15069" spans="3:3" ht="14.4" x14ac:dyDescent="0.3">
      <c r="C15069"/>
    </row>
    <row r="15070" spans="3:3" ht="14.4" x14ac:dyDescent="0.3">
      <c r="C15070"/>
    </row>
    <row r="15071" spans="3:3" ht="14.4" x14ac:dyDescent="0.3">
      <c r="C15071"/>
    </row>
    <row r="15072" spans="3:3" ht="14.4" x14ac:dyDescent="0.3">
      <c r="C15072"/>
    </row>
    <row r="15073" spans="3:3" ht="14.4" x14ac:dyDescent="0.3">
      <c r="C15073"/>
    </row>
    <row r="15074" spans="3:3" ht="14.4" x14ac:dyDescent="0.3">
      <c r="C15074"/>
    </row>
    <row r="15075" spans="3:3" ht="14.4" x14ac:dyDescent="0.3">
      <c r="C15075"/>
    </row>
    <row r="15076" spans="3:3" ht="14.4" x14ac:dyDescent="0.3">
      <c r="C15076"/>
    </row>
    <row r="15077" spans="3:3" ht="14.4" x14ac:dyDescent="0.3">
      <c r="C15077"/>
    </row>
    <row r="15078" spans="3:3" ht="14.4" x14ac:dyDescent="0.3">
      <c r="C15078"/>
    </row>
    <row r="15079" spans="3:3" ht="14.4" x14ac:dyDescent="0.3">
      <c r="C15079"/>
    </row>
    <row r="15080" spans="3:3" ht="14.4" x14ac:dyDescent="0.3">
      <c r="C15080"/>
    </row>
    <row r="15081" spans="3:3" ht="14.4" x14ac:dyDescent="0.3">
      <c r="C15081"/>
    </row>
    <row r="15082" spans="3:3" ht="14.4" x14ac:dyDescent="0.3">
      <c r="C15082"/>
    </row>
    <row r="15083" spans="3:3" ht="14.4" x14ac:dyDescent="0.3">
      <c r="C15083"/>
    </row>
    <row r="15084" spans="3:3" ht="14.4" x14ac:dyDescent="0.3">
      <c r="C15084"/>
    </row>
    <row r="15085" spans="3:3" ht="14.4" x14ac:dyDescent="0.3">
      <c r="C15085"/>
    </row>
    <row r="15086" spans="3:3" ht="14.4" x14ac:dyDescent="0.3">
      <c r="C15086"/>
    </row>
    <row r="15087" spans="3:3" ht="14.4" x14ac:dyDescent="0.3">
      <c r="C15087"/>
    </row>
    <row r="15088" spans="3:3" ht="14.4" x14ac:dyDescent="0.3">
      <c r="C15088"/>
    </row>
    <row r="15089" spans="3:3" ht="14.4" x14ac:dyDescent="0.3">
      <c r="C15089"/>
    </row>
    <row r="15090" spans="3:3" ht="14.4" x14ac:dyDescent="0.3">
      <c r="C15090"/>
    </row>
    <row r="15091" spans="3:3" ht="14.4" x14ac:dyDescent="0.3">
      <c r="C15091"/>
    </row>
    <row r="15092" spans="3:3" ht="14.4" x14ac:dyDescent="0.3">
      <c r="C15092"/>
    </row>
    <row r="15093" spans="3:3" ht="14.4" x14ac:dyDescent="0.3">
      <c r="C15093"/>
    </row>
    <row r="15094" spans="3:3" ht="14.4" x14ac:dyDescent="0.3">
      <c r="C15094"/>
    </row>
    <row r="15095" spans="3:3" ht="14.4" x14ac:dyDescent="0.3">
      <c r="C15095"/>
    </row>
    <row r="15096" spans="3:3" ht="14.4" x14ac:dyDescent="0.3">
      <c r="C15096"/>
    </row>
    <row r="15097" spans="3:3" ht="14.4" x14ac:dyDescent="0.3">
      <c r="C15097"/>
    </row>
    <row r="15098" spans="3:3" ht="14.4" x14ac:dyDescent="0.3">
      <c r="C15098"/>
    </row>
    <row r="15099" spans="3:3" ht="14.4" x14ac:dyDescent="0.3">
      <c r="C15099"/>
    </row>
    <row r="15100" spans="3:3" ht="14.4" x14ac:dyDescent="0.3">
      <c r="C15100"/>
    </row>
    <row r="15101" spans="3:3" ht="14.4" x14ac:dyDescent="0.3">
      <c r="C15101"/>
    </row>
    <row r="15102" spans="3:3" ht="14.4" x14ac:dyDescent="0.3">
      <c r="C15102"/>
    </row>
    <row r="15103" spans="3:3" ht="14.4" x14ac:dyDescent="0.3">
      <c r="C15103"/>
    </row>
    <row r="15104" spans="3:3" ht="14.4" x14ac:dyDescent="0.3">
      <c r="C15104"/>
    </row>
    <row r="15105" spans="3:3" ht="14.4" x14ac:dyDescent="0.3">
      <c r="C15105"/>
    </row>
    <row r="15106" spans="3:3" ht="14.4" x14ac:dyDescent="0.3">
      <c r="C15106"/>
    </row>
    <row r="15107" spans="3:3" ht="14.4" x14ac:dyDescent="0.3">
      <c r="C15107"/>
    </row>
    <row r="15108" spans="3:3" ht="14.4" x14ac:dyDescent="0.3">
      <c r="C15108"/>
    </row>
    <row r="15109" spans="3:3" ht="14.4" x14ac:dyDescent="0.3">
      <c r="C15109"/>
    </row>
    <row r="15110" spans="3:3" ht="14.4" x14ac:dyDescent="0.3">
      <c r="C15110"/>
    </row>
    <row r="15111" spans="3:3" ht="14.4" x14ac:dyDescent="0.3">
      <c r="C15111"/>
    </row>
    <row r="15112" spans="3:3" ht="14.4" x14ac:dyDescent="0.3">
      <c r="C15112"/>
    </row>
    <row r="15113" spans="3:3" ht="14.4" x14ac:dyDescent="0.3">
      <c r="C15113"/>
    </row>
    <row r="15114" spans="3:3" ht="14.4" x14ac:dyDescent="0.3">
      <c r="C15114"/>
    </row>
    <row r="15115" spans="3:3" ht="14.4" x14ac:dyDescent="0.3">
      <c r="C15115"/>
    </row>
    <row r="15116" spans="3:3" ht="14.4" x14ac:dyDescent="0.3">
      <c r="C15116"/>
    </row>
    <row r="15117" spans="3:3" ht="14.4" x14ac:dyDescent="0.3">
      <c r="C15117"/>
    </row>
    <row r="15118" spans="3:3" ht="14.4" x14ac:dyDescent="0.3">
      <c r="C15118"/>
    </row>
    <row r="15119" spans="3:3" ht="14.4" x14ac:dyDescent="0.3">
      <c r="C15119"/>
    </row>
    <row r="15120" spans="3:3" ht="14.4" x14ac:dyDescent="0.3">
      <c r="C15120"/>
    </row>
    <row r="15121" spans="3:3" ht="14.4" x14ac:dyDescent="0.3">
      <c r="C15121"/>
    </row>
    <row r="15122" spans="3:3" ht="14.4" x14ac:dyDescent="0.3">
      <c r="C15122"/>
    </row>
    <row r="15123" spans="3:3" ht="14.4" x14ac:dyDescent="0.3">
      <c r="C15123"/>
    </row>
    <row r="15124" spans="3:3" ht="14.4" x14ac:dyDescent="0.3">
      <c r="C15124"/>
    </row>
    <row r="15125" spans="3:3" ht="14.4" x14ac:dyDescent="0.3">
      <c r="C15125"/>
    </row>
    <row r="15126" spans="3:3" ht="14.4" x14ac:dyDescent="0.3">
      <c r="C15126"/>
    </row>
    <row r="15127" spans="3:3" ht="14.4" x14ac:dyDescent="0.3">
      <c r="C15127"/>
    </row>
    <row r="15128" spans="3:3" ht="14.4" x14ac:dyDescent="0.3">
      <c r="C15128"/>
    </row>
    <row r="15129" spans="3:3" ht="14.4" x14ac:dyDescent="0.3">
      <c r="C15129"/>
    </row>
    <row r="15130" spans="3:3" ht="14.4" x14ac:dyDescent="0.3">
      <c r="C15130"/>
    </row>
    <row r="15131" spans="3:3" ht="14.4" x14ac:dyDescent="0.3">
      <c r="C15131"/>
    </row>
    <row r="15132" spans="3:3" ht="14.4" x14ac:dyDescent="0.3">
      <c r="C15132"/>
    </row>
    <row r="15133" spans="3:3" ht="14.4" x14ac:dyDescent="0.3">
      <c r="C15133"/>
    </row>
    <row r="15134" spans="3:3" ht="14.4" x14ac:dyDescent="0.3">
      <c r="C15134"/>
    </row>
    <row r="15135" spans="3:3" ht="14.4" x14ac:dyDescent="0.3">
      <c r="C15135"/>
    </row>
    <row r="15136" spans="3:3" ht="14.4" x14ac:dyDescent="0.3">
      <c r="C15136"/>
    </row>
    <row r="15137" spans="3:3" ht="14.4" x14ac:dyDescent="0.3">
      <c r="C15137"/>
    </row>
    <row r="15138" spans="3:3" ht="14.4" x14ac:dyDescent="0.3">
      <c r="C15138"/>
    </row>
    <row r="15139" spans="3:3" ht="14.4" x14ac:dyDescent="0.3">
      <c r="C15139"/>
    </row>
    <row r="15140" spans="3:3" ht="14.4" x14ac:dyDescent="0.3">
      <c r="C15140"/>
    </row>
    <row r="15141" spans="3:3" ht="14.4" x14ac:dyDescent="0.3">
      <c r="C15141"/>
    </row>
    <row r="15142" spans="3:3" ht="14.4" x14ac:dyDescent="0.3">
      <c r="C15142"/>
    </row>
    <row r="15143" spans="3:3" ht="14.4" x14ac:dyDescent="0.3">
      <c r="C15143"/>
    </row>
    <row r="15144" spans="3:3" ht="14.4" x14ac:dyDescent="0.3">
      <c r="C15144"/>
    </row>
    <row r="15145" spans="3:3" ht="14.4" x14ac:dyDescent="0.3">
      <c r="C15145"/>
    </row>
    <row r="15146" spans="3:3" ht="14.4" x14ac:dyDescent="0.3">
      <c r="C15146"/>
    </row>
    <row r="15147" spans="3:3" ht="14.4" x14ac:dyDescent="0.3">
      <c r="C15147"/>
    </row>
    <row r="15148" spans="3:3" ht="14.4" x14ac:dyDescent="0.3">
      <c r="C15148"/>
    </row>
    <row r="15149" spans="3:3" ht="14.4" x14ac:dyDescent="0.3">
      <c r="C15149"/>
    </row>
    <row r="15150" spans="3:3" ht="14.4" x14ac:dyDescent="0.3">
      <c r="C15150"/>
    </row>
    <row r="15151" spans="3:3" ht="14.4" x14ac:dyDescent="0.3">
      <c r="C15151"/>
    </row>
    <row r="15152" spans="3:3" ht="14.4" x14ac:dyDescent="0.3">
      <c r="C15152"/>
    </row>
    <row r="15153" spans="3:3" ht="14.4" x14ac:dyDescent="0.3">
      <c r="C15153"/>
    </row>
    <row r="15154" spans="3:3" ht="14.4" x14ac:dyDescent="0.3">
      <c r="C15154"/>
    </row>
    <row r="15155" spans="3:3" ht="14.4" x14ac:dyDescent="0.3">
      <c r="C15155"/>
    </row>
    <row r="15156" spans="3:3" ht="14.4" x14ac:dyDescent="0.3">
      <c r="C15156"/>
    </row>
    <row r="15157" spans="3:3" ht="14.4" x14ac:dyDescent="0.3">
      <c r="C15157"/>
    </row>
    <row r="15158" spans="3:3" ht="14.4" x14ac:dyDescent="0.3">
      <c r="C15158"/>
    </row>
    <row r="15159" spans="3:3" ht="14.4" x14ac:dyDescent="0.3">
      <c r="C15159"/>
    </row>
    <row r="15160" spans="3:3" ht="14.4" x14ac:dyDescent="0.3">
      <c r="C15160"/>
    </row>
    <row r="15161" spans="3:3" ht="14.4" x14ac:dyDescent="0.3">
      <c r="C15161"/>
    </row>
    <row r="15162" spans="3:3" ht="14.4" x14ac:dyDescent="0.3">
      <c r="C15162"/>
    </row>
    <row r="15163" spans="3:3" ht="14.4" x14ac:dyDescent="0.3">
      <c r="C15163"/>
    </row>
    <row r="15164" spans="3:3" ht="14.4" x14ac:dyDescent="0.3">
      <c r="C15164"/>
    </row>
    <row r="15165" spans="3:3" ht="14.4" x14ac:dyDescent="0.3">
      <c r="C15165"/>
    </row>
    <row r="15166" spans="3:3" ht="14.4" x14ac:dyDescent="0.3">
      <c r="C15166"/>
    </row>
    <row r="15167" spans="3:3" ht="14.4" x14ac:dyDescent="0.3">
      <c r="C15167"/>
    </row>
    <row r="15168" spans="3:3" ht="14.4" x14ac:dyDescent="0.3">
      <c r="C15168"/>
    </row>
    <row r="15169" spans="3:3" ht="14.4" x14ac:dyDescent="0.3">
      <c r="C15169"/>
    </row>
    <row r="15170" spans="3:3" ht="14.4" x14ac:dyDescent="0.3">
      <c r="C15170"/>
    </row>
    <row r="15171" spans="3:3" ht="14.4" x14ac:dyDescent="0.3">
      <c r="C15171"/>
    </row>
    <row r="15172" spans="3:3" ht="14.4" x14ac:dyDescent="0.3">
      <c r="C15172"/>
    </row>
    <row r="15173" spans="3:3" ht="14.4" x14ac:dyDescent="0.3">
      <c r="C15173"/>
    </row>
    <row r="15174" spans="3:3" ht="14.4" x14ac:dyDescent="0.3">
      <c r="C15174"/>
    </row>
    <row r="15175" spans="3:3" ht="14.4" x14ac:dyDescent="0.3">
      <c r="C15175"/>
    </row>
    <row r="15176" spans="3:3" ht="14.4" x14ac:dyDescent="0.3">
      <c r="C15176"/>
    </row>
    <row r="15177" spans="3:3" ht="14.4" x14ac:dyDescent="0.3">
      <c r="C15177"/>
    </row>
    <row r="15178" spans="3:3" ht="14.4" x14ac:dyDescent="0.3">
      <c r="C15178"/>
    </row>
    <row r="15179" spans="3:3" ht="14.4" x14ac:dyDescent="0.3">
      <c r="C15179"/>
    </row>
    <row r="15180" spans="3:3" ht="14.4" x14ac:dyDescent="0.3">
      <c r="C15180"/>
    </row>
    <row r="15181" spans="3:3" ht="14.4" x14ac:dyDescent="0.3">
      <c r="C15181"/>
    </row>
    <row r="15182" spans="3:3" ht="14.4" x14ac:dyDescent="0.3">
      <c r="C15182"/>
    </row>
    <row r="15183" spans="3:3" ht="14.4" x14ac:dyDescent="0.3">
      <c r="C15183"/>
    </row>
    <row r="15184" spans="3:3" ht="14.4" x14ac:dyDescent="0.3">
      <c r="C15184"/>
    </row>
    <row r="15185" spans="3:3" ht="14.4" x14ac:dyDescent="0.3">
      <c r="C15185"/>
    </row>
    <row r="15186" spans="3:3" ht="14.4" x14ac:dyDescent="0.3">
      <c r="C15186"/>
    </row>
    <row r="15187" spans="3:3" ht="14.4" x14ac:dyDescent="0.3">
      <c r="C15187"/>
    </row>
    <row r="15188" spans="3:3" ht="14.4" x14ac:dyDescent="0.3">
      <c r="C15188"/>
    </row>
    <row r="15189" spans="3:3" ht="14.4" x14ac:dyDescent="0.3">
      <c r="C15189"/>
    </row>
    <row r="15190" spans="3:3" ht="14.4" x14ac:dyDescent="0.3">
      <c r="C15190"/>
    </row>
    <row r="15191" spans="3:3" ht="14.4" x14ac:dyDescent="0.3">
      <c r="C15191"/>
    </row>
    <row r="15192" spans="3:3" ht="14.4" x14ac:dyDescent="0.3">
      <c r="C15192"/>
    </row>
    <row r="15193" spans="3:3" ht="14.4" x14ac:dyDescent="0.3">
      <c r="C15193"/>
    </row>
    <row r="15194" spans="3:3" ht="14.4" x14ac:dyDescent="0.3">
      <c r="C15194"/>
    </row>
    <row r="15195" spans="3:3" ht="14.4" x14ac:dyDescent="0.3">
      <c r="C15195"/>
    </row>
    <row r="15196" spans="3:3" ht="14.4" x14ac:dyDescent="0.3">
      <c r="C15196"/>
    </row>
    <row r="15197" spans="3:3" ht="14.4" x14ac:dyDescent="0.3">
      <c r="C15197"/>
    </row>
    <row r="15198" spans="3:3" ht="14.4" x14ac:dyDescent="0.3">
      <c r="C15198"/>
    </row>
    <row r="15199" spans="3:3" ht="14.4" x14ac:dyDescent="0.3">
      <c r="C15199"/>
    </row>
    <row r="15200" spans="3:3" ht="14.4" x14ac:dyDescent="0.3">
      <c r="C15200"/>
    </row>
    <row r="15201" spans="3:3" ht="14.4" x14ac:dyDescent="0.3">
      <c r="C15201"/>
    </row>
    <row r="15202" spans="3:3" ht="14.4" x14ac:dyDescent="0.3">
      <c r="C15202"/>
    </row>
    <row r="15203" spans="3:3" ht="14.4" x14ac:dyDescent="0.3">
      <c r="C15203"/>
    </row>
    <row r="15204" spans="3:3" ht="14.4" x14ac:dyDescent="0.3">
      <c r="C15204"/>
    </row>
    <row r="15205" spans="3:3" ht="14.4" x14ac:dyDescent="0.3">
      <c r="C15205"/>
    </row>
    <row r="15206" spans="3:3" ht="14.4" x14ac:dyDescent="0.3">
      <c r="C15206"/>
    </row>
    <row r="15207" spans="3:3" ht="14.4" x14ac:dyDescent="0.3">
      <c r="C15207"/>
    </row>
    <row r="15208" spans="3:3" ht="14.4" x14ac:dyDescent="0.3">
      <c r="C15208"/>
    </row>
    <row r="15209" spans="3:3" ht="14.4" x14ac:dyDescent="0.3">
      <c r="C15209"/>
    </row>
    <row r="15210" spans="3:3" ht="14.4" x14ac:dyDescent="0.3">
      <c r="C15210"/>
    </row>
    <row r="15211" spans="3:3" ht="14.4" x14ac:dyDescent="0.3">
      <c r="C15211"/>
    </row>
    <row r="15212" spans="3:3" ht="14.4" x14ac:dyDescent="0.3">
      <c r="C15212"/>
    </row>
    <row r="15213" spans="3:3" ht="14.4" x14ac:dyDescent="0.3">
      <c r="C15213"/>
    </row>
    <row r="15214" spans="3:3" ht="14.4" x14ac:dyDescent="0.3">
      <c r="C15214"/>
    </row>
    <row r="15215" spans="3:3" ht="14.4" x14ac:dyDescent="0.3">
      <c r="C15215"/>
    </row>
    <row r="15216" spans="3:3" ht="14.4" x14ac:dyDescent="0.3">
      <c r="C15216"/>
    </row>
    <row r="15217" spans="3:3" ht="14.4" x14ac:dyDescent="0.3">
      <c r="C15217"/>
    </row>
    <row r="15218" spans="3:3" ht="14.4" x14ac:dyDescent="0.3">
      <c r="C15218"/>
    </row>
    <row r="15219" spans="3:3" ht="14.4" x14ac:dyDescent="0.3">
      <c r="C15219"/>
    </row>
    <row r="15220" spans="3:3" ht="14.4" x14ac:dyDescent="0.3">
      <c r="C15220"/>
    </row>
    <row r="15221" spans="3:3" ht="14.4" x14ac:dyDescent="0.3">
      <c r="C15221"/>
    </row>
    <row r="15222" spans="3:3" ht="14.4" x14ac:dyDescent="0.3">
      <c r="C15222"/>
    </row>
    <row r="15223" spans="3:3" ht="14.4" x14ac:dyDescent="0.3">
      <c r="C15223"/>
    </row>
    <row r="15224" spans="3:3" ht="14.4" x14ac:dyDescent="0.3">
      <c r="C15224"/>
    </row>
    <row r="15225" spans="3:3" ht="14.4" x14ac:dyDescent="0.3">
      <c r="C15225"/>
    </row>
    <row r="15226" spans="3:3" ht="14.4" x14ac:dyDescent="0.3">
      <c r="C15226"/>
    </row>
    <row r="15227" spans="3:3" ht="14.4" x14ac:dyDescent="0.3">
      <c r="C15227"/>
    </row>
    <row r="15228" spans="3:3" ht="14.4" x14ac:dyDescent="0.3">
      <c r="C15228"/>
    </row>
    <row r="15229" spans="3:3" ht="14.4" x14ac:dyDescent="0.3">
      <c r="C15229"/>
    </row>
    <row r="15230" spans="3:3" ht="14.4" x14ac:dyDescent="0.3">
      <c r="C15230"/>
    </row>
    <row r="15231" spans="3:3" ht="14.4" x14ac:dyDescent="0.3">
      <c r="C15231"/>
    </row>
    <row r="15232" spans="3:3" ht="14.4" x14ac:dyDescent="0.3">
      <c r="C15232"/>
    </row>
    <row r="15233" spans="3:3" ht="14.4" x14ac:dyDescent="0.3">
      <c r="C15233"/>
    </row>
    <row r="15234" spans="3:3" ht="14.4" x14ac:dyDescent="0.3">
      <c r="C15234"/>
    </row>
    <row r="15235" spans="3:3" ht="14.4" x14ac:dyDescent="0.3">
      <c r="C15235"/>
    </row>
    <row r="15236" spans="3:3" ht="14.4" x14ac:dyDescent="0.3">
      <c r="C15236"/>
    </row>
    <row r="15237" spans="3:3" ht="14.4" x14ac:dyDescent="0.3">
      <c r="C15237"/>
    </row>
    <row r="15238" spans="3:3" ht="14.4" x14ac:dyDescent="0.3">
      <c r="C15238"/>
    </row>
    <row r="15239" spans="3:3" ht="14.4" x14ac:dyDescent="0.3">
      <c r="C15239"/>
    </row>
    <row r="15240" spans="3:3" ht="14.4" x14ac:dyDescent="0.3">
      <c r="C15240"/>
    </row>
    <row r="15241" spans="3:3" ht="14.4" x14ac:dyDescent="0.3">
      <c r="C15241"/>
    </row>
    <row r="15242" spans="3:3" ht="14.4" x14ac:dyDescent="0.3">
      <c r="C15242"/>
    </row>
    <row r="15243" spans="3:3" ht="14.4" x14ac:dyDescent="0.3">
      <c r="C15243"/>
    </row>
    <row r="15244" spans="3:3" ht="14.4" x14ac:dyDescent="0.3">
      <c r="C15244"/>
    </row>
    <row r="15245" spans="3:3" ht="14.4" x14ac:dyDescent="0.3">
      <c r="C15245"/>
    </row>
    <row r="15246" spans="3:3" ht="14.4" x14ac:dyDescent="0.3">
      <c r="C15246"/>
    </row>
    <row r="15247" spans="3:3" ht="14.4" x14ac:dyDescent="0.3">
      <c r="C15247"/>
    </row>
    <row r="15248" spans="3:3" ht="14.4" x14ac:dyDescent="0.3">
      <c r="C15248"/>
    </row>
    <row r="15249" spans="3:3" ht="14.4" x14ac:dyDescent="0.3">
      <c r="C15249"/>
    </row>
    <row r="15250" spans="3:3" ht="14.4" x14ac:dyDescent="0.3">
      <c r="C15250"/>
    </row>
    <row r="15251" spans="3:3" ht="14.4" x14ac:dyDescent="0.3">
      <c r="C15251"/>
    </row>
    <row r="15252" spans="3:3" ht="14.4" x14ac:dyDescent="0.3">
      <c r="C15252"/>
    </row>
    <row r="15253" spans="3:3" ht="14.4" x14ac:dyDescent="0.3">
      <c r="C15253"/>
    </row>
    <row r="15254" spans="3:3" ht="14.4" x14ac:dyDescent="0.3">
      <c r="C15254"/>
    </row>
    <row r="15255" spans="3:3" ht="14.4" x14ac:dyDescent="0.3">
      <c r="C15255"/>
    </row>
    <row r="15256" spans="3:3" ht="14.4" x14ac:dyDescent="0.3">
      <c r="C15256"/>
    </row>
    <row r="15257" spans="3:3" ht="14.4" x14ac:dyDescent="0.3">
      <c r="C15257"/>
    </row>
    <row r="15258" spans="3:3" ht="14.4" x14ac:dyDescent="0.3">
      <c r="C15258"/>
    </row>
    <row r="15259" spans="3:3" ht="14.4" x14ac:dyDescent="0.3">
      <c r="C15259"/>
    </row>
    <row r="15260" spans="3:3" ht="14.4" x14ac:dyDescent="0.3">
      <c r="C15260"/>
    </row>
    <row r="15261" spans="3:3" ht="14.4" x14ac:dyDescent="0.3">
      <c r="C15261"/>
    </row>
    <row r="15262" spans="3:3" ht="14.4" x14ac:dyDescent="0.3">
      <c r="C15262"/>
    </row>
    <row r="15263" spans="3:3" ht="14.4" x14ac:dyDescent="0.3">
      <c r="C15263"/>
    </row>
    <row r="15264" spans="3:3" ht="14.4" x14ac:dyDescent="0.3">
      <c r="C15264"/>
    </row>
    <row r="15265" spans="3:3" ht="14.4" x14ac:dyDescent="0.3">
      <c r="C15265"/>
    </row>
    <row r="15266" spans="3:3" ht="14.4" x14ac:dyDescent="0.3">
      <c r="C15266"/>
    </row>
    <row r="15267" spans="3:3" ht="14.4" x14ac:dyDescent="0.3">
      <c r="C15267"/>
    </row>
    <row r="15268" spans="3:3" ht="14.4" x14ac:dyDescent="0.3">
      <c r="C15268"/>
    </row>
    <row r="15269" spans="3:3" ht="14.4" x14ac:dyDescent="0.3">
      <c r="C15269"/>
    </row>
    <row r="15270" spans="3:3" ht="14.4" x14ac:dyDescent="0.3">
      <c r="C15270"/>
    </row>
    <row r="15271" spans="3:3" ht="14.4" x14ac:dyDescent="0.3">
      <c r="C15271"/>
    </row>
    <row r="15272" spans="3:3" ht="14.4" x14ac:dyDescent="0.3">
      <c r="C15272"/>
    </row>
    <row r="15273" spans="3:3" ht="14.4" x14ac:dyDescent="0.3">
      <c r="C15273"/>
    </row>
    <row r="15274" spans="3:3" ht="14.4" x14ac:dyDescent="0.3">
      <c r="C15274"/>
    </row>
    <row r="15275" spans="3:3" ht="14.4" x14ac:dyDescent="0.3">
      <c r="C15275"/>
    </row>
    <row r="15276" spans="3:3" ht="14.4" x14ac:dyDescent="0.3">
      <c r="C15276"/>
    </row>
    <row r="15277" spans="3:3" ht="14.4" x14ac:dyDescent="0.3">
      <c r="C15277"/>
    </row>
    <row r="15278" spans="3:3" ht="14.4" x14ac:dyDescent="0.3">
      <c r="C15278"/>
    </row>
    <row r="15279" spans="3:3" ht="14.4" x14ac:dyDescent="0.3">
      <c r="C15279"/>
    </row>
    <row r="15280" spans="3:3" ht="14.4" x14ac:dyDescent="0.3">
      <c r="C15280"/>
    </row>
    <row r="15281" spans="3:3" ht="14.4" x14ac:dyDescent="0.3">
      <c r="C15281"/>
    </row>
    <row r="15282" spans="3:3" ht="14.4" x14ac:dyDescent="0.3">
      <c r="C15282"/>
    </row>
    <row r="15283" spans="3:3" ht="14.4" x14ac:dyDescent="0.3">
      <c r="C15283"/>
    </row>
    <row r="15284" spans="3:3" ht="14.4" x14ac:dyDescent="0.3">
      <c r="C15284"/>
    </row>
    <row r="15285" spans="3:3" ht="14.4" x14ac:dyDescent="0.3">
      <c r="C15285"/>
    </row>
    <row r="15286" spans="3:3" ht="14.4" x14ac:dyDescent="0.3">
      <c r="C15286"/>
    </row>
    <row r="15287" spans="3:3" ht="14.4" x14ac:dyDescent="0.3">
      <c r="C15287"/>
    </row>
    <row r="15288" spans="3:3" ht="14.4" x14ac:dyDescent="0.3">
      <c r="C15288"/>
    </row>
    <row r="15289" spans="3:3" ht="14.4" x14ac:dyDescent="0.3">
      <c r="C15289"/>
    </row>
    <row r="15290" spans="3:3" ht="14.4" x14ac:dyDescent="0.3">
      <c r="C15290"/>
    </row>
    <row r="15291" spans="3:3" ht="14.4" x14ac:dyDescent="0.3">
      <c r="C15291"/>
    </row>
    <row r="15292" spans="3:3" ht="14.4" x14ac:dyDescent="0.3">
      <c r="C15292"/>
    </row>
    <row r="15293" spans="3:3" ht="14.4" x14ac:dyDescent="0.3">
      <c r="C15293"/>
    </row>
    <row r="15294" spans="3:3" ht="14.4" x14ac:dyDescent="0.3">
      <c r="C15294"/>
    </row>
    <row r="15295" spans="3:3" ht="14.4" x14ac:dyDescent="0.3">
      <c r="C15295"/>
    </row>
    <row r="15296" spans="3:3" ht="14.4" x14ac:dyDescent="0.3">
      <c r="C15296"/>
    </row>
    <row r="15297" spans="3:3" ht="14.4" x14ac:dyDescent="0.3">
      <c r="C15297"/>
    </row>
    <row r="15298" spans="3:3" ht="14.4" x14ac:dyDescent="0.3">
      <c r="C15298"/>
    </row>
    <row r="15299" spans="3:3" ht="14.4" x14ac:dyDescent="0.3">
      <c r="C15299"/>
    </row>
    <row r="15300" spans="3:3" ht="14.4" x14ac:dyDescent="0.3">
      <c r="C15300"/>
    </row>
    <row r="15301" spans="3:3" ht="14.4" x14ac:dyDescent="0.3">
      <c r="C15301"/>
    </row>
    <row r="15302" spans="3:3" ht="14.4" x14ac:dyDescent="0.3">
      <c r="C15302"/>
    </row>
    <row r="15303" spans="3:3" ht="14.4" x14ac:dyDescent="0.3">
      <c r="C15303"/>
    </row>
    <row r="15304" spans="3:3" ht="14.4" x14ac:dyDescent="0.3">
      <c r="C15304"/>
    </row>
    <row r="15305" spans="3:3" ht="14.4" x14ac:dyDescent="0.3">
      <c r="C15305"/>
    </row>
    <row r="15306" spans="3:3" ht="14.4" x14ac:dyDescent="0.3">
      <c r="C15306"/>
    </row>
    <row r="15307" spans="3:3" ht="14.4" x14ac:dyDescent="0.3">
      <c r="C15307"/>
    </row>
    <row r="15308" spans="3:3" ht="14.4" x14ac:dyDescent="0.3">
      <c r="C15308"/>
    </row>
    <row r="15309" spans="3:3" ht="14.4" x14ac:dyDescent="0.3">
      <c r="C15309"/>
    </row>
    <row r="15310" spans="3:3" ht="14.4" x14ac:dyDescent="0.3">
      <c r="C15310"/>
    </row>
    <row r="15311" spans="3:3" ht="14.4" x14ac:dyDescent="0.3">
      <c r="C15311"/>
    </row>
    <row r="15312" spans="3:3" ht="14.4" x14ac:dyDescent="0.3">
      <c r="C15312"/>
    </row>
    <row r="15313" spans="3:3" ht="14.4" x14ac:dyDescent="0.3">
      <c r="C15313"/>
    </row>
    <row r="15314" spans="3:3" ht="14.4" x14ac:dyDescent="0.3">
      <c r="C15314"/>
    </row>
    <row r="15315" spans="3:3" ht="14.4" x14ac:dyDescent="0.3">
      <c r="C15315"/>
    </row>
    <row r="15316" spans="3:3" ht="14.4" x14ac:dyDescent="0.3">
      <c r="C15316"/>
    </row>
    <row r="15317" spans="3:3" ht="14.4" x14ac:dyDescent="0.3">
      <c r="C15317"/>
    </row>
    <row r="15318" spans="3:3" ht="14.4" x14ac:dyDescent="0.3">
      <c r="C15318"/>
    </row>
    <row r="15319" spans="3:3" ht="14.4" x14ac:dyDescent="0.3">
      <c r="C15319"/>
    </row>
    <row r="15320" spans="3:3" ht="14.4" x14ac:dyDescent="0.3">
      <c r="C15320"/>
    </row>
    <row r="15321" spans="3:3" ht="14.4" x14ac:dyDescent="0.3">
      <c r="C15321"/>
    </row>
    <row r="15322" spans="3:3" ht="14.4" x14ac:dyDescent="0.3">
      <c r="C15322"/>
    </row>
    <row r="15323" spans="3:3" ht="14.4" x14ac:dyDescent="0.3">
      <c r="C15323"/>
    </row>
    <row r="15324" spans="3:3" ht="14.4" x14ac:dyDescent="0.3">
      <c r="C15324"/>
    </row>
    <row r="15325" spans="3:3" ht="14.4" x14ac:dyDescent="0.3">
      <c r="C15325"/>
    </row>
    <row r="15326" spans="3:3" ht="14.4" x14ac:dyDescent="0.3">
      <c r="C15326"/>
    </row>
    <row r="15327" spans="3:3" ht="14.4" x14ac:dyDescent="0.3">
      <c r="C15327"/>
    </row>
    <row r="15328" spans="3:3" ht="14.4" x14ac:dyDescent="0.3">
      <c r="C15328"/>
    </row>
    <row r="15329" spans="3:3" ht="14.4" x14ac:dyDescent="0.3">
      <c r="C15329"/>
    </row>
    <row r="15330" spans="3:3" ht="14.4" x14ac:dyDescent="0.3">
      <c r="C15330"/>
    </row>
    <row r="15331" spans="3:3" ht="14.4" x14ac:dyDescent="0.3">
      <c r="C15331"/>
    </row>
    <row r="15332" spans="3:3" ht="14.4" x14ac:dyDescent="0.3">
      <c r="C15332"/>
    </row>
    <row r="15333" spans="3:3" ht="14.4" x14ac:dyDescent="0.3">
      <c r="C15333"/>
    </row>
    <row r="15334" spans="3:3" ht="14.4" x14ac:dyDescent="0.3">
      <c r="C15334"/>
    </row>
    <row r="15335" spans="3:3" ht="14.4" x14ac:dyDescent="0.3">
      <c r="C15335"/>
    </row>
    <row r="15336" spans="3:3" ht="14.4" x14ac:dyDescent="0.3">
      <c r="C15336"/>
    </row>
    <row r="15337" spans="3:3" ht="14.4" x14ac:dyDescent="0.3">
      <c r="C15337"/>
    </row>
    <row r="15338" spans="3:3" ht="14.4" x14ac:dyDescent="0.3">
      <c r="C15338"/>
    </row>
    <row r="15339" spans="3:3" ht="14.4" x14ac:dyDescent="0.3">
      <c r="C15339"/>
    </row>
    <row r="15340" spans="3:3" ht="14.4" x14ac:dyDescent="0.3">
      <c r="C15340"/>
    </row>
    <row r="15341" spans="3:3" ht="14.4" x14ac:dyDescent="0.3">
      <c r="C15341"/>
    </row>
    <row r="15342" spans="3:3" ht="14.4" x14ac:dyDescent="0.3">
      <c r="C15342"/>
    </row>
    <row r="15343" spans="3:3" ht="14.4" x14ac:dyDescent="0.3">
      <c r="C15343"/>
    </row>
    <row r="15344" spans="3:3" ht="14.4" x14ac:dyDescent="0.3">
      <c r="C15344"/>
    </row>
    <row r="15345" spans="3:3" ht="14.4" x14ac:dyDescent="0.3">
      <c r="C15345"/>
    </row>
    <row r="15346" spans="3:3" ht="14.4" x14ac:dyDescent="0.3">
      <c r="C15346"/>
    </row>
    <row r="15347" spans="3:3" ht="14.4" x14ac:dyDescent="0.3">
      <c r="C15347"/>
    </row>
    <row r="15348" spans="3:3" ht="14.4" x14ac:dyDescent="0.3">
      <c r="C15348"/>
    </row>
    <row r="15349" spans="3:3" ht="14.4" x14ac:dyDescent="0.3">
      <c r="C15349"/>
    </row>
    <row r="15350" spans="3:3" ht="14.4" x14ac:dyDescent="0.3">
      <c r="C15350"/>
    </row>
    <row r="15351" spans="3:3" ht="14.4" x14ac:dyDescent="0.3">
      <c r="C15351"/>
    </row>
    <row r="15352" spans="3:3" ht="14.4" x14ac:dyDescent="0.3">
      <c r="C15352"/>
    </row>
    <row r="15353" spans="3:3" ht="14.4" x14ac:dyDescent="0.3">
      <c r="C15353"/>
    </row>
    <row r="15354" spans="3:3" ht="14.4" x14ac:dyDescent="0.3">
      <c r="C15354"/>
    </row>
    <row r="15355" spans="3:3" ht="14.4" x14ac:dyDescent="0.3">
      <c r="C15355"/>
    </row>
    <row r="15356" spans="3:3" ht="14.4" x14ac:dyDescent="0.3">
      <c r="C15356"/>
    </row>
    <row r="15357" spans="3:3" ht="14.4" x14ac:dyDescent="0.3">
      <c r="C15357"/>
    </row>
    <row r="15358" spans="3:3" ht="14.4" x14ac:dyDescent="0.3">
      <c r="C15358"/>
    </row>
    <row r="15359" spans="3:3" ht="14.4" x14ac:dyDescent="0.3">
      <c r="C15359"/>
    </row>
    <row r="15360" spans="3:3" ht="14.4" x14ac:dyDescent="0.3">
      <c r="C15360"/>
    </row>
    <row r="15361" spans="3:3" ht="14.4" x14ac:dyDescent="0.3">
      <c r="C15361"/>
    </row>
    <row r="15362" spans="3:3" ht="14.4" x14ac:dyDescent="0.3">
      <c r="C15362"/>
    </row>
    <row r="15363" spans="3:3" ht="14.4" x14ac:dyDescent="0.3">
      <c r="C15363"/>
    </row>
    <row r="15364" spans="3:3" ht="14.4" x14ac:dyDescent="0.3">
      <c r="C15364"/>
    </row>
    <row r="15365" spans="3:3" ht="14.4" x14ac:dyDescent="0.3">
      <c r="C15365"/>
    </row>
    <row r="15366" spans="3:3" ht="14.4" x14ac:dyDescent="0.3">
      <c r="C15366"/>
    </row>
    <row r="15367" spans="3:3" ht="14.4" x14ac:dyDescent="0.3">
      <c r="C15367"/>
    </row>
    <row r="15368" spans="3:3" ht="14.4" x14ac:dyDescent="0.3">
      <c r="C15368"/>
    </row>
    <row r="15369" spans="3:3" ht="14.4" x14ac:dyDescent="0.3">
      <c r="C15369"/>
    </row>
    <row r="15370" spans="3:3" ht="14.4" x14ac:dyDescent="0.3">
      <c r="C15370"/>
    </row>
    <row r="15371" spans="3:3" ht="14.4" x14ac:dyDescent="0.3">
      <c r="C15371"/>
    </row>
    <row r="15372" spans="3:3" ht="14.4" x14ac:dyDescent="0.3">
      <c r="C15372"/>
    </row>
    <row r="15373" spans="3:3" ht="14.4" x14ac:dyDescent="0.3">
      <c r="C15373"/>
    </row>
    <row r="15374" spans="3:3" ht="14.4" x14ac:dyDescent="0.3">
      <c r="C15374"/>
    </row>
    <row r="15375" spans="3:3" ht="14.4" x14ac:dyDescent="0.3">
      <c r="C15375"/>
    </row>
    <row r="15376" spans="3:3" ht="14.4" x14ac:dyDescent="0.3">
      <c r="C15376"/>
    </row>
    <row r="15377" spans="3:3" ht="14.4" x14ac:dyDescent="0.3">
      <c r="C15377"/>
    </row>
    <row r="15378" spans="3:3" ht="14.4" x14ac:dyDescent="0.3">
      <c r="C15378"/>
    </row>
    <row r="15379" spans="3:3" ht="14.4" x14ac:dyDescent="0.3">
      <c r="C15379"/>
    </row>
    <row r="15380" spans="3:3" ht="14.4" x14ac:dyDescent="0.3">
      <c r="C15380"/>
    </row>
    <row r="15381" spans="3:3" ht="14.4" x14ac:dyDescent="0.3">
      <c r="C15381"/>
    </row>
    <row r="15382" spans="3:3" ht="14.4" x14ac:dyDescent="0.3">
      <c r="C15382"/>
    </row>
    <row r="15383" spans="3:3" ht="14.4" x14ac:dyDescent="0.3">
      <c r="C15383"/>
    </row>
    <row r="15384" spans="3:3" ht="14.4" x14ac:dyDescent="0.3">
      <c r="C15384"/>
    </row>
    <row r="15385" spans="3:3" ht="14.4" x14ac:dyDescent="0.3">
      <c r="C15385"/>
    </row>
    <row r="15386" spans="3:3" ht="14.4" x14ac:dyDescent="0.3">
      <c r="C15386"/>
    </row>
    <row r="15387" spans="3:3" ht="14.4" x14ac:dyDescent="0.3">
      <c r="C15387"/>
    </row>
    <row r="15388" spans="3:3" ht="14.4" x14ac:dyDescent="0.3">
      <c r="C15388"/>
    </row>
    <row r="15389" spans="3:3" ht="14.4" x14ac:dyDescent="0.3">
      <c r="C15389"/>
    </row>
    <row r="15390" spans="3:3" ht="14.4" x14ac:dyDescent="0.3">
      <c r="C15390"/>
    </row>
    <row r="15391" spans="3:3" ht="14.4" x14ac:dyDescent="0.3">
      <c r="C15391"/>
    </row>
    <row r="15392" spans="3:3" ht="14.4" x14ac:dyDescent="0.3">
      <c r="C15392"/>
    </row>
    <row r="15393" spans="3:3" ht="14.4" x14ac:dyDescent="0.3">
      <c r="C15393"/>
    </row>
    <row r="15394" spans="3:3" ht="14.4" x14ac:dyDescent="0.3">
      <c r="C15394"/>
    </row>
    <row r="15395" spans="3:3" ht="14.4" x14ac:dyDescent="0.3">
      <c r="C15395"/>
    </row>
    <row r="15396" spans="3:3" ht="14.4" x14ac:dyDescent="0.3">
      <c r="C15396"/>
    </row>
    <row r="15397" spans="3:3" ht="14.4" x14ac:dyDescent="0.3">
      <c r="C15397"/>
    </row>
    <row r="15398" spans="3:3" ht="14.4" x14ac:dyDescent="0.3">
      <c r="C15398"/>
    </row>
    <row r="15399" spans="3:3" ht="14.4" x14ac:dyDescent="0.3">
      <c r="C15399"/>
    </row>
    <row r="15400" spans="3:3" ht="14.4" x14ac:dyDescent="0.3">
      <c r="C15400"/>
    </row>
    <row r="15401" spans="3:3" ht="14.4" x14ac:dyDescent="0.3">
      <c r="C15401"/>
    </row>
    <row r="15402" spans="3:3" ht="14.4" x14ac:dyDescent="0.3">
      <c r="C15402"/>
    </row>
    <row r="15403" spans="3:3" ht="14.4" x14ac:dyDescent="0.3">
      <c r="C15403"/>
    </row>
    <row r="15404" spans="3:3" ht="14.4" x14ac:dyDescent="0.3">
      <c r="C15404"/>
    </row>
    <row r="15405" spans="3:3" ht="14.4" x14ac:dyDescent="0.3">
      <c r="C15405"/>
    </row>
    <row r="15406" spans="3:3" ht="14.4" x14ac:dyDescent="0.3">
      <c r="C15406"/>
    </row>
    <row r="15407" spans="3:3" ht="14.4" x14ac:dyDescent="0.3">
      <c r="C15407"/>
    </row>
    <row r="15408" spans="3:3" ht="14.4" x14ac:dyDescent="0.3">
      <c r="C15408"/>
    </row>
    <row r="15409" spans="3:3" ht="14.4" x14ac:dyDescent="0.3">
      <c r="C15409"/>
    </row>
    <row r="15410" spans="3:3" ht="14.4" x14ac:dyDescent="0.3">
      <c r="C15410"/>
    </row>
    <row r="15411" spans="3:3" ht="14.4" x14ac:dyDescent="0.3">
      <c r="C15411"/>
    </row>
    <row r="15412" spans="3:3" ht="14.4" x14ac:dyDescent="0.3">
      <c r="C15412"/>
    </row>
    <row r="15413" spans="3:3" ht="14.4" x14ac:dyDescent="0.3">
      <c r="C15413"/>
    </row>
    <row r="15414" spans="3:3" ht="14.4" x14ac:dyDescent="0.3">
      <c r="C15414"/>
    </row>
    <row r="15415" spans="3:3" ht="14.4" x14ac:dyDescent="0.3">
      <c r="C15415"/>
    </row>
    <row r="15416" spans="3:3" ht="14.4" x14ac:dyDescent="0.3">
      <c r="C15416"/>
    </row>
    <row r="15417" spans="3:3" ht="14.4" x14ac:dyDescent="0.3">
      <c r="C15417"/>
    </row>
    <row r="15418" spans="3:3" ht="14.4" x14ac:dyDescent="0.3">
      <c r="C15418"/>
    </row>
    <row r="15419" spans="3:3" ht="14.4" x14ac:dyDescent="0.3">
      <c r="C15419"/>
    </row>
    <row r="15420" spans="3:3" ht="14.4" x14ac:dyDescent="0.3">
      <c r="C15420"/>
    </row>
    <row r="15421" spans="3:3" ht="14.4" x14ac:dyDescent="0.3">
      <c r="C15421"/>
    </row>
    <row r="15422" spans="3:3" ht="14.4" x14ac:dyDescent="0.3">
      <c r="C15422"/>
    </row>
    <row r="15423" spans="3:3" ht="14.4" x14ac:dyDescent="0.3">
      <c r="C15423"/>
    </row>
    <row r="15424" spans="3:3" ht="14.4" x14ac:dyDescent="0.3">
      <c r="C15424"/>
    </row>
    <row r="15425" spans="3:3" ht="14.4" x14ac:dyDescent="0.3">
      <c r="C15425"/>
    </row>
    <row r="15426" spans="3:3" ht="14.4" x14ac:dyDescent="0.3">
      <c r="C15426"/>
    </row>
    <row r="15427" spans="3:3" ht="14.4" x14ac:dyDescent="0.3">
      <c r="C15427"/>
    </row>
    <row r="15428" spans="3:3" ht="14.4" x14ac:dyDescent="0.3">
      <c r="C15428"/>
    </row>
    <row r="15429" spans="3:3" ht="14.4" x14ac:dyDescent="0.3">
      <c r="C15429"/>
    </row>
    <row r="15430" spans="3:3" ht="14.4" x14ac:dyDescent="0.3">
      <c r="C15430"/>
    </row>
    <row r="15431" spans="3:3" ht="14.4" x14ac:dyDescent="0.3">
      <c r="C15431"/>
    </row>
    <row r="15432" spans="3:3" ht="14.4" x14ac:dyDescent="0.3">
      <c r="C15432"/>
    </row>
    <row r="15433" spans="3:3" ht="14.4" x14ac:dyDescent="0.3">
      <c r="C15433"/>
    </row>
    <row r="15434" spans="3:3" ht="14.4" x14ac:dyDescent="0.3">
      <c r="C15434"/>
    </row>
    <row r="15435" spans="3:3" ht="14.4" x14ac:dyDescent="0.3">
      <c r="C15435"/>
    </row>
    <row r="15436" spans="3:3" ht="14.4" x14ac:dyDescent="0.3">
      <c r="C15436"/>
    </row>
    <row r="15437" spans="3:3" ht="14.4" x14ac:dyDescent="0.3">
      <c r="C15437"/>
    </row>
    <row r="15438" spans="3:3" ht="14.4" x14ac:dyDescent="0.3">
      <c r="C15438"/>
    </row>
    <row r="15439" spans="3:3" ht="14.4" x14ac:dyDescent="0.3">
      <c r="C15439"/>
    </row>
    <row r="15440" spans="3:3" ht="14.4" x14ac:dyDescent="0.3">
      <c r="C15440"/>
    </row>
    <row r="15441" spans="3:3" ht="14.4" x14ac:dyDescent="0.3">
      <c r="C15441"/>
    </row>
    <row r="15442" spans="3:3" ht="14.4" x14ac:dyDescent="0.3">
      <c r="C15442"/>
    </row>
    <row r="15443" spans="3:3" ht="14.4" x14ac:dyDescent="0.3">
      <c r="C15443"/>
    </row>
    <row r="15444" spans="3:3" ht="14.4" x14ac:dyDescent="0.3">
      <c r="C15444"/>
    </row>
    <row r="15445" spans="3:3" ht="14.4" x14ac:dyDescent="0.3">
      <c r="C15445"/>
    </row>
    <row r="15446" spans="3:3" ht="14.4" x14ac:dyDescent="0.3">
      <c r="C15446"/>
    </row>
    <row r="15447" spans="3:3" ht="14.4" x14ac:dyDescent="0.3">
      <c r="C15447"/>
    </row>
    <row r="15448" spans="3:3" ht="14.4" x14ac:dyDescent="0.3">
      <c r="C15448"/>
    </row>
    <row r="15449" spans="3:3" ht="14.4" x14ac:dyDescent="0.3">
      <c r="C15449"/>
    </row>
    <row r="15450" spans="3:3" ht="14.4" x14ac:dyDescent="0.3">
      <c r="C15450"/>
    </row>
    <row r="15451" spans="3:3" ht="14.4" x14ac:dyDescent="0.3">
      <c r="C15451"/>
    </row>
    <row r="15452" spans="3:3" ht="14.4" x14ac:dyDescent="0.3">
      <c r="C15452"/>
    </row>
    <row r="15453" spans="3:3" ht="14.4" x14ac:dyDescent="0.3">
      <c r="C15453"/>
    </row>
    <row r="15454" spans="3:3" ht="14.4" x14ac:dyDescent="0.3">
      <c r="C15454"/>
    </row>
    <row r="15455" spans="3:3" ht="14.4" x14ac:dyDescent="0.3">
      <c r="C15455"/>
    </row>
    <row r="15456" spans="3:3" ht="14.4" x14ac:dyDescent="0.3">
      <c r="C15456"/>
    </row>
    <row r="15457" spans="3:3" ht="14.4" x14ac:dyDescent="0.3">
      <c r="C15457"/>
    </row>
    <row r="15458" spans="3:3" ht="14.4" x14ac:dyDescent="0.3">
      <c r="C15458"/>
    </row>
    <row r="15459" spans="3:3" ht="14.4" x14ac:dyDescent="0.3">
      <c r="C15459"/>
    </row>
    <row r="15460" spans="3:3" ht="14.4" x14ac:dyDescent="0.3">
      <c r="C15460"/>
    </row>
    <row r="15461" spans="3:3" ht="14.4" x14ac:dyDescent="0.3">
      <c r="C15461"/>
    </row>
    <row r="15462" spans="3:3" ht="14.4" x14ac:dyDescent="0.3">
      <c r="C15462"/>
    </row>
    <row r="15463" spans="3:3" ht="14.4" x14ac:dyDescent="0.3">
      <c r="C15463"/>
    </row>
    <row r="15464" spans="3:3" ht="14.4" x14ac:dyDescent="0.3">
      <c r="C15464"/>
    </row>
    <row r="15465" spans="3:3" ht="14.4" x14ac:dyDescent="0.3">
      <c r="C15465"/>
    </row>
    <row r="15466" spans="3:3" ht="14.4" x14ac:dyDescent="0.3">
      <c r="C15466"/>
    </row>
    <row r="15467" spans="3:3" ht="14.4" x14ac:dyDescent="0.3">
      <c r="C15467"/>
    </row>
    <row r="15468" spans="3:3" ht="14.4" x14ac:dyDescent="0.3">
      <c r="C15468"/>
    </row>
    <row r="15469" spans="3:3" ht="14.4" x14ac:dyDescent="0.3">
      <c r="C15469"/>
    </row>
    <row r="15470" spans="3:3" ht="14.4" x14ac:dyDescent="0.3">
      <c r="C15470"/>
    </row>
    <row r="15471" spans="3:3" ht="14.4" x14ac:dyDescent="0.3">
      <c r="C15471"/>
    </row>
    <row r="15472" spans="3:3" ht="14.4" x14ac:dyDescent="0.3">
      <c r="C15472"/>
    </row>
    <row r="15473" spans="3:3" ht="14.4" x14ac:dyDescent="0.3">
      <c r="C15473"/>
    </row>
    <row r="15474" spans="3:3" ht="14.4" x14ac:dyDescent="0.3">
      <c r="C15474"/>
    </row>
    <row r="15475" spans="3:3" ht="14.4" x14ac:dyDescent="0.3">
      <c r="C15475"/>
    </row>
    <row r="15476" spans="3:3" ht="14.4" x14ac:dyDescent="0.3">
      <c r="C15476"/>
    </row>
    <row r="15477" spans="3:3" ht="14.4" x14ac:dyDescent="0.3">
      <c r="C15477"/>
    </row>
    <row r="15478" spans="3:3" ht="14.4" x14ac:dyDescent="0.3">
      <c r="C15478"/>
    </row>
    <row r="15479" spans="3:3" ht="14.4" x14ac:dyDescent="0.3">
      <c r="C15479"/>
    </row>
    <row r="15480" spans="3:3" ht="14.4" x14ac:dyDescent="0.3">
      <c r="C15480"/>
    </row>
    <row r="15481" spans="3:3" ht="14.4" x14ac:dyDescent="0.3">
      <c r="C15481"/>
    </row>
    <row r="15482" spans="3:3" ht="14.4" x14ac:dyDescent="0.3">
      <c r="C15482"/>
    </row>
    <row r="15483" spans="3:3" ht="14.4" x14ac:dyDescent="0.3">
      <c r="C15483"/>
    </row>
    <row r="15484" spans="3:3" ht="14.4" x14ac:dyDescent="0.3">
      <c r="C15484"/>
    </row>
    <row r="15485" spans="3:3" ht="14.4" x14ac:dyDescent="0.3">
      <c r="C15485"/>
    </row>
    <row r="15486" spans="3:3" ht="14.4" x14ac:dyDescent="0.3">
      <c r="C15486"/>
    </row>
    <row r="15487" spans="3:3" ht="14.4" x14ac:dyDescent="0.3">
      <c r="C15487"/>
    </row>
    <row r="15488" spans="3:3" ht="14.4" x14ac:dyDescent="0.3">
      <c r="C15488"/>
    </row>
    <row r="15489" spans="3:3" ht="14.4" x14ac:dyDescent="0.3">
      <c r="C15489"/>
    </row>
    <row r="15490" spans="3:3" ht="14.4" x14ac:dyDescent="0.3">
      <c r="C15490"/>
    </row>
    <row r="15491" spans="3:3" ht="14.4" x14ac:dyDescent="0.3">
      <c r="C15491"/>
    </row>
    <row r="15492" spans="3:3" ht="14.4" x14ac:dyDescent="0.3">
      <c r="C15492"/>
    </row>
    <row r="15493" spans="3:3" ht="14.4" x14ac:dyDescent="0.3">
      <c r="C15493"/>
    </row>
    <row r="15494" spans="3:3" ht="14.4" x14ac:dyDescent="0.3">
      <c r="C15494"/>
    </row>
    <row r="15495" spans="3:3" ht="14.4" x14ac:dyDescent="0.3">
      <c r="C15495"/>
    </row>
    <row r="15496" spans="3:3" ht="14.4" x14ac:dyDescent="0.3">
      <c r="C15496"/>
    </row>
    <row r="15497" spans="3:3" ht="14.4" x14ac:dyDescent="0.3">
      <c r="C15497"/>
    </row>
    <row r="15498" spans="3:3" ht="14.4" x14ac:dyDescent="0.3">
      <c r="C15498"/>
    </row>
    <row r="15499" spans="3:3" ht="14.4" x14ac:dyDescent="0.3">
      <c r="C15499"/>
    </row>
    <row r="15500" spans="3:3" ht="14.4" x14ac:dyDescent="0.3">
      <c r="C15500"/>
    </row>
    <row r="15501" spans="3:3" ht="14.4" x14ac:dyDescent="0.3">
      <c r="C15501"/>
    </row>
    <row r="15502" spans="3:3" ht="14.4" x14ac:dyDescent="0.3">
      <c r="C15502"/>
    </row>
    <row r="15503" spans="3:3" ht="14.4" x14ac:dyDescent="0.3">
      <c r="C15503"/>
    </row>
    <row r="15504" spans="3:3" ht="14.4" x14ac:dyDescent="0.3">
      <c r="C15504"/>
    </row>
    <row r="15505" spans="3:3" ht="14.4" x14ac:dyDescent="0.3">
      <c r="C15505"/>
    </row>
    <row r="15506" spans="3:3" ht="14.4" x14ac:dyDescent="0.3">
      <c r="C15506"/>
    </row>
    <row r="15507" spans="3:3" ht="14.4" x14ac:dyDescent="0.3">
      <c r="C15507"/>
    </row>
    <row r="15508" spans="3:3" ht="14.4" x14ac:dyDescent="0.3">
      <c r="C15508"/>
    </row>
    <row r="15509" spans="3:3" ht="14.4" x14ac:dyDescent="0.3">
      <c r="C15509"/>
    </row>
    <row r="15510" spans="3:3" ht="14.4" x14ac:dyDescent="0.3">
      <c r="C15510"/>
    </row>
    <row r="15511" spans="3:3" ht="14.4" x14ac:dyDescent="0.3">
      <c r="C15511"/>
    </row>
    <row r="15512" spans="3:3" ht="14.4" x14ac:dyDescent="0.3">
      <c r="C15512"/>
    </row>
    <row r="15513" spans="3:3" ht="14.4" x14ac:dyDescent="0.3">
      <c r="C15513"/>
    </row>
    <row r="15514" spans="3:3" ht="14.4" x14ac:dyDescent="0.3">
      <c r="C15514"/>
    </row>
    <row r="15515" spans="3:3" ht="14.4" x14ac:dyDescent="0.3">
      <c r="C15515"/>
    </row>
    <row r="15516" spans="3:3" ht="14.4" x14ac:dyDescent="0.3">
      <c r="C15516"/>
    </row>
    <row r="15517" spans="3:3" ht="14.4" x14ac:dyDescent="0.3">
      <c r="C15517"/>
    </row>
    <row r="15518" spans="3:3" ht="14.4" x14ac:dyDescent="0.3">
      <c r="C15518"/>
    </row>
    <row r="15519" spans="3:3" ht="14.4" x14ac:dyDescent="0.3">
      <c r="C15519"/>
    </row>
    <row r="15520" spans="3:3" ht="14.4" x14ac:dyDescent="0.3">
      <c r="C15520"/>
    </row>
    <row r="15521" spans="3:3" ht="14.4" x14ac:dyDescent="0.3">
      <c r="C15521"/>
    </row>
    <row r="15522" spans="3:3" ht="14.4" x14ac:dyDescent="0.3">
      <c r="C15522"/>
    </row>
    <row r="15523" spans="3:3" ht="14.4" x14ac:dyDescent="0.3">
      <c r="C15523"/>
    </row>
    <row r="15524" spans="3:3" ht="14.4" x14ac:dyDescent="0.3">
      <c r="C15524"/>
    </row>
    <row r="15525" spans="3:3" ht="14.4" x14ac:dyDescent="0.3">
      <c r="C15525"/>
    </row>
    <row r="15526" spans="3:3" ht="14.4" x14ac:dyDescent="0.3">
      <c r="C15526"/>
    </row>
    <row r="15527" spans="3:3" ht="14.4" x14ac:dyDescent="0.3">
      <c r="C15527"/>
    </row>
    <row r="15528" spans="3:3" ht="14.4" x14ac:dyDescent="0.3">
      <c r="C15528"/>
    </row>
    <row r="15529" spans="3:3" ht="14.4" x14ac:dyDescent="0.3">
      <c r="C15529"/>
    </row>
    <row r="15530" spans="3:3" ht="14.4" x14ac:dyDescent="0.3">
      <c r="C15530"/>
    </row>
    <row r="15531" spans="3:3" ht="14.4" x14ac:dyDescent="0.3">
      <c r="C15531"/>
    </row>
    <row r="15532" spans="3:3" ht="14.4" x14ac:dyDescent="0.3">
      <c r="C15532"/>
    </row>
    <row r="15533" spans="3:3" ht="14.4" x14ac:dyDescent="0.3">
      <c r="C15533"/>
    </row>
    <row r="15534" spans="3:3" ht="14.4" x14ac:dyDescent="0.3">
      <c r="C15534"/>
    </row>
    <row r="15535" spans="3:3" ht="14.4" x14ac:dyDescent="0.3">
      <c r="C15535"/>
    </row>
    <row r="15536" spans="3:3" ht="14.4" x14ac:dyDescent="0.3">
      <c r="C15536"/>
    </row>
    <row r="15537" spans="3:3" ht="14.4" x14ac:dyDescent="0.3">
      <c r="C15537"/>
    </row>
    <row r="15538" spans="3:3" ht="14.4" x14ac:dyDescent="0.3">
      <c r="C15538"/>
    </row>
    <row r="15539" spans="3:3" ht="14.4" x14ac:dyDescent="0.3">
      <c r="C15539"/>
    </row>
    <row r="15540" spans="3:3" ht="14.4" x14ac:dyDescent="0.3">
      <c r="C15540"/>
    </row>
    <row r="15541" spans="3:3" ht="14.4" x14ac:dyDescent="0.3">
      <c r="C15541"/>
    </row>
    <row r="15542" spans="3:3" ht="14.4" x14ac:dyDescent="0.3">
      <c r="C15542"/>
    </row>
    <row r="15543" spans="3:3" ht="14.4" x14ac:dyDescent="0.3">
      <c r="C15543"/>
    </row>
    <row r="15544" spans="3:3" ht="14.4" x14ac:dyDescent="0.3">
      <c r="C15544"/>
    </row>
    <row r="15545" spans="3:3" ht="14.4" x14ac:dyDescent="0.3">
      <c r="C15545"/>
    </row>
    <row r="15546" spans="3:3" ht="14.4" x14ac:dyDescent="0.3">
      <c r="C15546"/>
    </row>
    <row r="15547" spans="3:3" ht="14.4" x14ac:dyDescent="0.3">
      <c r="C15547"/>
    </row>
    <row r="15548" spans="3:3" ht="14.4" x14ac:dyDescent="0.3">
      <c r="C15548"/>
    </row>
    <row r="15549" spans="3:3" ht="14.4" x14ac:dyDescent="0.3">
      <c r="C15549"/>
    </row>
    <row r="15550" spans="3:3" ht="14.4" x14ac:dyDescent="0.3">
      <c r="C15550"/>
    </row>
    <row r="15551" spans="3:3" ht="14.4" x14ac:dyDescent="0.3">
      <c r="C15551"/>
    </row>
    <row r="15552" spans="3:3" ht="14.4" x14ac:dyDescent="0.3">
      <c r="C15552"/>
    </row>
    <row r="15553" spans="3:3" ht="14.4" x14ac:dyDescent="0.3">
      <c r="C15553"/>
    </row>
    <row r="15554" spans="3:3" ht="14.4" x14ac:dyDescent="0.3">
      <c r="C15554"/>
    </row>
    <row r="15555" spans="3:3" ht="14.4" x14ac:dyDescent="0.3">
      <c r="C15555"/>
    </row>
    <row r="15556" spans="3:3" ht="14.4" x14ac:dyDescent="0.3">
      <c r="C15556"/>
    </row>
    <row r="15557" spans="3:3" ht="14.4" x14ac:dyDescent="0.3">
      <c r="C15557"/>
    </row>
    <row r="15558" spans="3:3" ht="14.4" x14ac:dyDescent="0.3">
      <c r="C15558"/>
    </row>
    <row r="15559" spans="3:3" ht="14.4" x14ac:dyDescent="0.3">
      <c r="C15559"/>
    </row>
    <row r="15560" spans="3:3" ht="14.4" x14ac:dyDescent="0.3">
      <c r="C15560"/>
    </row>
    <row r="15561" spans="3:3" ht="14.4" x14ac:dyDescent="0.3">
      <c r="C15561"/>
    </row>
    <row r="15562" spans="3:3" ht="14.4" x14ac:dyDescent="0.3">
      <c r="C15562"/>
    </row>
    <row r="15563" spans="3:3" ht="14.4" x14ac:dyDescent="0.3">
      <c r="C15563"/>
    </row>
    <row r="15564" spans="3:3" ht="14.4" x14ac:dyDescent="0.3">
      <c r="C15564"/>
    </row>
    <row r="15565" spans="3:3" ht="14.4" x14ac:dyDescent="0.3">
      <c r="C15565"/>
    </row>
    <row r="15566" spans="3:3" ht="14.4" x14ac:dyDescent="0.3">
      <c r="C15566"/>
    </row>
    <row r="15567" spans="3:3" ht="14.4" x14ac:dyDescent="0.3">
      <c r="C15567"/>
    </row>
    <row r="15568" spans="3:3" ht="14.4" x14ac:dyDescent="0.3">
      <c r="C15568"/>
    </row>
    <row r="15569" spans="3:3" ht="14.4" x14ac:dyDescent="0.3">
      <c r="C15569"/>
    </row>
    <row r="15570" spans="3:3" ht="14.4" x14ac:dyDescent="0.3">
      <c r="C15570"/>
    </row>
    <row r="15571" spans="3:3" ht="14.4" x14ac:dyDescent="0.3">
      <c r="C15571"/>
    </row>
    <row r="15572" spans="3:3" ht="14.4" x14ac:dyDescent="0.3">
      <c r="C15572"/>
    </row>
    <row r="15573" spans="3:3" ht="14.4" x14ac:dyDescent="0.3">
      <c r="C15573"/>
    </row>
    <row r="15574" spans="3:3" ht="14.4" x14ac:dyDescent="0.3">
      <c r="C15574"/>
    </row>
    <row r="15575" spans="3:3" ht="14.4" x14ac:dyDescent="0.3">
      <c r="C15575"/>
    </row>
    <row r="15576" spans="3:3" ht="14.4" x14ac:dyDescent="0.3">
      <c r="C15576"/>
    </row>
    <row r="15577" spans="3:3" ht="14.4" x14ac:dyDescent="0.3">
      <c r="C15577"/>
    </row>
    <row r="15578" spans="3:3" ht="14.4" x14ac:dyDescent="0.3">
      <c r="C15578"/>
    </row>
    <row r="15579" spans="3:3" ht="14.4" x14ac:dyDescent="0.3">
      <c r="C15579"/>
    </row>
    <row r="15580" spans="3:3" ht="14.4" x14ac:dyDescent="0.3">
      <c r="C15580"/>
    </row>
    <row r="15581" spans="3:3" ht="14.4" x14ac:dyDescent="0.3">
      <c r="C15581"/>
    </row>
    <row r="15582" spans="3:3" ht="14.4" x14ac:dyDescent="0.3">
      <c r="C15582"/>
    </row>
    <row r="15583" spans="3:3" ht="14.4" x14ac:dyDescent="0.3">
      <c r="C15583"/>
    </row>
    <row r="15584" spans="3:3" ht="14.4" x14ac:dyDescent="0.3">
      <c r="C15584"/>
    </row>
    <row r="15585" spans="3:3" ht="14.4" x14ac:dyDescent="0.3">
      <c r="C15585"/>
    </row>
    <row r="15586" spans="3:3" ht="14.4" x14ac:dyDescent="0.3">
      <c r="C15586"/>
    </row>
    <row r="15587" spans="3:3" ht="14.4" x14ac:dyDescent="0.3">
      <c r="C15587"/>
    </row>
    <row r="15588" spans="3:3" ht="14.4" x14ac:dyDescent="0.3">
      <c r="C15588"/>
    </row>
    <row r="15589" spans="3:3" ht="14.4" x14ac:dyDescent="0.3">
      <c r="C15589"/>
    </row>
    <row r="15590" spans="3:3" ht="14.4" x14ac:dyDescent="0.3">
      <c r="C15590"/>
    </row>
    <row r="15591" spans="3:3" ht="14.4" x14ac:dyDescent="0.3">
      <c r="C15591"/>
    </row>
    <row r="15592" spans="3:3" ht="14.4" x14ac:dyDescent="0.3">
      <c r="C15592"/>
    </row>
    <row r="15593" spans="3:3" ht="14.4" x14ac:dyDescent="0.3">
      <c r="C15593"/>
    </row>
    <row r="15594" spans="3:3" ht="14.4" x14ac:dyDescent="0.3">
      <c r="C15594"/>
    </row>
    <row r="15595" spans="3:3" ht="14.4" x14ac:dyDescent="0.3">
      <c r="C15595"/>
    </row>
    <row r="15596" spans="3:3" ht="14.4" x14ac:dyDescent="0.3">
      <c r="C15596"/>
    </row>
    <row r="15597" spans="3:3" ht="14.4" x14ac:dyDescent="0.3">
      <c r="C15597"/>
    </row>
    <row r="15598" spans="3:3" ht="14.4" x14ac:dyDescent="0.3">
      <c r="C15598"/>
    </row>
    <row r="15599" spans="3:3" ht="14.4" x14ac:dyDescent="0.3">
      <c r="C15599"/>
    </row>
    <row r="15600" spans="3:3" ht="14.4" x14ac:dyDescent="0.3">
      <c r="C15600"/>
    </row>
    <row r="15601" spans="3:3" ht="14.4" x14ac:dyDescent="0.3">
      <c r="C15601"/>
    </row>
    <row r="15602" spans="3:3" ht="14.4" x14ac:dyDescent="0.3">
      <c r="C15602"/>
    </row>
    <row r="15603" spans="3:3" ht="14.4" x14ac:dyDescent="0.3">
      <c r="C15603"/>
    </row>
    <row r="15604" spans="3:3" ht="14.4" x14ac:dyDescent="0.3">
      <c r="C15604"/>
    </row>
    <row r="15605" spans="3:3" ht="14.4" x14ac:dyDescent="0.3">
      <c r="C15605"/>
    </row>
    <row r="15606" spans="3:3" ht="14.4" x14ac:dyDescent="0.3">
      <c r="C15606"/>
    </row>
    <row r="15607" spans="3:3" ht="14.4" x14ac:dyDescent="0.3">
      <c r="C15607"/>
    </row>
    <row r="15608" spans="3:3" ht="14.4" x14ac:dyDescent="0.3">
      <c r="C15608"/>
    </row>
    <row r="15609" spans="3:3" ht="14.4" x14ac:dyDescent="0.3">
      <c r="C15609"/>
    </row>
    <row r="15610" spans="3:3" ht="14.4" x14ac:dyDescent="0.3">
      <c r="C15610"/>
    </row>
    <row r="15611" spans="3:3" ht="14.4" x14ac:dyDescent="0.3">
      <c r="C15611"/>
    </row>
    <row r="15612" spans="3:3" ht="14.4" x14ac:dyDescent="0.3">
      <c r="C15612"/>
    </row>
    <row r="15613" spans="3:3" ht="14.4" x14ac:dyDescent="0.3">
      <c r="C15613"/>
    </row>
    <row r="15614" spans="3:3" ht="14.4" x14ac:dyDescent="0.3">
      <c r="C15614"/>
    </row>
    <row r="15615" spans="3:3" ht="14.4" x14ac:dyDescent="0.3">
      <c r="C15615"/>
    </row>
    <row r="15616" spans="3:3" ht="14.4" x14ac:dyDescent="0.3">
      <c r="C15616"/>
    </row>
    <row r="15617" spans="3:3" ht="14.4" x14ac:dyDescent="0.3">
      <c r="C15617"/>
    </row>
    <row r="15618" spans="3:3" ht="14.4" x14ac:dyDescent="0.3">
      <c r="C15618"/>
    </row>
    <row r="15619" spans="3:3" ht="14.4" x14ac:dyDescent="0.3">
      <c r="C15619"/>
    </row>
    <row r="15620" spans="3:3" ht="14.4" x14ac:dyDescent="0.3">
      <c r="C15620"/>
    </row>
    <row r="15621" spans="3:3" ht="14.4" x14ac:dyDescent="0.3">
      <c r="C15621"/>
    </row>
    <row r="15622" spans="3:3" ht="14.4" x14ac:dyDescent="0.3">
      <c r="C15622"/>
    </row>
    <row r="15623" spans="3:3" ht="14.4" x14ac:dyDescent="0.3">
      <c r="C15623"/>
    </row>
    <row r="15624" spans="3:3" ht="14.4" x14ac:dyDescent="0.3">
      <c r="C15624"/>
    </row>
    <row r="15625" spans="3:3" ht="14.4" x14ac:dyDescent="0.3">
      <c r="C15625"/>
    </row>
    <row r="15626" spans="3:3" ht="14.4" x14ac:dyDescent="0.3">
      <c r="C15626"/>
    </row>
    <row r="15627" spans="3:3" ht="14.4" x14ac:dyDescent="0.3">
      <c r="C15627"/>
    </row>
    <row r="15628" spans="3:3" ht="14.4" x14ac:dyDescent="0.3">
      <c r="C15628"/>
    </row>
    <row r="15629" spans="3:3" ht="14.4" x14ac:dyDescent="0.3">
      <c r="C15629"/>
    </row>
    <row r="15630" spans="3:3" ht="14.4" x14ac:dyDescent="0.3">
      <c r="C15630"/>
    </row>
    <row r="15631" spans="3:3" ht="14.4" x14ac:dyDescent="0.3">
      <c r="C15631"/>
    </row>
    <row r="15632" spans="3:3" ht="14.4" x14ac:dyDescent="0.3">
      <c r="C15632"/>
    </row>
    <row r="15633" spans="3:3" ht="14.4" x14ac:dyDescent="0.3">
      <c r="C15633"/>
    </row>
    <row r="15634" spans="3:3" ht="14.4" x14ac:dyDescent="0.3">
      <c r="C15634"/>
    </row>
    <row r="15635" spans="3:3" ht="14.4" x14ac:dyDescent="0.3">
      <c r="C15635"/>
    </row>
    <row r="15636" spans="3:3" ht="14.4" x14ac:dyDescent="0.3">
      <c r="C15636"/>
    </row>
    <row r="15637" spans="3:3" ht="14.4" x14ac:dyDescent="0.3">
      <c r="C15637"/>
    </row>
    <row r="15638" spans="3:3" ht="14.4" x14ac:dyDescent="0.3">
      <c r="C15638"/>
    </row>
    <row r="15639" spans="3:3" ht="14.4" x14ac:dyDescent="0.3">
      <c r="C15639"/>
    </row>
    <row r="15640" spans="3:3" ht="14.4" x14ac:dyDescent="0.3">
      <c r="C15640"/>
    </row>
    <row r="15641" spans="3:3" ht="14.4" x14ac:dyDescent="0.3">
      <c r="C15641"/>
    </row>
    <row r="15642" spans="3:3" ht="14.4" x14ac:dyDescent="0.3">
      <c r="C15642"/>
    </row>
    <row r="15643" spans="3:3" ht="14.4" x14ac:dyDescent="0.3">
      <c r="C15643"/>
    </row>
    <row r="15644" spans="3:3" ht="14.4" x14ac:dyDescent="0.3">
      <c r="C15644"/>
    </row>
    <row r="15645" spans="3:3" ht="14.4" x14ac:dyDescent="0.3">
      <c r="C15645"/>
    </row>
    <row r="15646" spans="3:3" ht="14.4" x14ac:dyDescent="0.3">
      <c r="C15646"/>
    </row>
    <row r="15647" spans="3:3" ht="14.4" x14ac:dyDescent="0.3">
      <c r="C15647"/>
    </row>
    <row r="15648" spans="3:3" ht="14.4" x14ac:dyDescent="0.3">
      <c r="C15648"/>
    </row>
    <row r="15649" spans="3:3" ht="14.4" x14ac:dyDescent="0.3">
      <c r="C15649"/>
    </row>
    <row r="15650" spans="3:3" ht="14.4" x14ac:dyDescent="0.3">
      <c r="C15650"/>
    </row>
    <row r="15651" spans="3:3" ht="14.4" x14ac:dyDescent="0.3">
      <c r="C15651"/>
    </row>
    <row r="15652" spans="3:3" ht="14.4" x14ac:dyDescent="0.3">
      <c r="C15652"/>
    </row>
    <row r="15653" spans="3:3" ht="14.4" x14ac:dyDescent="0.3">
      <c r="C15653"/>
    </row>
    <row r="15654" spans="3:3" ht="14.4" x14ac:dyDescent="0.3">
      <c r="C15654"/>
    </row>
    <row r="15655" spans="3:3" ht="14.4" x14ac:dyDescent="0.3">
      <c r="C15655"/>
    </row>
    <row r="15656" spans="3:3" ht="14.4" x14ac:dyDescent="0.3">
      <c r="C15656"/>
    </row>
    <row r="15657" spans="3:3" ht="14.4" x14ac:dyDescent="0.3">
      <c r="C15657"/>
    </row>
    <row r="15658" spans="3:3" ht="14.4" x14ac:dyDescent="0.3">
      <c r="C15658"/>
    </row>
    <row r="15659" spans="3:3" ht="14.4" x14ac:dyDescent="0.3">
      <c r="C15659"/>
    </row>
    <row r="15660" spans="3:3" ht="14.4" x14ac:dyDescent="0.3">
      <c r="C15660"/>
    </row>
    <row r="15661" spans="3:3" ht="14.4" x14ac:dyDescent="0.3">
      <c r="C15661"/>
    </row>
    <row r="15662" spans="3:3" ht="14.4" x14ac:dyDescent="0.3">
      <c r="C15662"/>
    </row>
    <row r="15663" spans="3:3" ht="14.4" x14ac:dyDescent="0.3">
      <c r="C15663"/>
    </row>
    <row r="15664" spans="3:3" ht="14.4" x14ac:dyDescent="0.3">
      <c r="C15664"/>
    </row>
    <row r="15665" spans="3:3" ht="14.4" x14ac:dyDescent="0.3">
      <c r="C15665"/>
    </row>
    <row r="15666" spans="3:3" ht="14.4" x14ac:dyDescent="0.3">
      <c r="C15666"/>
    </row>
    <row r="15667" spans="3:3" ht="14.4" x14ac:dyDescent="0.3">
      <c r="C15667"/>
    </row>
    <row r="15668" spans="3:3" ht="14.4" x14ac:dyDescent="0.3">
      <c r="C15668"/>
    </row>
    <row r="15669" spans="3:3" ht="14.4" x14ac:dyDescent="0.3">
      <c r="C15669"/>
    </row>
    <row r="15670" spans="3:3" ht="14.4" x14ac:dyDescent="0.3">
      <c r="C15670"/>
    </row>
    <row r="15671" spans="3:3" ht="14.4" x14ac:dyDescent="0.3">
      <c r="C15671"/>
    </row>
    <row r="15672" spans="3:3" ht="14.4" x14ac:dyDescent="0.3">
      <c r="C15672"/>
    </row>
    <row r="15673" spans="3:3" ht="14.4" x14ac:dyDescent="0.3">
      <c r="C15673"/>
    </row>
    <row r="15674" spans="3:3" ht="14.4" x14ac:dyDescent="0.3">
      <c r="C15674"/>
    </row>
    <row r="15675" spans="3:3" ht="14.4" x14ac:dyDescent="0.3">
      <c r="C15675"/>
    </row>
    <row r="15676" spans="3:3" ht="14.4" x14ac:dyDescent="0.3">
      <c r="C15676"/>
    </row>
    <row r="15677" spans="3:3" ht="14.4" x14ac:dyDescent="0.3">
      <c r="C15677"/>
    </row>
    <row r="15678" spans="3:3" ht="14.4" x14ac:dyDescent="0.3">
      <c r="C15678"/>
    </row>
    <row r="15679" spans="3:3" ht="14.4" x14ac:dyDescent="0.3">
      <c r="C15679"/>
    </row>
    <row r="15680" spans="3:3" ht="14.4" x14ac:dyDescent="0.3">
      <c r="C15680"/>
    </row>
    <row r="15681" spans="3:3" ht="14.4" x14ac:dyDescent="0.3">
      <c r="C15681"/>
    </row>
    <row r="15682" spans="3:3" ht="14.4" x14ac:dyDescent="0.3">
      <c r="C15682"/>
    </row>
    <row r="15683" spans="3:3" ht="14.4" x14ac:dyDescent="0.3">
      <c r="C15683"/>
    </row>
    <row r="15684" spans="3:3" ht="14.4" x14ac:dyDescent="0.3">
      <c r="C15684"/>
    </row>
    <row r="15685" spans="3:3" ht="14.4" x14ac:dyDescent="0.3">
      <c r="C15685"/>
    </row>
    <row r="15686" spans="3:3" ht="14.4" x14ac:dyDescent="0.3">
      <c r="C15686"/>
    </row>
    <row r="15687" spans="3:3" ht="14.4" x14ac:dyDescent="0.3">
      <c r="C15687"/>
    </row>
    <row r="15688" spans="3:3" ht="14.4" x14ac:dyDescent="0.3">
      <c r="C15688"/>
    </row>
    <row r="15689" spans="3:3" ht="14.4" x14ac:dyDescent="0.3">
      <c r="C15689"/>
    </row>
    <row r="15690" spans="3:3" ht="14.4" x14ac:dyDescent="0.3">
      <c r="C15690"/>
    </row>
    <row r="15691" spans="3:3" ht="14.4" x14ac:dyDescent="0.3">
      <c r="C15691"/>
    </row>
    <row r="15692" spans="3:3" ht="14.4" x14ac:dyDescent="0.3">
      <c r="C15692"/>
    </row>
    <row r="15693" spans="3:3" ht="14.4" x14ac:dyDescent="0.3">
      <c r="C15693"/>
    </row>
    <row r="15694" spans="3:3" ht="14.4" x14ac:dyDescent="0.3">
      <c r="C15694"/>
    </row>
    <row r="15695" spans="3:3" ht="14.4" x14ac:dyDescent="0.3">
      <c r="C15695"/>
    </row>
    <row r="15696" spans="3:3" ht="14.4" x14ac:dyDescent="0.3">
      <c r="C15696"/>
    </row>
    <row r="15697" spans="3:3" ht="14.4" x14ac:dyDescent="0.3">
      <c r="C15697"/>
    </row>
    <row r="15698" spans="3:3" ht="14.4" x14ac:dyDescent="0.3">
      <c r="C15698"/>
    </row>
    <row r="15699" spans="3:3" ht="14.4" x14ac:dyDescent="0.3">
      <c r="C15699"/>
    </row>
    <row r="15700" spans="3:3" ht="14.4" x14ac:dyDescent="0.3">
      <c r="C15700"/>
    </row>
    <row r="15701" spans="3:3" ht="14.4" x14ac:dyDescent="0.3">
      <c r="C15701"/>
    </row>
    <row r="15702" spans="3:3" ht="14.4" x14ac:dyDescent="0.3">
      <c r="C15702"/>
    </row>
    <row r="15703" spans="3:3" ht="14.4" x14ac:dyDescent="0.3">
      <c r="C15703"/>
    </row>
    <row r="15704" spans="3:3" ht="14.4" x14ac:dyDescent="0.3">
      <c r="C15704"/>
    </row>
    <row r="15705" spans="3:3" ht="14.4" x14ac:dyDescent="0.3">
      <c r="C15705"/>
    </row>
    <row r="15706" spans="3:3" ht="14.4" x14ac:dyDescent="0.3">
      <c r="C15706"/>
    </row>
    <row r="15707" spans="3:3" ht="14.4" x14ac:dyDescent="0.3">
      <c r="C15707"/>
    </row>
    <row r="15708" spans="3:3" ht="14.4" x14ac:dyDescent="0.3">
      <c r="C15708"/>
    </row>
    <row r="15709" spans="3:3" ht="14.4" x14ac:dyDescent="0.3">
      <c r="C15709"/>
    </row>
    <row r="15710" spans="3:3" ht="14.4" x14ac:dyDescent="0.3">
      <c r="C15710"/>
    </row>
    <row r="15711" spans="3:3" ht="14.4" x14ac:dyDescent="0.3">
      <c r="C15711"/>
    </row>
    <row r="15712" spans="3:3" ht="14.4" x14ac:dyDescent="0.3">
      <c r="C15712"/>
    </row>
    <row r="15713" spans="3:3" ht="14.4" x14ac:dyDescent="0.3">
      <c r="C15713"/>
    </row>
    <row r="15714" spans="3:3" ht="14.4" x14ac:dyDescent="0.3">
      <c r="C15714"/>
    </row>
    <row r="15715" spans="3:3" ht="14.4" x14ac:dyDescent="0.3">
      <c r="C15715"/>
    </row>
    <row r="15716" spans="3:3" ht="14.4" x14ac:dyDescent="0.3">
      <c r="C15716"/>
    </row>
    <row r="15717" spans="3:3" ht="14.4" x14ac:dyDescent="0.3">
      <c r="C15717"/>
    </row>
    <row r="15718" spans="3:3" ht="14.4" x14ac:dyDescent="0.3">
      <c r="C15718"/>
    </row>
    <row r="15719" spans="3:3" ht="14.4" x14ac:dyDescent="0.3">
      <c r="C15719"/>
    </row>
    <row r="15720" spans="3:3" ht="14.4" x14ac:dyDescent="0.3">
      <c r="C15720"/>
    </row>
    <row r="15721" spans="3:3" ht="14.4" x14ac:dyDescent="0.3">
      <c r="C15721"/>
    </row>
    <row r="15722" spans="3:3" ht="14.4" x14ac:dyDescent="0.3">
      <c r="C15722"/>
    </row>
    <row r="15723" spans="3:3" ht="14.4" x14ac:dyDescent="0.3">
      <c r="C15723"/>
    </row>
    <row r="15724" spans="3:3" ht="14.4" x14ac:dyDescent="0.3">
      <c r="C15724"/>
    </row>
    <row r="15725" spans="3:3" ht="14.4" x14ac:dyDescent="0.3">
      <c r="C15725"/>
    </row>
    <row r="15726" spans="3:3" ht="14.4" x14ac:dyDescent="0.3">
      <c r="C15726"/>
    </row>
    <row r="15727" spans="3:3" ht="14.4" x14ac:dyDescent="0.3">
      <c r="C15727"/>
    </row>
    <row r="15728" spans="3:3" ht="14.4" x14ac:dyDescent="0.3">
      <c r="C15728"/>
    </row>
    <row r="15729" spans="3:3" ht="14.4" x14ac:dyDescent="0.3">
      <c r="C15729"/>
    </row>
    <row r="15730" spans="3:3" ht="14.4" x14ac:dyDescent="0.3">
      <c r="C15730"/>
    </row>
    <row r="15731" spans="3:3" ht="14.4" x14ac:dyDescent="0.3">
      <c r="C15731"/>
    </row>
    <row r="15732" spans="3:3" ht="14.4" x14ac:dyDescent="0.3">
      <c r="C15732"/>
    </row>
    <row r="15733" spans="3:3" ht="14.4" x14ac:dyDescent="0.3">
      <c r="C15733"/>
    </row>
    <row r="15734" spans="3:3" ht="14.4" x14ac:dyDescent="0.3">
      <c r="C15734"/>
    </row>
    <row r="15735" spans="3:3" ht="14.4" x14ac:dyDescent="0.3">
      <c r="C15735"/>
    </row>
    <row r="15736" spans="3:3" ht="14.4" x14ac:dyDescent="0.3">
      <c r="C15736"/>
    </row>
    <row r="15737" spans="3:3" ht="14.4" x14ac:dyDescent="0.3">
      <c r="C15737"/>
    </row>
    <row r="15738" spans="3:3" ht="14.4" x14ac:dyDescent="0.3">
      <c r="C15738"/>
    </row>
    <row r="15739" spans="3:3" ht="14.4" x14ac:dyDescent="0.3">
      <c r="C15739"/>
    </row>
    <row r="15740" spans="3:3" ht="14.4" x14ac:dyDescent="0.3">
      <c r="C15740"/>
    </row>
    <row r="15741" spans="3:3" ht="14.4" x14ac:dyDescent="0.3">
      <c r="C15741"/>
    </row>
    <row r="15742" spans="3:3" ht="14.4" x14ac:dyDescent="0.3">
      <c r="C15742"/>
    </row>
    <row r="15743" spans="3:3" ht="14.4" x14ac:dyDescent="0.3">
      <c r="C15743"/>
    </row>
    <row r="15744" spans="3:3" ht="14.4" x14ac:dyDescent="0.3">
      <c r="C15744"/>
    </row>
    <row r="15745" spans="3:3" ht="14.4" x14ac:dyDescent="0.3">
      <c r="C15745"/>
    </row>
    <row r="15746" spans="3:3" ht="14.4" x14ac:dyDescent="0.3">
      <c r="C15746"/>
    </row>
    <row r="15747" spans="3:3" ht="14.4" x14ac:dyDescent="0.3">
      <c r="C15747"/>
    </row>
    <row r="15748" spans="3:3" ht="14.4" x14ac:dyDescent="0.3">
      <c r="C15748"/>
    </row>
    <row r="15749" spans="3:3" ht="14.4" x14ac:dyDescent="0.3">
      <c r="C15749"/>
    </row>
    <row r="15750" spans="3:3" ht="14.4" x14ac:dyDescent="0.3">
      <c r="C15750"/>
    </row>
    <row r="15751" spans="3:3" ht="14.4" x14ac:dyDescent="0.3">
      <c r="C15751"/>
    </row>
    <row r="15752" spans="3:3" ht="14.4" x14ac:dyDescent="0.3">
      <c r="C15752"/>
    </row>
    <row r="15753" spans="3:3" ht="14.4" x14ac:dyDescent="0.3">
      <c r="C15753"/>
    </row>
    <row r="15754" spans="3:3" ht="14.4" x14ac:dyDescent="0.3">
      <c r="C15754"/>
    </row>
    <row r="15755" spans="3:3" ht="14.4" x14ac:dyDescent="0.3">
      <c r="C15755"/>
    </row>
    <row r="15756" spans="3:3" ht="14.4" x14ac:dyDescent="0.3">
      <c r="C15756"/>
    </row>
    <row r="15757" spans="3:3" ht="14.4" x14ac:dyDescent="0.3">
      <c r="C15757"/>
    </row>
    <row r="15758" spans="3:3" ht="14.4" x14ac:dyDescent="0.3">
      <c r="C15758"/>
    </row>
    <row r="15759" spans="3:3" ht="14.4" x14ac:dyDescent="0.3">
      <c r="C15759"/>
    </row>
    <row r="15760" spans="3:3" ht="14.4" x14ac:dyDescent="0.3">
      <c r="C15760"/>
    </row>
    <row r="15761" spans="3:3" ht="14.4" x14ac:dyDescent="0.3">
      <c r="C15761"/>
    </row>
    <row r="15762" spans="3:3" ht="14.4" x14ac:dyDescent="0.3">
      <c r="C15762"/>
    </row>
    <row r="15763" spans="3:3" ht="14.4" x14ac:dyDescent="0.3">
      <c r="C15763"/>
    </row>
    <row r="15764" spans="3:3" ht="14.4" x14ac:dyDescent="0.3">
      <c r="C15764"/>
    </row>
    <row r="15765" spans="3:3" ht="14.4" x14ac:dyDescent="0.3">
      <c r="C15765"/>
    </row>
    <row r="15766" spans="3:3" ht="14.4" x14ac:dyDescent="0.3">
      <c r="C15766"/>
    </row>
    <row r="15767" spans="3:3" ht="14.4" x14ac:dyDescent="0.3">
      <c r="C15767"/>
    </row>
    <row r="15768" spans="3:3" ht="14.4" x14ac:dyDescent="0.3">
      <c r="C15768"/>
    </row>
    <row r="15769" spans="3:3" ht="14.4" x14ac:dyDescent="0.3">
      <c r="C15769"/>
    </row>
    <row r="15770" spans="3:3" ht="14.4" x14ac:dyDescent="0.3">
      <c r="C15770"/>
    </row>
    <row r="15771" spans="3:3" ht="14.4" x14ac:dyDescent="0.3">
      <c r="C15771"/>
    </row>
    <row r="15772" spans="3:3" ht="14.4" x14ac:dyDescent="0.3">
      <c r="C15772"/>
    </row>
    <row r="15773" spans="3:3" ht="14.4" x14ac:dyDescent="0.3">
      <c r="C15773"/>
    </row>
    <row r="15774" spans="3:3" ht="14.4" x14ac:dyDescent="0.3">
      <c r="C15774"/>
    </row>
    <row r="15775" spans="3:3" ht="14.4" x14ac:dyDescent="0.3">
      <c r="C15775"/>
    </row>
    <row r="15776" spans="3:3" ht="14.4" x14ac:dyDescent="0.3">
      <c r="C15776"/>
    </row>
    <row r="15777" spans="3:3" ht="14.4" x14ac:dyDescent="0.3">
      <c r="C15777"/>
    </row>
    <row r="15778" spans="3:3" ht="14.4" x14ac:dyDescent="0.3">
      <c r="C15778"/>
    </row>
    <row r="15779" spans="3:3" ht="14.4" x14ac:dyDescent="0.3">
      <c r="C15779"/>
    </row>
    <row r="15780" spans="3:3" ht="14.4" x14ac:dyDescent="0.3">
      <c r="C15780"/>
    </row>
    <row r="15781" spans="3:3" ht="14.4" x14ac:dyDescent="0.3">
      <c r="C15781"/>
    </row>
    <row r="15782" spans="3:3" ht="14.4" x14ac:dyDescent="0.3">
      <c r="C15782"/>
    </row>
    <row r="15783" spans="3:3" ht="14.4" x14ac:dyDescent="0.3">
      <c r="C15783"/>
    </row>
    <row r="15784" spans="3:3" ht="14.4" x14ac:dyDescent="0.3">
      <c r="C15784"/>
    </row>
    <row r="15785" spans="3:3" ht="14.4" x14ac:dyDescent="0.3">
      <c r="C15785"/>
    </row>
    <row r="15786" spans="3:3" ht="14.4" x14ac:dyDescent="0.3">
      <c r="C15786"/>
    </row>
    <row r="15787" spans="3:3" ht="14.4" x14ac:dyDescent="0.3">
      <c r="C15787"/>
    </row>
    <row r="15788" spans="3:3" ht="14.4" x14ac:dyDescent="0.3">
      <c r="C15788"/>
    </row>
    <row r="15789" spans="3:3" ht="14.4" x14ac:dyDescent="0.3">
      <c r="C15789"/>
    </row>
    <row r="15790" spans="3:3" ht="14.4" x14ac:dyDescent="0.3">
      <c r="C15790"/>
    </row>
    <row r="15791" spans="3:3" ht="14.4" x14ac:dyDescent="0.3">
      <c r="C15791"/>
    </row>
    <row r="15792" spans="3:3" ht="14.4" x14ac:dyDescent="0.3">
      <c r="C15792"/>
    </row>
    <row r="15793" spans="3:3" ht="14.4" x14ac:dyDescent="0.3">
      <c r="C15793"/>
    </row>
    <row r="15794" spans="3:3" ht="14.4" x14ac:dyDescent="0.3">
      <c r="C15794"/>
    </row>
    <row r="15795" spans="3:3" ht="14.4" x14ac:dyDescent="0.3">
      <c r="C15795"/>
    </row>
    <row r="15796" spans="3:3" ht="14.4" x14ac:dyDescent="0.3">
      <c r="C15796"/>
    </row>
    <row r="15797" spans="3:3" ht="14.4" x14ac:dyDescent="0.3">
      <c r="C15797"/>
    </row>
    <row r="15798" spans="3:3" ht="14.4" x14ac:dyDescent="0.3">
      <c r="C15798"/>
    </row>
    <row r="15799" spans="3:3" ht="14.4" x14ac:dyDescent="0.3">
      <c r="C15799"/>
    </row>
    <row r="15800" spans="3:3" ht="14.4" x14ac:dyDescent="0.3">
      <c r="C15800"/>
    </row>
    <row r="15801" spans="3:3" ht="14.4" x14ac:dyDescent="0.3">
      <c r="C15801"/>
    </row>
    <row r="15802" spans="3:3" ht="14.4" x14ac:dyDescent="0.3">
      <c r="C15802"/>
    </row>
    <row r="15803" spans="3:3" ht="14.4" x14ac:dyDescent="0.3">
      <c r="C15803"/>
    </row>
    <row r="15804" spans="3:3" ht="14.4" x14ac:dyDescent="0.3">
      <c r="C15804"/>
    </row>
    <row r="15805" spans="3:3" ht="14.4" x14ac:dyDescent="0.3">
      <c r="C15805"/>
    </row>
    <row r="15806" spans="3:3" ht="14.4" x14ac:dyDescent="0.3">
      <c r="C15806"/>
    </row>
    <row r="15807" spans="3:3" ht="14.4" x14ac:dyDescent="0.3">
      <c r="C15807"/>
    </row>
    <row r="15808" spans="3:3" ht="14.4" x14ac:dyDescent="0.3">
      <c r="C15808"/>
    </row>
    <row r="15809" spans="3:3" ht="14.4" x14ac:dyDescent="0.3">
      <c r="C15809"/>
    </row>
    <row r="15810" spans="3:3" ht="14.4" x14ac:dyDescent="0.3">
      <c r="C15810"/>
    </row>
    <row r="15811" spans="3:3" ht="14.4" x14ac:dyDescent="0.3">
      <c r="C15811"/>
    </row>
    <row r="15812" spans="3:3" ht="14.4" x14ac:dyDescent="0.3">
      <c r="C15812"/>
    </row>
    <row r="15813" spans="3:3" ht="14.4" x14ac:dyDescent="0.3">
      <c r="C15813"/>
    </row>
    <row r="15814" spans="3:3" ht="14.4" x14ac:dyDescent="0.3">
      <c r="C15814"/>
    </row>
    <row r="15815" spans="3:3" ht="14.4" x14ac:dyDescent="0.3">
      <c r="C15815"/>
    </row>
    <row r="15816" spans="3:3" ht="14.4" x14ac:dyDescent="0.3">
      <c r="C15816"/>
    </row>
    <row r="15817" spans="3:3" ht="14.4" x14ac:dyDescent="0.3">
      <c r="C15817"/>
    </row>
    <row r="15818" spans="3:3" ht="14.4" x14ac:dyDescent="0.3">
      <c r="C15818"/>
    </row>
    <row r="15819" spans="3:3" ht="14.4" x14ac:dyDescent="0.3">
      <c r="C15819"/>
    </row>
    <row r="15820" spans="3:3" ht="14.4" x14ac:dyDescent="0.3">
      <c r="C15820"/>
    </row>
    <row r="15821" spans="3:3" ht="14.4" x14ac:dyDescent="0.3">
      <c r="C15821"/>
    </row>
    <row r="15822" spans="3:3" ht="14.4" x14ac:dyDescent="0.3">
      <c r="C15822"/>
    </row>
    <row r="15823" spans="3:3" ht="14.4" x14ac:dyDescent="0.3">
      <c r="C15823"/>
    </row>
    <row r="15824" spans="3:3" ht="14.4" x14ac:dyDescent="0.3">
      <c r="C15824"/>
    </row>
    <row r="15825" spans="3:3" ht="14.4" x14ac:dyDescent="0.3">
      <c r="C15825"/>
    </row>
    <row r="15826" spans="3:3" ht="14.4" x14ac:dyDescent="0.3">
      <c r="C15826"/>
    </row>
    <row r="15827" spans="3:3" ht="14.4" x14ac:dyDescent="0.3">
      <c r="C15827"/>
    </row>
    <row r="15828" spans="3:3" ht="14.4" x14ac:dyDescent="0.3">
      <c r="C15828"/>
    </row>
    <row r="15829" spans="3:3" ht="14.4" x14ac:dyDescent="0.3">
      <c r="C15829"/>
    </row>
    <row r="15830" spans="3:3" ht="14.4" x14ac:dyDescent="0.3">
      <c r="C15830"/>
    </row>
    <row r="15831" spans="3:3" ht="14.4" x14ac:dyDescent="0.3">
      <c r="C15831"/>
    </row>
    <row r="15832" spans="3:3" ht="14.4" x14ac:dyDescent="0.3">
      <c r="C15832"/>
    </row>
    <row r="15833" spans="3:3" ht="14.4" x14ac:dyDescent="0.3">
      <c r="C15833"/>
    </row>
    <row r="15834" spans="3:3" ht="14.4" x14ac:dyDescent="0.3">
      <c r="C15834"/>
    </row>
    <row r="15835" spans="3:3" ht="14.4" x14ac:dyDescent="0.3">
      <c r="C15835"/>
    </row>
    <row r="15836" spans="3:3" ht="14.4" x14ac:dyDescent="0.3">
      <c r="C15836"/>
    </row>
    <row r="15837" spans="3:3" ht="14.4" x14ac:dyDescent="0.3">
      <c r="C15837"/>
    </row>
    <row r="15838" spans="3:3" ht="14.4" x14ac:dyDescent="0.3">
      <c r="C15838"/>
    </row>
    <row r="15839" spans="3:3" ht="14.4" x14ac:dyDescent="0.3">
      <c r="C15839"/>
    </row>
    <row r="15840" spans="3:3" ht="14.4" x14ac:dyDescent="0.3">
      <c r="C15840"/>
    </row>
    <row r="15841" spans="3:3" ht="14.4" x14ac:dyDescent="0.3">
      <c r="C15841"/>
    </row>
    <row r="15842" spans="3:3" ht="14.4" x14ac:dyDescent="0.3">
      <c r="C15842"/>
    </row>
    <row r="15843" spans="3:3" ht="14.4" x14ac:dyDescent="0.3">
      <c r="C15843"/>
    </row>
    <row r="15844" spans="3:3" ht="14.4" x14ac:dyDescent="0.3">
      <c r="C15844"/>
    </row>
    <row r="15845" spans="3:3" ht="14.4" x14ac:dyDescent="0.3">
      <c r="C15845"/>
    </row>
    <row r="15846" spans="3:3" ht="14.4" x14ac:dyDescent="0.3">
      <c r="C15846"/>
    </row>
    <row r="15847" spans="3:3" ht="14.4" x14ac:dyDescent="0.3">
      <c r="C15847"/>
    </row>
    <row r="15848" spans="3:3" ht="14.4" x14ac:dyDescent="0.3">
      <c r="C15848"/>
    </row>
    <row r="15849" spans="3:3" ht="14.4" x14ac:dyDescent="0.3">
      <c r="C15849"/>
    </row>
    <row r="15850" spans="3:3" ht="14.4" x14ac:dyDescent="0.3">
      <c r="C15850"/>
    </row>
    <row r="15851" spans="3:3" ht="14.4" x14ac:dyDescent="0.3">
      <c r="C15851"/>
    </row>
    <row r="15852" spans="3:3" ht="14.4" x14ac:dyDescent="0.3">
      <c r="C15852"/>
    </row>
    <row r="15853" spans="3:3" ht="14.4" x14ac:dyDescent="0.3">
      <c r="C15853"/>
    </row>
    <row r="15854" spans="3:3" ht="14.4" x14ac:dyDescent="0.3">
      <c r="C15854"/>
    </row>
    <row r="15855" spans="3:3" ht="14.4" x14ac:dyDescent="0.3">
      <c r="C15855"/>
    </row>
    <row r="15856" spans="3:3" ht="14.4" x14ac:dyDescent="0.3">
      <c r="C15856"/>
    </row>
    <row r="15857" spans="3:3" ht="14.4" x14ac:dyDescent="0.3">
      <c r="C15857"/>
    </row>
    <row r="15858" spans="3:3" ht="14.4" x14ac:dyDescent="0.3">
      <c r="C15858"/>
    </row>
    <row r="15859" spans="3:3" ht="14.4" x14ac:dyDescent="0.3">
      <c r="C15859"/>
    </row>
    <row r="15860" spans="3:3" ht="14.4" x14ac:dyDescent="0.3">
      <c r="C15860"/>
    </row>
    <row r="15861" spans="3:3" ht="14.4" x14ac:dyDescent="0.3">
      <c r="C15861"/>
    </row>
    <row r="15862" spans="3:3" ht="14.4" x14ac:dyDescent="0.3">
      <c r="C15862"/>
    </row>
    <row r="15863" spans="3:3" ht="14.4" x14ac:dyDescent="0.3">
      <c r="C15863"/>
    </row>
    <row r="15864" spans="3:3" ht="14.4" x14ac:dyDescent="0.3">
      <c r="C15864"/>
    </row>
    <row r="15865" spans="3:3" ht="14.4" x14ac:dyDescent="0.3">
      <c r="C15865"/>
    </row>
    <row r="15866" spans="3:3" ht="14.4" x14ac:dyDescent="0.3">
      <c r="C15866"/>
    </row>
    <row r="15867" spans="3:3" ht="14.4" x14ac:dyDescent="0.3">
      <c r="C15867"/>
    </row>
    <row r="15868" spans="3:3" ht="14.4" x14ac:dyDescent="0.3">
      <c r="C15868"/>
    </row>
    <row r="15869" spans="3:3" ht="14.4" x14ac:dyDescent="0.3">
      <c r="C15869"/>
    </row>
    <row r="15870" spans="3:3" ht="14.4" x14ac:dyDescent="0.3">
      <c r="C15870"/>
    </row>
    <row r="15871" spans="3:3" ht="14.4" x14ac:dyDescent="0.3">
      <c r="C15871"/>
    </row>
    <row r="15872" spans="3:3" ht="14.4" x14ac:dyDescent="0.3">
      <c r="C15872"/>
    </row>
    <row r="15873" spans="3:3" ht="14.4" x14ac:dyDescent="0.3">
      <c r="C15873"/>
    </row>
    <row r="15874" spans="3:3" ht="14.4" x14ac:dyDescent="0.3">
      <c r="C15874"/>
    </row>
    <row r="15875" spans="3:3" ht="14.4" x14ac:dyDescent="0.3">
      <c r="C15875"/>
    </row>
    <row r="15876" spans="3:3" ht="14.4" x14ac:dyDescent="0.3">
      <c r="C15876"/>
    </row>
    <row r="15877" spans="3:3" ht="14.4" x14ac:dyDescent="0.3">
      <c r="C15877"/>
    </row>
    <row r="15878" spans="3:3" ht="14.4" x14ac:dyDescent="0.3">
      <c r="C15878"/>
    </row>
    <row r="15879" spans="3:3" ht="14.4" x14ac:dyDescent="0.3">
      <c r="C15879"/>
    </row>
    <row r="15880" spans="3:3" ht="14.4" x14ac:dyDescent="0.3">
      <c r="C15880"/>
    </row>
    <row r="15881" spans="3:3" ht="14.4" x14ac:dyDescent="0.3">
      <c r="C15881"/>
    </row>
    <row r="15882" spans="3:3" ht="14.4" x14ac:dyDescent="0.3">
      <c r="C15882"/>
    </row>
    <row r="15883" spans="3:3" ht="14.4" x14ac:dyDescent="0.3">
      <c r="C15883"/>
    </row>
    <row r="15884" spans="3:3" ht="14.4" x14ac:dyDescent="0.3">
      <c r="C15884"/>
    </row>
    <row r="15885" spans="3:3" ht="14.4" x14ac:dyDescent="0.3">
      <c r="C15885"/>
    </row>
    <row r="15886" spans="3:3" ht="14.4" x14ac:dyDescent="0.3">
      <c r="C15886"/>
    </row>
    <row r="15887" spans="3:3" ht="14.4" x14ac:dyDescent="0.3">
      <c r="C15887"/>
    </row>
    <row r="15888" spans="3:3" ht="14.4" x14ac:dyDescent="0.3">
      <c r="C15888"/>
    </row>
    <row r="15889" spans="3:3" ht="14.4" x14ac:dyDescent="0.3">
      <c r="C15889"/>
    </row>
    <row r="15890" spans="3:3" ht="14.4" x14ac:dyDescent="0.3">
      <c r="C15890"/>
    </row>
    <row r="15891" spans="3:3" ht="14.4" x14ac:dyDescent="0.3">
      <c r="C15891"/>
    </row>
    <row r="15892" spans="3:3" ht="14.4" x14ac:dyDescent="0.3">
      <c r="C15892"/>
    </row>
    <row r="15893" spans="3:3" ht="14.4" x14ac:dyDescent="0.3">
      <c r="C15893"/>
    </row>
    <row r="15894" spans="3:3" ht="14.4" x14ac:dyDescent="0.3">
      <c r="C15894"/>
    </row>
    <row r="15895" spans="3:3" ht="14.4" x14ac:dyDescent="0.3">
      <c r="C15895"/>
    </row>
    <row r="15896" spans="3:3" ht="14.4" x14ac:dyDescent="0.3">
      <c r="C15896"/>
    </row>
    <row r="15897" spans="3:3" ht="14.4" x14ac:dyDescent="0.3">
      <c r="C15897"/>
    </row>
    <row r="15898" spans="3:3" ht="14.4" x14ac:dyDescent="0.3">
      <c r="C15898"/>
    </row>
    <row r="15899" spans="3:3" ht="14.4" x14ac:dyDescent="0.3">
      <c r="C15899"/>
    </row>
    <row r="15900" spans="3:3" ht="14.4" x14ac:dyDescent="0.3">
      <c r="C15900"/>
    </row>
    <row r="15901" spans="3:3" ht="14.4" x14ac:dyDescent="0.3">
      <c r="C15901"/>
    </row>
    <row r="15902" spans="3:3" ht="14.4" x14ac:dyDescent="0.3">
      <c r="C15902"/>
    </row>
    <row r="15903" spans="3:3" ht="14.4" x14ac:dyDescent="0.3">
      <c r="C15903"/>
    </row>
    <row r="15904" spans="3:3" ht="14.4" x14ac:dyDescent="0.3">
      <c r="C15904"/>
    </row>
    <row r="15905" spans="3:3" ht="14.4" x14ac:dyDescent="0.3">
      <c r="C15905"/>
    </row>
    <row r="15906" spans="3:3" ht="14.4" x14ac:dyDescent="0.3">
      <c r="C15906"/>
    </row>
    <row r="15907" spans="3:3" ht="14.4" x14ac:dyDescent="0.3">
      <c r="C15907"/>
    </row>
    <row r="15908" spans="3:3" ht="14.4" x14ac:dyDescent="0.3">
      <c r="C15908"/>
    </row>
    <row r="15909" spans="3:3" ht="14.4" x14ac:dyDescent="0.3">
      <c r="C15909"/>
    </row>
    <row r="15910" spans="3:3" ht="14.4" x14ac:dyDescent="0.3">
      <c r="C15910"/>
    </row>
    <row r="15911" spans="3:3" ht="14.4" x14ac:dyDescent="0.3">
      <c r="C15911"/>
    </row>
    <row r="15912" spans="3:3" ht="14.4" x14ac:dyDescent="0.3">
      <c r="C15912"/>
    </row>
    <row r="15913" spans="3:3" ht="14.4" x14ac:dyDescent="0.3">
      <c r="C15913"/>
    </row>
    <row r="15914" spans="3:3" ht="14.4" x14ac:dyDescent="0.3">
      <c r="C15914"/>
    </row>
    <row r="15915" spans="3:3" ht="14.4" x14ac:dyDescent="0.3">
      <c r="C15915"/>
    </row>
    <row r="15916" spans="3:3" ht="14.4" x14ac:dyDescent="0.3">
      <c r="C15916"/>
    </row>
    <row r="15917" spans="3:3" ht="14.4" x14ac:dyDescent="0.3">
      <c r="C15917"/>
    </row>
    <row r="15918" spans="3:3" ht="14.4" x14ac:dyDescent="0.3">
      <c r="C15918"/>
    </row>
    <row r="15919" spans="3:3" ht="14.4" x14ac:dyDescent="0.3">
      <c r="C15919"/>
    </row>
    <row r="15920" spans="3:3" ht="14.4" x14ac:dyDescent="0.3">
      <c r="C15920"/>
    </row>
    <row r="15921" spans="3:3" ht="14.4" x14ac:dyDescent="0.3">
      <c r="C15921"/>
    </row>
    <row r="15922" spans="3:3" ht="14.4" x14ac:dyDescent="0.3">
      <c r="C15922"/>
    </row>
    <row r="15923" spans="3:3" ht="14.4" x14ac:dyDescent="0.3">
      <c r="C15923"/>
    </row>
    <row r="15924" spans="3:3" ht="14.4" x14ac:dyDescent="0.3">
      <c r="C15924"/>
    </row>
    <row r="15925" spans="3:3" ht="14.4" x14ac:dyDescent="0.3">
      <c r="C15925"/>
    </row>
    <row r="15926" spans="3:3" ht="14.4" x14ac:dyDescent="0.3">
      <c r="C15926"/>
    </row>
    <row r="15927" spans="3:3" ht="14.4" x14ac:dyDescent="0.3">
      <c r="C15927"/>
    </row>
    <row r="15928" spans="3:3" ht="14.4" x14ac:dyDescent="0.3">
      <c r="C15928"/>
    </row>
    <row r="15929" spans="3:3" ht="14.4" x14ac:dyDescent="0.3">
      <c r="C15929"/>
    </row>
    <row r="15930" spans="3:3" ht="14.4" x14ac:dyDescent="0.3">
      <c r="C15930"/>
    </row>
    <row r="15931" spans="3:3" ht="14.4" x14ac:dyDescent="0.3">
      <c r="C15931"/>
    </row>
    <row r="15932" spans="3:3" ht="14.4" x14ac:dyDescent="0.3">
      <c r="C15932"/>
    </row>
    <row r="15933" spans="3:3" ht="14.4" x14ac:dyDescent="0.3">
      <c r="C15933"/>
    </row>
    <row r="15934" spans="3:3" ht="14.4" x14ac:dyDescent="0.3">
      <c r="C15934"/>
    </row>
    <row r="15935" spans="3:3" ht="14.4" x14ac:dyDescent="0.3">
      <c r="C15935"/>
    </row>
    <row r="15936" spans="3:3" ht="14.4" x14ac:dyDescent="0.3">
      <c r="C15936"/>
    </row>
    <row r="15937" spans="3:3" ht="14.4" x14ac:dyDescent="0.3">
      <c r="C15937"/>
    </row>
    <row r="15938" spans="3:3" ht="14.4" x14ac:dyDescent="0.3">
      <c r="C15938"/>
    </row>
    <row r="15939" spans="3:3" ht="14.4" x14ac:dyDescent="0.3">
      <c r="C15939"/>
    </row>
    <row r="15940" spans="3:3" ht="14.4" x14ac:dyDescent="0.3">
      <c r="C15940"/>
    </row>
    <row r="15941" spans="3:3" ht="14.4" x14ac:dyDescent="0.3">
      <c r="C15941"/>
    </row>
    <row r="15942" spans="3:3" ht="14.4" x14ac:dyDescent="0.3">
      <c r="C15942"/>
    </row>
    <row r="15943" spans="3:3" ht="14.4" x14ac:dyDescent="0.3">
      <c r="C15943"/>
    </row>
    <row r="15944" spans="3:3" ht="14.4" x14ac:dyDescent="0.3">
      <c r="C15944"/>
    </row>
    <row r="15945" spans="3:3" ht="14.4" x14ac:dyDescent="0.3">
      <c r="C15945"/>
    </row>
    <row r="15946" spans="3:3" ht="14.4" x14ac:dyDescent="0.3">
      <c r="C15946"/>
    </row>
    <row r="15947" spans="3:3" ht="14.4" x14ac:dyDescent="0.3">
      <c r="C15947"/>
    </row>
    <row r="15948" spans="3:3" ht="14.4" x14ac:dyDescent="0.3">
      <c r="C15948"/>
    </row>
    <row r="15949" spans="3:3" ht="14.4" x14ac:dyDescent="0.3">
      <c r="C15949"/>
    </row>
    <row r="15950" spans="3:3" ht="14.4" x14ac:dyDescent="0.3">
      <c r="C15950"/>
    </row>
    <row r="15951" spans="3:3" ht="14.4" x14ac:dyDescent="0.3">
      <c r="C15951"/>
    </row>
    <row r="15952" spans="3:3" ht="14.4" x14ac:dyDescent="0.3">
      <c r="C15952"/>
    </row>
    <row r="15953" spans="3:3" ht="14.4" x14ac:dyDescent="0.3">
      <c r="C15953"/>
    </row>
    <row r="15954" spans="3:3" ht="14.4" x14ac:dyDescent="0.3">
      <c r="C15954"/>
    </row>
    <row r="15955" spans="3:3" ht="14.4" x14ac:dyDescent="0.3">
      <c r="C15955"/>
    </row>
    <row r="15956" spans="3:3" ht="14.4" x14ac:dyDescent="0.3">
      <c r="C15956"/>
    </row>
    <row r="15957" spans="3:3" ht="14.4" x14ac:dyDescent="0.3">
      <c r="C15957"/>
    </row>
    <row r="15958" spans="3:3" ht="14.4" x14ac:dyDescent="0.3">
      <c r="C15958"/>
    </row>
    <row r="15959" spans="3:3" ht="14.4" x14ac:dyDescent="0.3">
      <c r="C15959"/>
    </row>
    <row r="15960" spans="3:3" ht="14.4" x14ac:dyDescent="0.3">
      <c r="C15960"/>
    </row>
    <row r="15961" spans="3:3" ht="14.4" x14ac:dyDescent="0.3">
      <c r="C15961"/>
    </row>
    <row r="15962" spans="3:3" ht="14.4" x14ac:dyDescent="0.3">
      <c r="C15962"/>
    </row>
    <row r="15963" spans="3:3" ht="14.4" x14ac:dyDescent="0.3">
      <c r="C15963"/>
    </row>
    <row r="15964" spans="3:3" ht="14.4" x14ac:dyDescent="0.3">
      <c r="C15964"/>
    </row>
    <row r="15965" spans="3:3" ht="14.4" x14ac:dyDescent="0.3">
      <c r="C15965"/>
    </row>
    <row r="15966" spans="3:3" ht="14.4" x14ac:dyDescent="0.3">
      <c r="C15966"/>
    </row>
    <row r="15967" spans="3:3" ht="14.4" x14ac:dyDescent="0.3">
      <c r="C15967"/>
    </row>
    <row r="15968" spans="3:3" ht="14.4" x14ac:dyDescent="0.3">
      <c r="C15968"/>
    </row>
    <row r="15969" spans="3:3" ht="14.4" x14ac:dyDescent="0.3">
      <c r="C15969"/>
    </row>
    <row r="15970" spans="3:3" ht="14.4" x14ac:dyDescent="0.3">
      <c r="C15970"/>
    </row>
    <row r="15971" spans="3:3" ht="14.4" x14ac:dyDescent="0.3">
      <c r="C15971"/>
    </row>
    <row r="15972" spans="3:3" ht="14.4" x14ac:dyDescent="0.3">
      <c r="C15972"/>
    </row>
    <row r="15973" spans="3:3" ht="14.4" x14ac:dyDescent="0.3">
      <c r="C15973"/>
    </row>
    <row r="15974" spans="3:3" ht="14.4" x14ac:dyDescent="0.3">
      <c r="C15974"/>
    </row>
    <row r="15975" spans="3:3" ht="14.4" x14ac:dyDescent="0.3">
      <c r="C15975"/>
    </row>
    <row r="15976" spans="3:3" ht="14.4" x14ac:dyDescent="0.3">
      <c r="C15976"/>
    </row>
    <row r="15977" spans="3:3" ht="14.4" x14ac:dyDescent="0.3">
      <c r="C15977"/>
    </row>
    <row r="15978" spans="3:3" ht="14.4" x14ac:dyDescent="0.3">
      <c r="C15978"/>
    </row>
    <row r="15979" spans="3:3" ht="14.4" x14ac:dyDescent="0.3">
      <c r="C15979"/>
    </row>
    <row r="15980" spans="3:3" ht="14.4" x14ac:dyDescent="0.3">
      <c r="C15980"/>
    </row>
    <row r="15981" spans="3:3" ht="14.4" x14ac:dyDescent="0.3">
      <c r="C15981"/>
    </row>
    <row r="15982" spans="3:3" ht="14.4" x14ac:dyDescent="0.3">
      <c r="C15982"/>
    </row>
    <row r="15983" spans="3:3" ht="14.4" x14ac:dyDescent="0.3">
      <c r="C15983"/>
    </row>
    <row r="15984" spans="3:3" ht="14.4" x14ac:dyDescent="0.3">
      <c r="C15984"/>
    </row>
    <row r="15985" spans="3:3" ht="14.4" x14ac:dyDescent="0.3">
      <c r="C15985"/>
    </row>
    <row r="15986" spans="3:3" ht="14.4" x14ac:dyDescent="0.3">
      <c r="C15986"/>
    </row>
    <row r="15987" spans="3:3" ht="14.4" x14ac:dyDescent="0.3">
      <c r="C15987"/>
    </row>
    <row r="15988" spans="3:3" ht="14.4" x14ac:dyDescent="0.3">
      <c r="C15988"/>
    </row>
    <row r="15989" spans="3:3" ht="14.4" x14ac:dyDescent="0.3">
      <c r="C15989"/>
    </row>
    <row r="15990" spans="3:3" ht="14.4" x14ac:dyDescent="0.3">
      <c r="C15990"/>
    </row>
    <row r="15991" spans="3:3" ht="14.4" x14ac:dyDescent="0.3">
      <c r="C15991"/>
    </row>
    <row r="15992" spans="3:3" ht="14.4" x14ac:dyDescent="0.3">
      <c r="C15992"/>
    </row>
    <row r="15993" spans="3:3" ht="14.4" x14ac:dyDescent="0.3">
      <c r="C15993"/>
    </row>
    <row r="15994" spans="3:3" ht="14.4" x14ac:dyDescent="0.3">
      <c r="C15994"/>
    </row>
    <row r="15995" spans="3:3" ht="14.4" x14ac:dyDescent="0.3">
      <c r="C15995"/>
    </row>
    <row r="15996" spans="3:3" ht="14.4" x14ac:dyDescent="0.3">
      <c r="C15996"/>
    </row>
    <row r="15997" spans="3:3" ht="14.4" x14ac:dyDescent="0.3">
      <c r="C15997"/>
    </row>
    <row r="15998" spans="3:3" ht="14.4" x14ac:dyDescent="0.3">
      <c r="C15998"/>
    </row>
    <row r="15999" spans="3:3" ht="14.4" x14ac:dyDescent="0.3">
      <c r="C15999"/>
    </row>
    <row r="16000" spans="3:3" ht="14.4" x14ac:dyDescent="0.3">
      <c r="C16000"/>
    </row>
    <row r="16001" spans="3:3" ht="14.4" x14ac:dyDescent="0.3">
      <c r="C16001"/>
    </row>
    <row r="16002" spans="3:3" ht="14.4" x14ac:dyDescent="0.3">
      <c r="C16002"/>
    </row>
    <row r="16003" spans="3:3" ht="14.4" x14ac:dyDescent="0.3">
      <c r="C16003"/>
    </row>
    <row r="16004" spans="3:3" ht="14.4" x14ac:dyDescent="0.3">
      <c r="C16004"/>
    </row>
    <row r="16005" spans="3:3" ht="14.4" x14ac:dyDescent="0.3">
      <c r="C16005"/>
    </row>
    <row r="16006" spans="3:3" ht="14.4" x14ac:dyDescent="0.3">
      <c r="C16006"/>
    </row>
    <row r="16007" spans="3:3" ht="14.4" x14ac:dyDescent="0.3">
      <c r="C16007"/>
    </row>
    <row r="16008" spans="3:3" ht="14.4" x14ac:dyDescent="0.3">
      <c r="C16008"/>
    </row>
    <row r="16009" spans="3:3" ht="14.4" x14ac:dyDescent="0.3">
      <c r="C16009"/>
    </row>
    <row r="16010" spans="3:3" ht="14.4" x14ac:dyDescent="0.3">
      <c r="C16010"/>
    </row>
    <row r="16011" spans="3:3" ht="14.4" x14ac:dyDescent="0.3">
      <c r="C16011"/>
    </row>
    <row r="16012" spans="3:3" ht="14.4" x14ac:dyDescent="0.3">
      <c r="C16012"/>
    </row>
    <row r="16013" spans="3:3" ht="14.4" x14ac:dyDescent="0.3">
      <c r="C16013"/>
    </row>
    <row r="16014" spans="3:3" ht="14.4" x14ac:dyDescent="0.3">
      <c r="C16014"/>
    </row>
    <row r="16015" spans="3:3" ht="14.4" x14ac:dyDescent="0.3">
      <c r="C16015"/>
    </row>
    <row r="16016" spans="3:3" ht="14.4" x14ac:dyDescent="0.3">
      <c r="C16016"/>
    </row>
    <row r="16017" spans="3:3" ht="14.4" x14ac:dyDescent="0.3">
      <c r="C16017"/>
    </row>
    <row r="16018" spans="3:3" ht="14.4" x14ac:dyDescent="0.3">
      <c r="C16018"/>
    </row>
    <row r="16019" spans="3:3" ht="14.4" x14ac:dyDescent="0.3">
      <c r="C16019"/>
    </row>
    <row r="16020" spans="3:3" ht="14.4" x14ac:dyDescent="0.3">
      <c r="C16020"/>
    </row>
    <row r="16021" spans="3:3" ht="14.4" x14ac:dyDescent="0.3">
      <c r="C16021"/>
    </row>
    <row r="16022" spans="3:3" ht="14.4" x14ac:dyDescent="0.3">
      <c r="C16022"/>
    </row>
    <row r="16023" spans="3:3" ht="14.4" x14ac:dyDescent="0.3">
      <c r="C16023"/>
    </row>
    <row r="16024" spans="3:3" ht="14.4" x14ac:dyDescent="0.3">
      <c r="C16024"/>
    </row>
    <row r="16025" spans="3:3" ht="14.4" x14ac:dyDescent="0.3">
      <c r="C16025"/>
    </row>
    <row r="16026" spans="3:3" ht="14.4" x14ac:dyDescent="0.3">
      <c r="C16026"/>
    </row>
    <row r="16027" spans="3:3" ht="14.4" x14ac:dyDescent="0.3">
      <c r="C16027"/>
    </row>
    <row r="16028" spans="3:3" ht="14.4" x14ac:dyDescent="0.3">
      <c r="C16028"/>
    </row>
    <row r="16029" spans="3:3" ht="14.4" x14ac:dyDescent="0.3">
      <c r="C16029"/>
    </row>
    <row r="16030" spans="3:3" ht="14.4" x14ac:dyDescent="0.3">
      <c r="C16030"/>
    </row>
    <row r="16031" spans="3:3" ht="14.4" x14ac:dyDescent="0.3">
      <c r="C16031"/>
    </row>
    <row r="16032" spans="3:3" ht="14.4" x14ac:dyDescent="0.3">
      <c r="C16032"/>
    </row>
    <row r="16033" spans="3:3" ht="14.4" x14ac:dyDescent="0.3">
      <c r="C16033"/>
    </row>
    <row r="16034" spans="3:3" ht="14.4" x14ac:dyDescent="0.3">
      <c r="C16034"/>
    </row>
    <row r="16035" spans="3:3" ht="14.4" x14ac:dyDescent="0.3">
      <c r="C16035"/>
    </row>
    <row r="16036" spans="3:3" ht="14.4" x14ac:dyDescent="0.3">
      <c r="C16036"/>
    </row>
    <row r="16037" spans="3:3" ht="14.4" x14ac:dyDescent="0.3">
      <c r="C16037"/>
    </row>
    <row r="16038" spans="3:3" ht="14.4" x14ac:dyDescent="0.3">
      <c r="C16038"/>
    </row>
    <row r="16039" spans="3:3" ht="14.4" x14ac:dyDescent="0.3">
      <c r="C16039"/>
    </row>
    <row r="16040" spans="3:3" ht="14.4" x14ac:dyDescent="0.3">
      <c r="C16040"/>
    </row>
    <row r="16041" spans="3:3" ht="14.4" x14ac:dyDescent="0.3">
      <c r="C16041"/>
    </row>
    <row r="16042" spans="3:3" ht="14.4" x14ac:dyDescent="0.3">
      <c r="C16042"/>
    </row>
    <row r="16043" spans="3:3" ht="14.4" x14ac:dyDescent="0.3">
      <c r="C16043"/>
    </row>
    <row r="16044" spans="3:3" ht="14.4" x14ac:dyDescent="0.3">
      <c r="C16044"/>
    </row>
    <row r="16045" spans="3:3" ht="14.4" x14ac:dyDescent="0.3">
      <c r="C16045"/>
    </row>
    <row r="16046" spans="3:3" ht="14.4" x14ac:dyDescent="0.3">
      <c r="C16046"/>
    </row>
    <row r="16047" spans="3:3" ht="14.4" x14ac:dyDescent="0.3">
      <c r="C16047"/>
    </row>
    <row r="16048" spans="3:3" ht="14.4" x14ac:dyDescent="0.3">
      <c r="C16048"/>
    </row>
    <row r="16049" spans="3:3" ht="14.4" x14ac:dyDescent="0.3">
      <c r="C16049"/>
    </row>
    <row r="16050" spans="3:3" ht="14.4" x14ac:dyDescent="0.3">
      <c r="C16050"/>
    </row>
    <row r="16051" spans="3:3" ht="14.4" x14ac:dyDescent="0.3">
      <c r="C16051"/>
    </row>
    <row r="16052" spans="3:3" ht="14.4" x14ac:dyDescent="0.3">
      <c r="C16052"/>
    </row>
    <row r="16053" spans="3:3" ht="14.4" x14ac:dyDescent="0.3">
      <c r="C16053"/>
    </row>
    <row r="16054" spans="3:3" ht="14.4" x14ac:dyDescent="0.3">
      <c r="C16054"/>
    </row>
    <row r="16055" spans="3:3" ht="14.4" x14ac:dyDescent="0.3">
      <c r="C16055"/>
    </row>
    <row r="16056" spans="3:3" ht="14.4" x14ac:dyDescent="0.3">
      <c r="C16056"/>
    </row>
    <row r="16057" spans="3:3" ht="14.4" x14ac:dyDescent="0.3">
      <c r="C16057"/>
    </row>
    <row r="16058" spans="3:3" ht="14.4" x14ac:dyDescent="0.3">
      <c r="C16058"/>
    </row>
    <row r="16059" spans="3:3" ht="14.4" x14ac:dyDescent="0.3">
      <c r="C16059"/>
    </row>
    <row r="16060" spans="3:3" ht="14.4" x14ac:dyDescent="0.3">
      <c r="C16060"/>
    </row>
    <row r="16061" spans="3:3" ht="14.4" x14ac:dyDescent="0.3">
      <c r="C16061"/>
    </row>
    <row r="16062" spans="3:3" ht="14.4" x14ac:dyDescent="0.3">
      <c r="C16062"/>
    </row>
    <row r="16063" spans="3:3" ht="14.4" x14ac:dyDescent="0.3">
      <c r="C16063"/>
    </row>
    <row r="16064" spans="3:3" ht="14.4" x14ac:dyDescent="0.3">
      <c r="C16064"/>
    </row>
    <row r="16065" spans="3:3" ht="14.4" x14ac:dyDescent="0.3">
      <c r="C16065"/>
    </row>
    <row r="16066" spans="3:3" ht="14.4" x14ac:dyDescent="0.3">
      <c r="C16066"/>
    </row>
    <row r="16067" spans="3:3" ht="14.4" x14ac:dyDescent="0.3">
      <c r="C16067"/>
    </row>
    <row r="16068" spans="3:3" ht="14.4" x14ac:dyDescent="0.3">
      <c r="C16068"/>
    </row>
    <row r="16069" spans="3:3" ht="14.4" x14ac:dyDescent="0.3">
      <c r="C16069"/>
    </row>
    <row r="16070" spans="3:3" ht="14.4" x14ac:dyDescent="0.3">
      <c r="C16070"/>
    </row>
    <row r="16071" spans="3:3" ht="14.4" x14ac:dyDescent="0.3">
      <c r="C16071"/>
    </row>
    <row r="16072" spans="3:3" ht="14.4" x14ac:dyDescent="0.3">
      <c r="C16072"/>
    </row>
    <row r="16073" spans="3:3" ht="14.4" x14ac:dyDescent="0.3">
      <c r="C16073"/>
    </row>
    <row r="16074" spans="3:3" ht="14.4" x14ac:dyDescent="0.3">
      <c r="C16074"/>
    </row>
    <row r="16075" spans="3:3" ht="14.4" x14ac:dyDescent="0.3">
      <c r="C16075"/>
    </row>
    <row r="16076" spans="3:3" ht="14.4" x14ac:dyDescent="0.3">
      <c r="C16076"/>
    </row>
    <row r="16077" spans="3:3" ht="14.4" x14ac:dyDescent="0.3">
      <c r="C16077"/>
    </row>
    <row r="16078" spans="3:3" ht="14.4" x14ac:dyDescent="0.3">
      <c r="C16078"/>
    </row>
    <row r="16079" spans="3:3" ht="14.4" x14ac:dyDescent="0.3">
      <c r="C16079"/>
    </row>
    <row r="16080" spans="3:3" ht="14.4" x14ac:dyDescent="0.3">
      <c r="C16080"/>
    </row>
    <row r="16081" spans="3:3" ht="14.4" x14ac:dyDescent="0.3">
      <c r="C16081"/>
    </row>
    <row r="16082" spans="3:3" ht="14.4" x14ac:dyDescent="0.3">
      <c r="C16082"/>
    </row>
    <row r="16083" spans="3:3" ht="14.4" x14ac:dyDescent="0.3">
      <c r="C16083"/>
    </row>
    <row r="16084" spans="3:3" ht="14.4" x14ac:dyDescent="0.3">
      <c r="C16084"/>
    </row>
    <row r="16085" spans="3:3" ht="14.4" x14ac:dyDescent="0.3">
      <c r="C16085"/>
    </row>
    <row r="16086" spans="3:3" ht="14.4" x14ac:dyDescent="0.3">
      <c r="C16086"/>
    </row>
    <row r="16087" spans="3:3" ht="14.4" x14ac:dyDescent="0.3">
      <c r="C16087"/>
    </row>
    <row r="16088" spans="3:3" ht="14.4" x14ac:dyDescent="0.3">
      <c r="C16088"/>
    </row>
    <row r="16089" spans="3:3" ht="14.4" x14ac:dyDescent="0.3">
      <c r="C16089"/>
    </row>
    <row r="16090" spans="3:3" ht="14.4" x14ac:dyDescent="0.3">
      <c r="C16090"/>
    </row>
    <row r="16091" spans="3:3" ht="14.4" x14ac:dyDescent="0.3">
      <c r="C16091"/>
    </row>
    <row r="16092" spans="3:3" ht="14.4" x14ac:dyDescent="0.3">
      <c r="C16092"/>
    </row>
    <row r="16093" spans="3:3" ht="14.4" x14ac:dyDescent="0.3">
      <c r="C16093"/>
    </row>
    <row r="16094" spans="3:3" ht="14.4" x14ac:dyDescent="0.3">
      <c r="C16094"/>
    </row>
    <row r="16095" spans="3:3" ht="14.4" x14ac:dyDescent="0.3">
      <c r="C16095"/>
    </row>
    <row r="16096" spans="3:3" ht="14.4" x14ac:dyDescent="0.3">
      <c r="C16096"/>
    </row>
    <row r="16097" spans="3:3" ht="14.4" x14ac:dyDescent="0.3">
      <c r="C16097"/>
    </row>
    <row r="16098" spans="3:3" ht="14.4" x14ac:dyDescent="0.3">
      <c r="C16098"/>
    </row>
    <row r="16099" spans="3:3" ht="14.4" x14ac:dyDescent="0.3">
      <c r="C16099"/>
    </row>
    <row r="16100" spans="3:3" ht="14.4" x14ac:dyDescent="0.3">
      <c r="C16100"/>
    </row>
    <row r="16101" spans="3:3" ht="14.4" x14ac:dyDescent="0.3">
      <c r="C16101"/>
    </row>
    <row r="16102" spans="3:3" ht="14.4" x14ac:dyDescent="0.3">
      <c r="C16102"/>
    </row>
    <row r="16103" spans="3:3" ht="14.4" x14ac:dyDescent="0.3">
      <c r="C16103"/>
    </row>
    <row r="16104" spans="3:3" ht="14.4" x14ac:dyDescent="0.3">
      <c r="C16104"/>
    </row>
    <row r="16105" spans="3:3" ht="14.4" x14ac:dyDescent="0.3">
      <c r="C16105"/>
    </row>
    <row r="16106" spans="3:3" ht="14.4" x14ac:dyDescent="0.3">
      <c r="C16106"/>
    </row>
    <row r="16107" spans="3:3" ht="14.4" x14ac:dyDescent="0.3">
      <c r="C16107"/>
    </row>
    <row r="16108" spans="3:3" ht="14.4" x14ac:dyDescent="0.3">
      <c r="C16108"/>
    </row>
    <row r="16109" spans="3:3" ht="14.4" x14ac:dyDescent="0.3">
      <c r="C16109"/>
    </row>
    <row r="16110" spans="3:3" ht="14.4" x14ac:dyDescent="0.3">
      <c r="C16110"/>
    </row>
    <row r="16111" spans="3:3" ht="14.4" x14ac:dyDescent="0.3">
      <c r="C16111"/>
    </row>
    <row r="16112" spans="3:3" ht="14.4" x14ac:dyDescent="0.3">
      <c r="C16112"/>
    </row>
    <row r="16113" spans="3:3" ht="14.4" x14ac:dyDescent="0.3">
      <c r="C16113"/>
    </row>
    <row r="16114" spans="3:3" ht="14.4" x14ac:dyDescent="0.3">
      <c r="C16114"/>
    </row>
    <row r="16115" spans="3:3" ht="14.4" x14ac:dyDescent="0.3">
      <c r="C16115"/>
    </row>
    <row r="16116" spans="3:3" ht="14.4" x14ac:dyDescent="0.3">
      <c r="C16116"/>
    </row>
    <row r="16117" spans="3:3" ht="14.4" x14ac:dyDescent="0.3">
      <c r="C16117"/>
    </row>
    <row r="16118" spans="3:3" ht="14.4" x14ac:dyDescent="0.3">
      <c r="C16118"/>
    </row>
    <row r="16119" spans="3:3" ht="14.4" x14ac:dyDescent="0.3">
      <c r="C16119"/>
    </row>
    <row r="16120" spans="3:3" ht="14.4" x14ac:dyDescent="0.3">
      <c r="C16120"/>
    </row>
    <row r="16121" spans="3:3" ht="14.4" x14ac:dyDescent="0.3">
      <c r="C16121"/>
    </row>
    <row r="16122" spans="3:3" ht="14.4" x14ac:dyDescent="0.3">
      <c r="C16122"/>
    </row>
    <row r="16123" spans="3:3" ht="14.4" x14ac:dyDescent="0.3">
      <c r="C16123"/>
    </row>
    <row r="16124" spans="3:3" ht="14.4" x14ac:dyDescent="0.3">
      <c r="C16124"/>
    </row>
    <row r="16125" spans="3:3" ht="14.4" x14ac:dyDescent="0.3">
      <c r="C16125"/>
    </row>
    <row r="16126" spans="3:3" ht="14.4" x14ac:dyDescent="0.3">
      <c r="C16126"/>
    </row>
    <row r="16127" spans="3:3" ht="14.4" x14ac:dyDescent="0.3">
      <c r="C16127"/>
    </row>
    <row r="16128" spans="3:3" ht="14.4" x14ac:dyDescent="0.3">
      <c r="C16128"/>
    </row>
    <row r="16129" spans="3:3" ht="14.4" x14ac:dyDescent="0.3">
      <c r="C16129"/>
    </row>
    <row r="16130" spans="3:3" ht="14.4" x14ac:dyDescent="0.3">
      <c r="C16130"/>
    </row>
    <row r="16131" spans="3:3" ht="14.4" x14ac:dyDescent="0.3">
      <c r="C16131"/>
    </row>
    <row r="16132" spans="3:3" ht="14.4" x14ac:dyDescent="0.3">
      <c r="C16132"/>
    </row>
    <row r="16133" spans="3:3" ht="14.4" x14ac:dyDescent="0.3">
      <c r="C16133"/>
    </row>
    <row r="16134" spans="3:3" ht="14.4" x14ac:dyDescent="0.3">
      <c r="C16134"/>
    </row>
    <row r="16135" spans="3:3" ht="14.4" x14ac:dyDescent="0.3">
      <c r="C16135"/>
    </row>
    <row r="16136" spans="3:3" ht="14.4" x14ac:dyDescent="0.3">
      <c r="C16136"/>
    </row>
    <row r="16137" spans="3:3" ht="14.4" x14ac:dyDescent="0.3">
      <c r="C16137"/>
    </row>
    <row r="16138" spans="3:3" ht="14.4" x14ac:dyDescent="0.3">
      <c r="C16138"/>
    </row>
    <row r="16139" spans="3:3" ht="14.4" x14ac:dyDescent="0.3">
      <c r="C16139"/>
    </row>
    <row r="16140" spans="3:3" ht="14.4" x14ac:dyDescent="0.3">
      <c r="C16140"/>
    </row>
    <row r="16141" spans="3:3" ht="14.4" x14ac:dyDescent="0.3">
      <c r="C16141"/>
    </row>
    <row r="16142" spans="3:3" ht="14.4" x14ac:dyDescent="0.3">
      <c r="C16142"/>
    </row>
    <row r="16143" spans="3:3" ht="14.4" x14ac:dyDescent="0.3">
      <c r="C16143"/>
    </row>
    <row r="16144" spans="3:3" ht="14.4" x14ac:dyDescent="0.3">
      <c r="C16144"/>
    </row>
    <row r="16145" spans="3:3" ht="14.4" x14ac:dyDescent="0.3">
      <c r="C16145"/>
    </row>
    <row r="16146" spans="3:3" ht="14.4" x14ac:dyDescent="0.3">
      <c r="C16146"/>
    </row>
    <row r="16147" spans="3:3" ht="14.4" x14ac:dyDescent="0.3">
      <c r="C16147"/>
    </row>
    <row r="16148" spans="3:3" ht="14.4" x14ac:dyDescent="0.3">
      <c r="C16148"/>
    </row>
    <row r="16149" spans="3:3" ht="14.4" x14ac:dyDescent="0.3">
      <c r="C16149"/>
    </row>
    <row r="16150" spans="3:3" ht="14.4" x14ac:dyDescent="0.3">
      <c r="C16150"/>
    </row>
    <row r="16151" spans="3:3" ht="14.4" x14ac:dyDescent="0.3">
      <c r="C16151"/>
    </row>
    <row r="16152" spans="3:3" ht="14.4" x14ac:dyDescent="0.3">
      <c r="C16152"/>
    </row>
    <row r="16153" spans="3:3" ht="14.4" x14ac:dyDescent="0.3">
      <c r="C16153"/>
    </row>
    <row r="16154" spans="3:3" ht="14.4" x14ac:dyDescent="0.3">
      <c r="C16154"/>
    </row>
    <row r="16155" spans="3:3" ht="14.4" x14ac:dyDescent="0.3">
      <c r="C16155"/>
    </row>
    <row r="16156" spans="3:3" ht="14.4" x14ac:dyDescent="0.3">
      <c r="C16156"/>
    </row>
    <row r="16157" spans="3:3" ht="14.4" x14ac:dyDescent="0.3">
      <c r="C16157"/>
    </row>
    <row r="16158" spans="3:3" ht="14.4" x14ac:dyDescent="0.3">
      <c r="C16158"/>
    </row>
    <row r="16159" spans="3:3" ht="14.4" x14ac:dyDescent="0.3">
      <c r="C16159"/>
    </row>
    <row r="16160" spans="3:3" ht="14.4" x14ac:dyDescent="0.3">
      <c r="C16160"/>
    </row>
    <row r="16161" spans="3:3" ht="14.4" x14ac:dyDescent="0.3">
      <c r="C16161"/>
    </row>
    <row r="16162" spans="3:3" ht="14.4" x14ac:dyDescent="0.3">
      <c r="C16162"/>
    </row>
    <row r="16163" spans="3:3" ht="14.4" x14ac:dyDescent="0.3">
      <c r="C16163"/>
    </row>
    <row r="16164" spans="3:3" ht="14.4" x14ac:dyDescent="0.3">
      <c r="C16164"/>
    </row>
    <row r="16165" spans="3:3" ht="14.4" x14ac:dyDescent="0.3">
      <c r="C16165"/>
    </row>
    <row r="16166" spans="3:3" ht="14.4" x14ac:dyDescent="0.3">
      <c r="C16166"/>
    </row>
    <row r="16167" spans="3:3" ht="14.4" x14ac:dyDescent="0.3">
      <c r="C16167"/>
    </row>
    <row r="16168" spans="3:3" ht="14.4" x14ac:dyDescent="0.3">
      <c r="C16168"/>
    </row>
    <row r="16169" spans="3:3" ht="14.4" x14ac:dyDescent="0.3">
      <c r="C16169"/>
    </row>
    <row r="16170" spans="3:3" ht="14.4" x14ac:dyDescent="0.3">
      <c r="C16170"/>
    </row>
    <row r="16171" spans="3:3" ht="14.4" x14ac:dyDescent="0.3">
      <c r="C16171"/>
    </row>
    <row r="16172" spans="3:3" ht="14.4" x14ac:dyDescent="0.3">
      <c r="C16172"/>
    </row>
    <row r="16173" spans="3:3" ht="14.4" x14ac:dyDescent="0.3">
      <c r="C16173"/>
    </row>
    <row r="16174" spans="3:3" ht="14.4" x14ac:dyDescent="0.3">
      <c r="C16174"/>
    </row>
    <row r="16175" spans="3:3" ht="14.4" x14ac:dyDescent="0.3">
      <c r="C16175"/>
    </row>
    <row r="16176" spans="3:3" ht="14.4" x14ac:dyDescent="0.3">
      <c r="C16176"/>
    </row>
    <row r="16177" spans="3:3" ht="14.4" x14ac:dyDescent="0.3">
      <c r="C16177"/>
    </row>
    <row r="16178" spans="3:3" ht="14.4" x14ac:dyDescent="0.3">
      <c r="C16178"/>
    </row>
    <row r="16179" spans="3:3" ht="14.4" x14ac:dyDescent="0.3">
      <c r="C16179"/>
    </row>
    <row r="16180" spans="3:3" ht="14.4" x14ac:dyDescent="0.3">
      <c r="C16180"/>
    </row>
    <row r="16181" spans="3:3" ht="14.4" x14ac:dyDescent="0.3">
      <c r="C16181"/>
    </row>
    <row r="16182" spans="3:3" ht="14.4" x14ac:dyDescent="0.3">
      <c r="C16182"/>
    </row>
    <row r="16183" spans="3:3" ht="14.4" x14ac:dyDescent="0.3">
      <c r="C16183"/>
    </row>
    <row r="16184" spans="3:3" ht="14.4" x14ac:dyDescent="0.3">
      <c r="C16184"/>
    </row>
    <row r="16185" spans="3:3" ht="14.4" x14ac:dyDescent="0.3">
      <c r="C16185"/>
    </row>
    <row r="16186" spans="3:3" ht="14.4" x14ac:dyDescent="0.3">
      <c r="C16186"/>
    </row>
    <row r="16187" spans="3:3" ht="14.4" x14ac:dyDescent="0.3">
      <c r="C16187"/>
    </row>
    <row r="16188" spans="3:3" ht="14.4" x14ac:dyDescent="0.3">
      <c r="C16188"/>
    </row>
    <row r="16189" spans="3:3" ht="14.4" x14ac:dyDescent="0.3">
      <c r="C16189"/>
    </row>
    <row r="16190" spans="3:3" ht="14.4" x14ac:dyDescent="0.3">
      <c r="C16190"/>
    </row>
    <row r="16191" spans="3:3" ht="14.4" x14ac:dyDescent="0.3">
      <c r="C16191"/>
    </row>
    <row r="16192" spans="3:3" ht="14.4" x14ac:dyDescent="0.3">
      <c r="C16192"/>
    </row>
    <row r="16193" spans="3:3" ht="14.4" x14ac:dyDescent="0.3">
      <c r="C16193"/>
    </row>
    <row r="16194" spans="3:3" ht="14.4" x14ac:dyDescent="0.3">
      <c r="C16194"/>
    </row>
    <row r="16195" spans="3:3" ht="14.4" x14ac:dyDescent="0.3">
      <c r="C16195"/>
    </row>
    <row r="16196" spans="3:3" ht="14.4" x14ac:dyDescent="0.3">
      <c r="C16196"/>
    </row>
    <row r="16197" spans="3:3" ht="14.4" x14ac:dyDescent="0.3">
      <c r="C16197"/>
    </row>
    <row r="16198" spans="3:3" ht="14.4" x14ac:dyDescent="0.3">
      <c r="C16198"/>
    </row>
    <row r="16199" spans="3:3" ht="14.4" x14ac:dyDescent="0.3">
      <c r="C16199"/>
    </row>
    <row r="16200" spans="3:3" ht="14.4" x14ac:dyDescent="0.3">
      <c r="C16200"/>
    </row>
    <row r="16201" spans="3:3" ht="14.4" x14ac:dyDescent="0.3">
      <c r="C16201"/>
    </row>
    <row r="16202" spans="3:3" ht="14.4" x14ac:dyDescent="0.3">
      <c r="C16202"/>
    </row>
    <row r="16203" spans="3:3" ht="14.4" x14ac:dyDescent="0.3">
      <c r="C16203"/>
    </row>
    <row r="16204" spans="3:3" ht="14.4" x14ac:dyDescent="0.3">
      <c r="C16204"/>
    </row>
    <row r="16205" spans="3:3" ht="14.4" x14ac:dyDescent="0.3">
      <c r="C16205"/>
    </row>
    <row r="16206" spans="3:3" ht="14.4" x14ac:dyDescent="0.3">
      <c r="C16206"/>
    </row>
    <row r="16207" spans="3:3" ht="14.4" x14ac:dyDescent="0.3">
      <c r="C16207"/>
    </row>
    <row r="16208" spans="3:3" ht="14.4" x14ac:dyDescent="0.3">
      <c r="C16208"/>
    </row>
  </sheetData>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39"/>
  <sheetViews>
    <sheetView zoomScale="80" zoomScaleNormal="80" workbookViewId="0">
      <pane xSplit="2" ySplit="8" topLeftCell="DY9" activePane="bottomRight" state="frozenSplit"/>
      <selection activeCell="H14" sqref="H14"/>
      <selection pane="topRight" activeCell="H14" sqref="H14"/>
      <selection pane="bottomLeft" activeCell="H14" sqref="H14"/>
      <selection pane="bottomRight" activeCell="EA11" sqref="EA11"/>
    </sheetView>
  </sheetViews>
  <sheetFormatPr defaultColWidth="9.6640625" defaultRowHeight="12" x14ac:dyDescent="0.2"/>
  <cols>
    <col min="1" max="1" width="6.44140625" style="33" customWidth="1"/>
    <col min="2" max="2" width="13.88671875" style="32" customWidth="1"/>
    <col min="3" max="3" width="17.6640625" style="32" bestFit="1" customWidth="1"/>
    <col min="4" max="4" width="15.109375" style="32" bestFit="1" customWidth="1"/>
    <col min="5" max="5" width="11.33203125" style="32" bestFit="1" customWidth="1"/>
    <col min="6" max="6" width="13.21875" style="32" bestFit="1" customWidth="1"/>
    <col min="7" max="7" width="8.88671875" style="32" customWidth="1"/>
    <col min="8" max="8" width="10.109375" style="32" bestFit="1" customWidth="1"/>
    <col min="9" max="9" width="14.6640625" style="32" bestFit="1" customWidth="1"/>
    <col min="10" max="10" width="12.6640625" style="32" bestFit="1" customWidth="1"/>
    <col min="11" max="11" width="8.88671875" style="32" customWidth="1"/>
    <col min="12" max="12" width="10.109375" style="32" bestFit="1" customWidth="1"/>
    <col min="13" max="13" width="13.5546875" style="32" customWidth="1"/>
    <col min="14" max="15" width="13.21875" style="32" bestFit="1" customWidth="1"/>
    <col min="16" max="16" width="20" style="32" bestFit="1" customWidth="1"/>
    <col min="17" max="20" width="8.88671875" style="32" customWidth="1"/>
    <col min="21" max="21" width="13" style="32" bestFit="1" customWidth="1"/>
    <col min="22" max="22" width="11.77734375" style="32" bestFit="1" customWidth="1"/>
    <col min="23" max="32" width="8.88671875" style="32" customWidth="1"/>
    <col min="33" max="33" width="11.33203125" style="32" bestFit="1" customWidth="1"/>
    <col min="34" max="34" width="8.88671875" style="32" customWidth="1"/>
    <col min="35" max="35" width="11.6640625" style="32" customWidth="1"/>
    <col min="36" max="36" width="8.88671875" style="32" customWidth="1"/>
    <col min="37" max="37" width="12.88671875" style="32" bestFit="1" customWidth="1"/>
    <col min="38" max="39" width="8.88671875" style="32" customWidth="1"/>
    <col min="40" max="40" width="13.33203125" style="32" bestFit="1" customWidth="1"/>
    <col min="41" max="41" width="10.109375" style="32" customWidth="1"/>
    <col min="42" max="43" width="13.88671875" style="32" bestFit="1" customWidth="1"/>
    <col min="44" max="44" width="11.21875" style="32" bestFit="1" customWidth="1"/>
    <col min="45" max="46" width="14.5546875" style="32" bestFit="1" customWidth="1"/>
    <col min="47" max="47" width="10.6640625" style="32" customWidth="1"/>
    <col min="48" max="49" width="8.88671875" style="32" customWidth="1"/>
    <col min="50" max="50" width="12.77734375" style="32" bestFit="1" customWidth="1"/>
    <col min="51" max="51" width="13.21875" style="32" bestFit="1" customWidth="1"/>
    <col min="52" max="54" width="8.88671875" style="32" customWidth="1"/>
    <col min="55" max="55" width="10.5546875" style="32" bestFit="1" customWidth="1"/>
    <col min="56" max="56" width="12.6640625" style="32" bestFit="1" customWidth="1"/>
    <col min="57" max="57" width="8.88671875" style="32" customWidth="1"/>
    <col min="58" max="59" width="11.5546875" style="32" bestFit="1" customWidth="1"/>
    <col min="60" max="67" width="8.88671875" style="32" customWidth="1"/>
    <col min="68" max="68" width="10.21875" style="32" bestFit="1" customWidth="1"/>
    <col min="69" max="71" width="8.88671875" style="32" customWidth="1"/>
    <col min="72" max="72" width="12.77734375" style="32" bestFit="1" customWidth="1"/>
    <col min="73" max="77" width="8.88671875" style="32" customWidth="1"/>
    <col min="78" max="78" width="11.5546875" style="32" bestFit="1" customWidth="1"/>
    <col min="79" max="79" width="8.88671875" style="32" customWidth="1"/>
    <col min="80" max="80" width="11.33203125" style="32" bestFit="1" customWidth="1"/>
    <col min="81" max="81" width="8.88671875" style="32" customWidth="1"/>
    <col min="82" max="82" width="10.6640625" style="32" bestFit="1" customWidth="1"/>
    <col min="83" max="84" width="8.88671875" style="32" customWidth="1"/>
    <col min="85" max="85" width="10.109375" style="32" bestFit="1" customWidth="1"/>
    <col min="86" max="100" width="8.88671875" style="32" customWidth="1"/>
    <col min="101" max="102" width="12.77734375" style="32" bestFit="1" customWidth="1"/>
    <col min="103" max="103" width="8.88671875" style="32" customWidth="1"/>
    <col min="104" max="104" width="10.21875" style="32" bestFit="1" customWidth="1"/>
    <col min="105" max="105" width="11.77734375" style="32" bestFit="1" customWidth="1"/>
    <col min="106" max="107" width="8.88671875" style="32" customWidth="1"/>
    <col min="108" max="108" width="11.33203125" style="32" bestFit="1" customWidth="1"/>
    <col min="109" max="109" width="13.33203125" style="32" bestFit="1" customWidth="1"/>
    <col min="110" max="110" width="10.77734375" style="32" bestFit="1" customWidth="1"/>
    <col min="111" max="111" width="14.44140625" style="32" bestFit="1" customWidth="1"/>
    <col min="112" max="112" width="8.88671875" style="32" customWidth="1"/>
    <col min="113" max="113" width="10.21875" style="32" bestFit="1" customWidth="1"/>
    <col min="114" max="116" width="9" style="32" customWidth="1"/>
    <col min="117" max="117" width="10.6640625" style="32" bestFit="1" customWidth="1"/>
    <col min="118" max="118" width="9" style="32" customWidth="1"/>
    <col min="119" max="119" width="10" style="32" bestFit="1" customWidth="1"/>
    <col min="120" max="120" width="9" style="32" customWidth="1"/>
    <col min="121" max="121" width="11.44140625" style="32" customWidth="1"/>
    <col min="122" max="122" width="10.88671875" style="32" customWidth="1"/>
    <col min="123" max="123" width="9" style="32" customWidth="1"/>
    <col min="124" max="125" width="10.21875" style="32" bestFit="1" customWidth="1"/>
    <col min="126" max="129" width="9" style="32" customWidth="1"/>
    <col min="130" max="130" width="12.109375" style="32" bestFit="1" customWidth="1"/>
    <col min="131" max="135" width="9" style="32" customWidth="1"/>
    <col min="136" max="136" width="11.21875" style="32" bestFit="1" customWidth="1"/>
    <col min="137" max="138" width="9" style="32" customWidth="1"/>
    <col min="139" max="139" width="11.88671875" style="32" bestFit="1" customWidth="1"/>
    <col min="140" max="141" width="9" style="32" customWidth="1"/>
    <col min="142" max="143" width="12.77734375" style="32" bestFit="1" customWidth="1"/>
    <col min="144" max="146" width="9" style="32" customWidth="1"/>
    <col min="147" max="147" width="15" style="32" bestFit="1" customWidth="1"/>
    <col min="148" max="149" width="9" style="32" customWidth="1"/>
    <col min="150" max="150" width="9.6640625" style="32"/>
    <col min="151" max="151" width="11.109375" style="32" bestFit="1" customWidth="1"/>
    <col min="152" max="152" width="9.6640625" style="32"/>
    <col min="153" max="153" width="12.44140625" style="32" bestFit="1" customWidth="1"/>
    <col min="154" max="159" width="9.6640625" style="32"/>
    <col min="160" max="160" width="12.109375" style="32" bestFit="1" customWidth="1"/>
    <col min="161" max="163" width="9.6640625" style="32"/>
    <col min="164" max="164" width="12.33203125" style="32" bestFit="1" customWidth="1"/>
    <col min="165" max="173" width="9.6640625" style="32"/>
    <col min="174" max="174" width="10" style="32" customWidth="1"/>
    <col min="175" max="197" width="9.6640625" style="32"/>
    <col min="198" max="198" width="13.33203125" style="32" bestFit="1" customWidth="1"/>
    <col min="199" max="199" width="13.77734375" style="32" bestFit="1" customWidth="1"/>
    <col min="200" max="235" width="9.6640625" style="32"/>
    <col min="236" max="236" width="6.44140625" style="32" customWidth="1"/>
    <col min="237" max="237" width="13.88671875" style="32" customWidth="1"/>
    <col min="238" max="238" width="14.33203125" style="32" customWidth="1"/>
    <col min="239" max="255" width="9.6640625" style="32"/>
    <col min="256" max="256" width="12" style="32" customWidth="1"/>
    <col min="257" max="257" width="12.77734375" style="32" customWidth="1"/>
    <col min="258" max="258" width="11.109375" style="32" customWidth="1"/>
    <col min="259" max="259" width="12" style="32" customWidth="1"/>
    <col min="260" max="260" width="9.6640625" style="32"/>
    <col min="261" max="261" width="15.33203125" style="32" customWidth="1"/>
    <col min="262" max="262" width="15.21875" style="32" customWidth="1"/>
    <col min="263" max="263" width="21.44140625" style="32" customWidth="1"/>
    <col min="264" max="279" width="9.6640625" style="32"/>
    <col min="280" max="281" width="13.44140625" style="32" customWidth="1"/>
    <col min="282" max="282" width="9.6640625" style="32"/>
    <col min="283" max="283" width="13.88671875" style="32" customWidth="1"/>
    <col min="284" max="284" width="10.6640625" style="32" customWidth="1"/>
    <col min="285" max="285" width="17.33203125" style="32" customWidth="1"/>
    <col min="286" max="287" width="12.6640625" style="32" customWidth="1"/>
    <col min="288" max="288" width="11.21875" style="32" customWidth="1"/>
    <col min="289" max="289" width="18.33203125" style="32" customWidth="1"/>
    <col min="290" max="290" width="12.88671875" style="32" customWidth="1"/>
    <col min="291" max="292" width="13.21875" style="32" customWidth="1"/>
    <col min="293" max="293" width="10.88671875" style="32" customWidth="1"/>
    <col min="294" max="294" width="11.109375" style="32" customWidth="1"/>
    <col min="295" max="295" width="15.21875" style="32" customWidth="1"/>
    <col min="296" max="296" width="9.6640625" style="32"/>
    <col min="297" max="297" width="11" style="32" customWidth="1"/>
    <col min="298" max="298" width="10.77734375" style="32" customWidth="1"/>
    <col min="299" max="299" width="11.44140625" style="32" customWidth="1"/>
    <col min="300" max="300" width="4" style="32" customWidth="1"/>
    <col min="301" max="491" width="9.6640625" style="32"/>
    <col min="492" max="492" width="6.44140625" style="32" customWidth="1"/>
    <col min="493" max="493" width="13.88671875" style="32" customWidth="1"/>
    <col min="494" max="494" width="14.33203125" style="32" customWidth="1"/>
    <col min="495" max="511" width="9.6640625" style="32"/>
    <col min="512" max="512" width="12" style="32" customWidth="1"/>
    <col min="513" max="513" width="12.77734375" style="32" customWidth="1"/>
    <col min="514" max="514" width="11.109375" style="32" customWidth="1"/>
    <col min="515" max="515" width="12" style="32" customWidth="1"/>
    <col min="516" max="516" width="9.6640625" style="32"/>
    <col min="517" max="517" width="15.33203125" style="32" customWidth="1"/>
    <col min="518" max="518" width="15.21875" style="32" customWidth="1"/>
    <col min="519" max="519" width="21.44140625" style="32" customWidth="1"/>
    <col min="520" max="535" width="9.6640625" style="32"/>
    <col min="536" max="537" width="13.44140625" style="32" customWidth="1"/>
    <col min="538" max="538" width="9.6640625" style="32"/>
    <col min="539" max="539" width="13.88671875" style="32" customWidth="1"/>
    <col min="540" max="540" width="10.6640625" style="32" customWidth="1"/>
    <col min="541" max="541" width="17.33203125" style="32" customWidth="1"/>
    <col min="542" max="543" width="12.6640625" style="32" customWidth="1"/>
    <col min="544" max="544" width="11.21875" style="32" customWidth="1"/>
    <col min="545" max="545" width="18.33203125" style="32" customWidth="1"/>
    <col min="546" max="546" width="12.88671875" style="32" customWidth="1"/>
    <col min="547" max="548" width="13.21875" style="32" customWidth="1"/>
    <col min="549" max="549" width="10.88671875" style="32" customWidth="1"/>
    <col min="550" max="550" width="11.109375" style="32" customWidth="1"/>
    <col min="551" max="551" width="15.21875" style="32" customWidth="1"/>
    <col min="552" max="552" width="9.6640625" style="32"/>
    <col min="553" max="553" width="11" style="32" customWidth="1"/>
    <col min="554" max="554" width="10.77734375" style="32" customWidth="1"/>
    <col min="555" max="555" width="11.44140625" style="32" customWidth="1"/>
    <col min="556" max="556" width="4" style="32" customWidth="1"/>
    <col min="557" max="747" width="9.6640625" style="32"/>
    <col min="748" max="748" width="6.44140625" style="32" customWidth="1"/>
    <col min="749" max="749" width="13.88671875" style="32" customWidth="1"/>
    <col min="750" max="750" width="14.33203125" style="32" customWidth="1"/>
    <col min="751" max="767" width="9.6640625" style="32"/>
    <col min="768" max="768" width="12" style="32" customWidth="1"/>
    <col min="769" max="769" width="12.77734375" style="32" customWidth="1"/>
    <col min="770" max="770" width="11.109375" style="32" customWidth="1"/>
    <col min="771" max="771" width="12" style="32" customWidth="1"/>
    <col min="772" max="772" width="9.6640625" style="32"/>
    <col min="773" max="773" width="15.33203125" style="32" customWidth="1"/>
    <col min="774" max="774" width="15.21875" style="32" customWidth="1"/>
    <col min="775" max="775" width="21.44140625" style="32" customWidth="1"/>
    <col min="776" max="791" width="9.6640625" style="32"/>
    <col min="792" max="793" width="13.44140625" style="32" customWidth="1"/>
    <col min="794" max="794" width="9.6640625" style="32"/>
    <col min="795" max="795" width="13.88671875" style="32" customWidth="1"/>
    <col min="796" max="796" width="10.6640625" style="32" customWidth="1"/>
    <col min="797" max="797" width="17.33203125" style="32" customWidth="1"/>
    <col min="798" max="799" width="12.6640625" style="32" customWidth="1"/>
    <col min="800" max="800" width="11.21875" style="32" customWidth="1"/>
    <col min="801" max="801" width="18.33203125" style="32" customWidth="1"/>
    <col min="802" max="802" width="12.88671875" style="32" customWidth="1"/>
    <col min="803" max="804" width="13.21875" style="32" customWidth="1"/>
    <col min="805" max="805" width="10.88671875" style="32" customWidth="1"/>
    <col min="806" max="806" width="11.109375" style="32" customWidth="1"/>
    <col min="807" max="807" width="15.21875" style="32" customWidth="1"/>
    <col min="808" max="808" width="9.6640625" style="32"/>
    <col min="809" max="809" width="11" style="32" customWidth="1"/>
    <col min="810" max="810" width="10.77734375" style="32" customWidth="1"/>
    <col min="811" max="811" width="11.44140625" style="32" customWidth="1"/>
    <col min="812" max="812" width="4" style="32" customWidth="1"/>
    <col min="813" max="1003" width="9.6640625" style="32"/>
    <col min="1004" max="1004" width="6.44140625" style="32" customWidth="1"/>
    <col min="1005" max="1005" width="13.88671875" style="32" customWidth="1"/>
    <col min="1006" max="1006" width="14.33203125" style="32" customWidth="1"/>
    <col min="1007" max="1023" width="9.6640625" style="32"/>
    <col min="1024" max="1024" width="12" style="32" customWidth="1"/>
    <col min="1025" max="1025" width="12.77734375" style="32" customWidth="1"/>
    <col min="1026" max="1026" width="11.109375" style="32" customWidth="1"/>
    <col min="1027" max="1027" width="12" style="32" customWidth="1"/>
    <col min="1028" max="1028" width="9.6640625" style="32"/>
    <col min="1029" max="1029" width="15.33203125" style="32" customWidth="1"/>
    <col min="1030" max="1030" width="15.21875" style="32" customWidth="1"/>
    <col min="1031" max="1031" width="21.44140625" style="32" customWidth="1"/>
    <col min="1032" max="1047" width="9.6640625" style="32"/>
    <col min="1048" max="1049" width="13.44140625" style="32" customWidth="1"/>
    <col min="1050" max="1050" width="9.6640625" style="32"/>
    <col min="1051" max="1051" width="13.88671875" style="32" customWidth="1"/>
    <col min="1052" max="1052" width="10.6640625" style="32" customWidth="1"/>
    <col min="1053" max="1053" width="17.33203125" style="32" customWidth="1"/>
    <col min="1054" max="1055" width="12.6640625" style="32" customWidth="1"/>
    <col min="1056" max="1056" width="11.21875" style="32" customWidth="1"/>
    <col min="1057" max="1057" width="18.33203125" style="32" customWidth="1"/>
    <col min="1058" max="1058" width="12.88671875" style="32" customWidth="1"/>
    <col min="1059" max="1060" width="13.21875" style="32" customWidth="1"/>
    <col min="1061" max="1061" width="10.88671875" style="32" customWidth="1"/>
    <col min="1062" max="1062" width="11.109375" style="32" customWidth="1"/>
    <col min="1063" max="1063" width="15.21875" style="32" customWidth="1"/>
    <col min="1064" max="1064" width="9.6640625" style="32"/>
    <col min="1065" max="1065" width="11" style="32" customWidth="1"/>
    <col min="1066" max="1066" width="10.77734375" style="32" customWidth="1"/>
    <col min="1067" max="1067" width="11.44140625" style="32" customWidth="1"/>
    <col min="1068" max="1068" width="4" style="32" customWidth="1"/>
    <col min="1069" max="1259" width="9.6640625" style="32"/>
    <col min="1260" max="1260" width="6.44140625" style="32" customWidth="1"/>
    <col min="1261" max="1261" width="13.88671875" style="32" customWidth="1"/>
    <col min="1262" max="1262" width="14.33203125" style="32" customWidth="1"/>
    <col min="1263" max="1279" width="9.6640625" style="32"/>
    <col min="1280" max="1280" width="12" style="32" customWidth="1"/>
    <col min="1281" max="1281" width="12.77734375" style="32" customWidth="1"/>
    <col min="1282" max="1282" width="11.109375" style="32" customWidth="1"/>
    <col min="1283" max="1283" width="12" style="32" customWidth="1"/>
    <col min="1284" max="1284" width="9.6640625" style="32"/>
    <col min="1285" max="1285" width="15.33203125" style="32" customWidth="1"/>
    <col min="1286" max="1286" width="15.21875" style="32" customWidth="1"/>
    <col min="1287" max="1287" width="21.44140625" style="32" customWidth="1"/>
    <col min="1288" max="1303" width="9.6640625" style="32"/>
    <col min="1304" max="1305" width="13.44140625" style="32" customWidth="1"/>
    <col min="1306" max="1306" width="9.6640625" style="32"/>
    <col min="1307" max="1307" width="13.88671875" style="32" customWidth="1"/>
    <col min="1308" max="1308" width="10.6640625" style="32" customWidth="1"/>
    <col min="1309" max="1309" width="17.33203125" style="32" customWidth="1"/>
    <col min="1310" max="1311" width="12.6640625" style="32" customWidth="1"/>
    <col min="1312" max="1312" width="11.21875" style="32" customWidth="1"/>
    <col min="1313" max="1313" width="18.33203125" style="32" customWidth="1"/>
    <col min="1314" max="1314" width="12.88671875" style="32" customWidth="1"/>
    <col min="1315" max="1316" width="13.21875" style="32" customWidth="1"/>
    <col min="1317" max="1317" width="10.88671875" style="32" customWidth="1"/>
    <col min="1318" max="1318" width="11.109375" style="32" customWidth="1"/>
    <col min="1319" max="1319" width="15.21875" style="32" customWidth="1"/>
    <col min="1320" max="1320" width="9.6640625" style="32"/>
    <col min="1321" max="1321" width="11" style="32" customWidth="1"/>
    <col min="1322" max="1322" width="10.77734375" style="32" customWidth="1"/>
    <col min="1323" max="1323" width="11.44140625" style="32" customWidth="1"/>
    <col min="1324" max="1324" width="4" style="32" customWidth="1"/>
    <col min="1325" max="1515" width="9.6640625" style="32"/>
    <col min="1516" max="1516" width="6.44140625" style="32" customWidth="1"/>
    <col min="1517" max="1517" width="13.88671875" style="32" customWidth="1"/>
    <col min="1518" max="1518" width="14.33203125" style="32" customWidth="1"/>
    <col min="1519" max="1535" width="9.6640625" style="32"/>
    <col min="1536" max="1536" width="12" style="32" customWidth="1"/>
    <col min="1537" max="1537" width="12.77734375" style="32" customWidth="1"/>
    <col min="1538" max="1538" width="11.109375" style="32" customWidth="1"/>
    <col min="1539" max="1539" width="12" style="32" customWidth="1"/>
    <col min="1540" max="1540" width="9.6640625" style="32"/>
    <col min="1541" max="1541" width="15.33203125" style="32" customWidth="1"/>
    <col min="1542" max="1542" width="15.21875" style="32" customWidth="1"/>
    <col min="1543" max="1543" width="21.44140625" style="32" customWidth="1"/>
    <col min="1544" max="1559" width="9.6640625" style="32"/>
    <col min="1560" max="1561" width="13.44140625" style="32" customWidth="1"/>
    <col min="1562" max="1562" width="9.6640625" style="32"/>
    <col min="1563" max="1563" width="13.88671875" style="32" customWidth="1"/>
    <col min="1564" max="1564" width="10.6640625" style="32" customWidth="1"/>
    <col min="1565" max="1565" width="17.33203125" style="32" customWidth="1"/>
    <col min="1566" max="1567" width="12.6640625" style="32" customWidth="1"/>
    <col min="1568" max="1568" width="11.21875" style="32" customWidth="1"/>
    <col min="1569" max="1569" width="18.33203125" style="32" customWidth="1"/>
    <col min="1570" max="1570" width="12.88671875" style="32" customWidth="1"/>
    <col min="1571" max="1572" width="13.21875" style="32" customWidth="1"/>
    <col min="1573" max="1573" width="10.88671875" style="32" customWidth="1"/>
    <col min="1574" max="1574" width="11.109375" style="32" customWidth="1"/>
    <col min="1575" max="1575" width="15.21875" style="32" customWidth="1"/>
    <col min="1576" max="1576" width="9.6640625" style="32"/>
    <col min="1577" max="1577" width="11" style="32" customWidth="1"/>
    <col min="1578" max="1578" width="10.77734375" style="32" customWidth="1"/>
    <col min="1579" max="1579" width="11.44140625" style="32" customWidth="1"/>
    <col min="1580" max="1580" width="4" style="32" customWidth="1"/>
    <col min="1581" max="1771" width="9.6640625" style="32"/>
    <col min="1772" max="1772" width="6.44140625" style="32" customWidth="1"/>
    <col min="1773" max="1773" width="13.88671875" style="32" customWidth="1"/>
    <col min="1774" max="1774" width="14.33203125" style="32" customWidth="1"/>
    <col min="1775" max="1791" width="9.6640625" style="32"/>
    <col min="1792" max="1792" width="12" style="32" customWidth="1"/>
    <col min="1793" max="1793" width="12.77734375" style="32" customWidth="1"/>
    <col min="1794" max="1794" width="11.109375" style="32" customWidth="1"/>
    <col min="1795" max="1795" width="12" style="32" customWidth="1"/>
    <col min="1796" max="1796" width="9.6640625" style="32"/>
    <col min="1797" max="1797" width="15.33203125" style="32" customWidth="1"/>
    <col min="1798" max="1798" width="15.21875" style="32" customWidth="1"/>
    <col min="1799" max="1799" width="21.44140625" style="32" customWidth="1"/>
    <col min="1800" max="1815" width="9.6640625" style="32"/>
    <col min="1816" max="1817" width="13.44140625" style="32" customWidth="1"/>
    <col min="1818" max="1818" width="9.6640625" style="32"/>
    <col min="1819" max="1819" width="13.88671875" style="32" customWidth="1"/>
    <col min="1820" max="1820" width="10.6640625" style="32" customWidth="1"/>
    <col min="1821" max="1821" width="17.33203125" style="32" customWidth="1"/>
    <col min="1822" max="1823" width="12.6640625" style="32" customWidth="1"/>
    <col min="1824" max="1824" width="11.21875" style="32" customWidth="1"/>
    <col min="1825" max="1825" width="18.33203125" style="32" customWidth="1"/>
    <col min="1826" max="1826" width="12.88671875" style="32" customWidth="1"/>
    <col min="1827" max="1828" width="13.21875" style="32" customWidth="1"/>
    <col min="1829" max="1829" width="10.88671875" style="32" customWidth="1"/>
    <col min="1830" max="1830" width="11.109375" style="32" customWidth="1"/>
    <col min="1831" max="1831" width="15.21875" style="32" customWidth="1"/>
    <col min="1832" max="1832" width="9.6640625" style="32"/>
    <col min="1833" max="1833" width="11" style="32" customWidth="1"/>
    <col min="1834" max="1834" width="10.77734375" style="32" customWidth="1"/>
    <col min="1835" max="1835" width="11.44140625" style="32" customWidth="1"/>
    <col min="1836" max="1836" width="4" style="32" customWidth="1"/>
    <col min="1837" max="2027" width="9.6640625" style="32"/>
    <col min="2028" max="2028" width="6.44140625" style="32" customWidth="1"/>
    <col min="2029" max="2029" width="13.88671875" style="32" customWidth="1"/>
    <col min="2030" max="2030" width="14.33203125" style="32" customWidth="1"/>
    <col min="2031" max="2047" width="9.6640625" style="32"/>
    <col min="2048" max="2048" width="12" style="32" customWidth="1"/>
    <col min="2049" max="2049" width="12.77734375" style="32" customWidth="1"/>
    <col min="2050" max="2050" width="11.109375" style="32" customWidth="1"/>
    <col min="2051" max="2051" width="12" style="32" customWidth="1"/>
    <col min="2052" max="2052" width="9.6640625" style="32"/>
    <col min="2053" max="2053" width="15.33203125" style="32" customWidth="1"/>
    <col min="2054" max="2054" width="15.21875" style="32" customWidth="1"/>
    <col min="2055" max="2055" width="21.44140625" style="32" customWidth="1"/>
    <col min="2056" max="2071" width="9.6640625" style="32"/>
    <col min="2072" max="2073" width="13.44140625" style="32" customWidth="1"/>
    <col min="2074" max="2074" width="9.6640625" style="32"/>
    <col min="2075" max="2075" width="13.88671875" style="32" customWidth="1"/>
    <col min="2076" max="2076" width="10.6640625" style="32" customWidth="1"/>
    <col min="2077" max="2077" width="17.33203125" style="32" customWidth="1"/>
    <col min="2078" max="2079" width="12.6640625" style="32" customWidth="1"/>
    <col min="2080" max="2080" width="11.21875" style="32" customWidth="1"/>
    <col min="2081" max="2081" width="18.33203125" style="32" customWidth="1"/>
    <col min="2082" max="2082" width="12.88671875" style="32" customWidth="1"/>
    <col min="2083" max="2084" width="13.21875" style="32" customWidth="1"/>
    <col min="2085" max="2085" width="10.88671875" style="32" customWidth="1"/>
    <col min="2086" max="2086" width="11.109375" style="32" customWidth="1"/>
    <col min="2087" max="2087" width="15.21875" style="32" customWidth="1"/>
    <col min="2088" max="2088" width="9.6640625" style="32"/>
    <col min="2089" max="2089" width="11" style="32" customWidth="1"/>
    <col min="2090" max="2090" width="10.77734375" style="32" customWidth="1"/>
    <col min="2091" max="2091" width="11.44140625" style="32" customWidth="1"/>
    <col min="2092" max="2092" width="4" style="32" customWidth="1"/>
    <col min="2093" max="2283" width="9.6640625" style="32"/>
    <col min="2284" max="2284" width="6.44140625" style="32" customWidth="1"/>
    <col min="2285" max="2285" width="13.88671875" style="32" customWidth="1"/>
    <col min="2286" max="2286" width="14.33203125" style="32" customWidth="1"/>
    <col min="2287" max="2303" width="9.6640625" style="32"/>
    <col min="2304" max="2304" width="12" style="32" customWidth="1"/>
    <col min="2305" max="2305" width="12.77734375" style="32" customWidth="1"/>
    <col min="2306" max="2306" width="11.109375" style="32" customWidth="1"/>
    <col min="2307" max="2307" width="12" style="32" customWidth="1"/>
    <col min="2308" max="2308" width="9.6640625" style="32"/>
    <col min="2309" max="2309" width="15.33203125" style="32" customWidth="1"/>
    <col min="2310" max="2310" width="15.21875" style="32" customWidth="1"/>
    <col min="2311" max="2311" width="21.44140625" style="32" customWidth="1"/>
    <col min="2312" max="2327" width="9.6640625" style="32"/>
    <col min="2328" max="2329" width="13.44140625" style="32" customWidth="1"/>
    <col min="2330" max="2330" width="9.6640625" style="32"/>
    <col min="2331" max="2331" width="13.88671875" style="32" customWidth="1"/>
    <col min="2332" max="2332" width="10.6640625" style="32" customWidth="1"/>
    <col min="2333" max="2333" width="17.33203125" style="32" customWidth="1"/>
    <col min="2334" max="2335" width="12.6640625" style="32" customWidth="1"/>
    <col min="2336" max="2336" width="11.21875" style="32" customWidth="1"/>
    <col min="2337" max="2337" width="18.33203125" style="32" customWidth="1"/>
    <col min="2338" max="2338" width="12.88671875" style="32" customWidth="1"/>
    <col min="2339" max="2340" width="13.21875" style="32" customWidth="1"/>
    <col min="2341" max="2341" width="10.88671875" style="32" customWidth="1"/>
    <col min="2342" max="2342" width="11.109375" style="32" customWidth="1"/>
    <col min="2343" max="2343" width="15.21875" style="32" customWidth="1"/>
    <col min="2344" max="2344" width="9.6640625" style="32"/>
    <col min="2345" max="2345" width="11" style="32" customWidth="1"/>
    <col min="2346" max="2346" width="10.77734375" style="32" customWidth="1"/>
    <col min="2347" max="2347" width="11.44140625" style="32" customWidth="1"/>
    <col min="2348" max="2348" width="4" style="32" customWidth="1"/>
    <col min="2349" max="2539" width="9.6640625" style="32"/>
    <col min="2540" max="2540" width="6.44140625" style="32" customWidth="1"/>
    <col min="2541" max="2541" width="13.88671875" style="32" customWidth="1"/>
    <col min="2542" max="2542" width="14.33203125" style="32" customWidth="1"/>
    <col min="2543" max="2559" width="9.6640625" style="32"/>
    <col min="2560" max="2560" width="12" style="32" customWidth="1"/>
    <col min="2561" max="2561" width="12.77734375" style="32" customWidth="1"/>
    <col min="2562" max="2562" width="11.109375" style="32" customWidth="1"/>
    <col min="2563" max="2563" width="12" style="32" customWidth="1"/>
    <col min="2564" max="2564" width="9.6640625" style="32"/>
    <col min="2565" max="2565" width="15.33203125" style="32" customWidth="1"/>
    <col min="2566" max="2566" width="15.21875" style="32" customWidth="1"/>
    <col min="2567" max="2567" width="21.44140625" style="32" customWidth="1"/>
    <col min="2568" max="2583" width="9.6640625" style="32"/>
    <col min="2584" max="2585" width="13.44140625" style="32" customWidth="1"/>
    <col min="2586" max="2586" width="9.6640625" style="32"/>
    <col min="2587" max="2587" width="13.88671875" style="32" customWidth="1"/>
    <col min="2588" max="2588" width="10.6640625" style="32" customWidth="1"/>
    <col min="2589" max="2589" width="17.33203125" style="32" customWidth="1"/>
    <col min="2590" max="2591" width="12.6640625" style="32" customWidth="1"/>
    <col min="2592" max="2592" width="11.21875" style="32" customWidth="1"/>
    <col min="2593" max="2593" width="18.33203125" style="32" customWidth="1"/>
    <col min="2594" max="2594" width="12.88671875" style="32" customWidth="1"/>
    <col min="2595" max="2596" width="13.21875" style="32" customWidth="1"/>
    <col min="2597" max="2597" width="10.88671875" style="32" customWidth="1"/>
    <col min="2598" max="2598" width="11.109375" style="32" customWidth="1"/>
    <col min="2599" max="2599" width="15.21875" style="32" customWidth="1"/>
    <col min="2600" max="2600" width="9.6640625" style="32"/>
    <col min="2601" max="2601" width="11" style="32" customWidth="1"/>
    <col min="2602" max="2602" width="10.77734375" style="32" customWidth="1"/>
    <col min="2603" max="2603" width="11.44140625" style="32" customWidth="1"/>
    <col min="2604" max="2604" width="4" style="32" customWidth="1"/>
    <col min="2605" max="2795" width="9.6640625" style="32"/>
    <col min="2796" max="2796" width="6.44140625" style="32" customWidth="1"/>
    <col min="2797" max="2797" width="13.88671875" style="32" customWidth="1"/>
    <col min="2798" max="2798" width="14.33203125" style="32" customWidth="1"/>
    <col min="2799" max="2815" width="9.6640625" style="32"/>
    <col min="2816" max="2816" width="12" style="32" customWidth="1"/>
    <col min="2817" max="2817" width="12.77734375" style="32" customWidth="1"/>
    <col min="2818" max="2818" width="11.109375" style="32" customWidth="1"/>
    <col min="2819" max="2819" width="12" style="32" customWidth="1"/>
    <col min="2820" max="2820" width="9.6640625" style="32"/>
    <col min="2821" max="2821" width="15.33203125" style="32" customWidth="1"/>
    <col min="2822" max="2822" width="15.21875" style="32" customWidth="1"/>
    <col min="2823" max="2823" width="21.44140625" style="32" customWidth="1"/>
    <col min="2824" max="2839" width="9.6640625" style="32"/>
    <col min="2840" max="2841" width="13.44140625" style="32" customWidth="1"/>
    <col min="2842" max="2842" width="9.6640625" style="32"/>
    <col min="2843" max="2843" width="13.88671875" style="32" customWidth="1"/>
    <col min="2844" max="2844" width="10.6640625" style="32" customWidth="1"/>
    <col min="2845" max="2845" width="17.33203125" style="32" customWidth="1"/>
    <col min="2846" max="2847" width="12.6640625" style="32" customWidth="1"/>
    <col min="2848" max="2848" width="11.21875" style="32" customWidth="1"/>
    <col min="2849" max="2849" width="18.33203125" style="32" customWidth="1"/>
    <col min="2850" max="2850" width="12.88671875" style="32" customWidth="1"/>
    <col min="2851" max="2852" width="13.21875" style="32" customWidth="1"/>
    <col min="2853" max="2853" width="10.88671875" style="32" customWidth="1"/>
    <col min="2854" max="2854" width="11.109375" style="32" customWidth="1"/>
    <col min="2855" max="2855" width="15.21875" style="32" customWidth="1"/>
    <col min="2856" max="2856" width="9.6640625" style="32"/>
    <col min="2857" max="2857" width="11" style="32" customWidth="1"/>
    <col min="2858" max="2858" width="10.77734375" style="32" customWidth="1"/>
    <col min="2859" max="2859" width="11.44140625" style="32" customWidth="1"/>
    <col min="2860" max="2860" width="4" style="32" customWidth="1"/>
    <col min="2861" max="3051" width="9.6640625" style="32"/>
    <col min="3052" max="3052" width="6.44140625" style="32" customWidth="1"/>
    <col min="3053" max="3053" width="13.88671875" style="32" customWidth="1"/>
    <col min="3054" max="3054" width="14.33203125" style="32" customWidth="1"/>
    <col min="3055" max="3071" width="9.6640625" style="32"/>
    <col min="3072" max="3072" width="12" style="32" customWidth="1"/>
    <col min="3073" max="3073" width="12.77734375" style="32" customWidth="1"/>
    <col min="3074" max="3074" width="11.109375" style="32" customWidth="1"/>
    <col min="3075" max="3075" width="12" style="32" customWidth="1"/>
    <col min="3076" max="3076" width="9.6640625" style="32"/>
    <col min="3077" max="3077" width="15.33203125" style="32" customWidth="1"/>
    <col min="3078" max="3078" width="15.21875" style="32" customWidth="1"/>
    <col min="3079" max="3079" width="21.44140625" style="32" customWidth="1"/>
    <col min="3080" max="3095" width="9.6640625" style="32"/>
    <col min="3096" max="3097" width="13.44140625" style="32" customWidth="1"/>
    <col min="3098" max="3098" width="9.6640625" style="32"/>
    <col min="3099" max="3099" width="13.88671875" style="32" customWidth="1"/>
    <col min="3100" max="3100" width="10.6640625" style="32" customWidth="1"/>
    <col min="3101" max="3101" width="17.33203125" style="32" customWidth="1"/>
    <col min="3102" max="3103" width="12.6640625" style="32" customWidth="1"/>
    <col min="3104" max="3104" width="11.21875" style="32" customWidth="1"/>
    <col min="3105" max="3105" width="18.33203125" style="32" customWidth="1"/>
    <col min="3106" max="3106" width="12.88671875" style="32" customWidth="1"/>
    <col min="3107" max="3108" width="13.21875" style="32" customWidth="1"/>
    <col min="3109" max="3109" width="10.88671875" style="32" customWidth="1"/>
    <col min="3110" max="3110" width="11.109375" style="32" customWidth="1"/>
    <col min="3111" max="3111" width="15.21875" style="32" customWidth="1"/>
    <col min="3112" max="3112" width="9.6640625" style="32"/>
    <col min="3113" max="3113" width="11" style="32" customWidth="1"/>
    <col min="3114" max="3114" width="10.77734375" style="32" customWidth="1"/>
    <col min="3115" max="3115" width="11.44140625" style="32" customWidth="1"/>
    <col min="3116" max="3116" width="4" style="32" customWidth="1"/>
    <col min="3117" max="3307" width="9.6640625" style="32"/>
    <col min="3308" max="3308" width="6.44140625" style="32" customWidth="1"/>
    <col min="3309" max="3309" width="13.88671875" style="32" customWidth="1"/>
    <col min="3310" max="3310" width="14.33203125" style="32" customWidth="1"/>
    <col min="3311" max="3327" width="9.6640625" style="32"/>
    <col min="3328" max="3328" width="12" style="32" customWidth="1"/>
    <col min="3329" max="3329" width="12.77734375" style="32" customWidth="1"/>
    <col min="3330" max="3330" width="11.109375" style="32" customWidth="1"/>
    <col min="3331" max="3331" width="12" style="32" customWidth="1"/>
    <col min="3332" max="3332" width="9.6640625" style="32"/>
    <col min="3333" max="3333" width="15.33203125" style="32" customWidth="1"/>
    <col min="3334" max="3334" width="15.21875" style="32" customWidth="1"/>
    <col min="3335" max="3335" width="21.44140625" style="32" customWidth="1"/>
    <col min="3336" max="3351" width="9.6640625" style="32"/>
    <col min="3352" max="3353" width="13.44140625" style="32" customWidth="1"/>
    <col min="3354" max="3354" width="9.6640625" style="32"/>
    <col min="3355" max="3355" width="13.88671875" style="32" customWidth="1"/>
    <col min="3356" max="3356" width="10.6640625" style="32" customWidth="1"/>
    <col min="3357" max="3357" width="17.33203125" style="32" customWidth="1"/>
    <col min="3358" max="3359" width="12.6640625" style="32" customWidth="1"/>
    <col min="3360" max="3360" width="11.21875" style="32" customWidth="1"/>
    <col min="3361" max="3361" width="18.33203125" style="32" customWidth="1"/>
    <col min="3362" max="3362" width="12.88671875" style="32" customWidth="1"/>
    <col min="3363" max="3364" width="13.21875" style="32" customWidth="1"/>
    <col min="3365" max="3365" width="10.88671875" style="32" customWidth="1"/>
    <col min="3366" max="3366" width="11.109375" style="32" customWidth="1"/>
    <col min="3367" max="3367" width="15.21875" style="32" customWidth="1"/>
    <col min="3368" max="3368" width="9.6640625" style="32"/>
    <col min="3369" max="3369" width="11" style="32" customWidth="1"/>
    <col min="3370" max="3370" width="10.77734375" style="32" customWidth="1"/>
    <col min="3371" max="3371" width="11.44140625" style="32" customWidth="1"/>
    <col min="3372" max="3372" width="4" style="32" customWidth="1"/>
    <col min="3373" max="3563" width="9.6640625" style="32"/>
    <col min="3564" max="3564" width="6.44140625" style="32" customWidth="1"/>
    <col min="3565" max="3565" width="13.88671875" style="32" customWidth="1"/>
    <col min="3566" max="3566" width="14.33203125" style="32" customWidth="1"/>
    <col min="3567" max="3583" width="9.6640625" style="32"/>
    <col min="3584" max="3584" width="12" style="32" customWidth="1"/>
    <col min="3585" max="3585" width="12.77734375" style="32" customWidth="1"/>
    <col min="3586" max="3586" width="11.109375" style="32" customWidth="1"/>
    <col min="3587" max="3587" width="12" style="32" customWidth="1"/>
    <col min="3588" max="3588" width="9.6640625" style="32"/>
    <col min="3589" max="3589" width="15.33203125" style="32" customWidth="1"/>
    <col min="3590" max="3590" width="15.21875" style="32" customWidth="1"/>
    <col min="3591" max="3591" width="21.44140625" style="32" customWidth="1"/>
    <col min="3592" max="3607" width="9.6640625" style="32"/>
    <col min="3608" max="3609" width="13.44140625" style="32" customWidth="1"/>
    <col min="3610" max="3610" width="9.6640625" style="32"/>
    <col min="3611" max="3611" width="13.88671875" style="32" customWidth="1"/>
    <col min="3612" max="3612" width="10.6640625" style="32" customWidth="1"/>
    <col min="3613" max="3613" width="17.33203125" style="32" customWidth="1"/>
    <col min="3614" max="3615" width="12.6640625" style="32" customWidth="1"/>
    <col min="3616" max="3616" width="11.21875" style="32" customWidth="1"/>
    <col min="3617" max="3617" width="18.33203125" style="32" customWidth="1"/>
    <col min="3618" max="3618" width="12.88671875" style="32" customWidth="1"/>
    <col min="3619" max="3620" width="13.21875" style="32" customWidth="1"/>
    <col min="3621" max="3621" width="10.88671875" style="32" customWidth="1"/>
    <col min="3622" max="3622" width="11.109375" style="32" customWidth="1"/>
    <col min="3623" max="3623" width="15.21875" style="32" customWidth="1"/>
    <col min="3624" max="3624" width="9.6640625" style="32"/>
    <col min="3625" max="3625" width="11" style="32" customWidth="1"/>
    <col min="3626" max="3626" width="10.77734375" style="32" customWidth="1"/>
    <col min="3627" max="3627" width="11.44140625" style="32" customWidth="1"/>
    <col min="3628" max="3628" width="4" style="32" customWidth="1"/>
    <col min="3629" max="3819" width="9.6640625" style="32"/>
    <col min="3820" max="3820" width="6.44140625" style="32" customWidth="1"/>
    <col min="3821" max="3821" width="13.88671875" style="32" customWidth="1"/>
    <col min="3822" max="3822" width="14.33203125" style="32" customWidth="1"/>
    <col min="3823" max="3839" width="9.6640625" style="32"/>
    <col min="3840" max="3840" width="12" style="32" customWidth="1"/>
    <col min="3841" max="3841" width="12.77734375" style="32" customWidth="1"/>
    <col min="3842" max="3842" width="11.109375" style="32" customWidth="1"/>
    <col min="3843" max="3843" width="12" style="32" customWidth="1"/>
    <col min="3844" max="3844" width="9.6640625" style="32"/>
    <col min="3845" max="3845" width="15.33203125" style="32" customWidth="1"/>
    <col min="3846" max="3846" width="15.21875" style="32" customWidth="1"/>
    <col min="3847" max="3847" width="21.44140625" style="32" customWidth="1"/>
    <col min="3848" max="3863" width="9.6640625" style="32"/>
    <col min="3864" max="3865" width="13.44140625" style="32" customWidth="1"/>
    <col min="3866" max="3866" width="9.6640625" style="32"/>
    <col min="3867" max="3867" width="13.88671875" style="32" customWidth="1"/>
    <col min="3868" max="3868" width="10.6640625" style="32" customWidth="1"/>
    <col min="3869" max="3869" width="17.33203125" style="32" customWidth="1"/>
    <col min="3870" max="3871" width="12.6640625" style="32" customWidth="1"/>
    <col min="3872" max="3872" width="11.21875" style="32" customWidth="1"/>
    <col min="3873" max="3873" width="18.33203125" style="32" customWidth="1"/>
    <col min="3874" max="3874" width="12.88671875" style="32" customWidth="1"/>
    <col min="3875" max="3876" width="13.21875" style="32" customWidth="1"/>
    <col min="3877" max="3877" width="10.88671875" style="32" customWidth="1"/>
    <col min="3878" max="3878" width="11.109375" style="32" customWidth="1"/>
    <col min="3879" max="3879" width="15.21875" style="32" customWidth="1"/>
    <col min="3880" max="3880" width="9.6640625" style="32"/>
    <col min="3881" max="3881" width="11" style="32" customWidth="1"/>
    <col min="3882" max="3882" width="10.77734375" style="32" customWidth="1"/>
    <col min="3883" max="3883" width="11.44140625" style="32" customWidth="1"/>
    <col min="3884" max="3884" width="4" style="32" customWidth="1"/>
    <col min="3885" max="4075" width="9.6640625" style="32"/>
    <col min="4076" max="4076" width="6.44140625" style="32" customWidth="1"/>
    <col min="4077" max="4077" width="13.88671875" style="32" customWidth="1"/>
    <col min="4078" max="4078" width="14.33203125" style="32" customWidth="1"/>
    <col min="4079" max="4095" width="9.6640625" style="32"/>
    <col min="4096" max="4096" width="12" style="32" customWidth="1"/>
    <col min="4097" max="4097" width="12.77734375" style="32" customWidth="1"/>
    <col min="4098" max="4098" width="11.109375" style="32" customWidth="1"/>
    <col min="4099" max="4099" width="12" style="32" customWidth="1"/>
    <col min="4100" max="4100" width="9.6640625" style="32"/>
    <col min="4101" max="4101" width="15.33203125" style="32" customWidth="1"/>
    <col min="4102" max="4102" width="15.21875" style="32" customWidth="1"/>
    <col min="4103" max="4103" width="21.44140625" style="32" customWidth="1"/>
    <col min="4104" max="4119" width="9.6640625" style="32"/>
    <col min="4120" max="4121" width="13.44140625" style="32" customWidth="1"/>
    <col min="4122" max="4122" width="9.6640625" style="32"/>
    <col min="4123" max="4123" width="13.88671875" style="32" customWidth="1"/>
    <col min="4124" max="4124" width="10.6640625" style="32" customWidth="1"/>
    <col min="4125" max="4125" width="17.33203125" style="32" customWidth="1"/>
    <col min="4126" max="4127" width="12.6640625" style="32" customWidth="1"/>
    <col min="4128" max="4128" width="11.21875" style="32" customWidth="1"/>
    <col min="4129" max="4129" width="18.33203125" style="32" customWidth="1"/>
    <col min="4130" max="4130" width="12.88671875" style="32" customWidth="1"/>
    <col min="4131" max="4132" width="13.21875" style="32" customWidth="1"/>
    <col min="4133" max="4133" width="10.88671875" style="32" customWidth="1"/>
    <col min="4134" max="4134" width="11.109375" style="32" customWidth="1"/>
    <col min="4135" max="4135" width="15.21875" style="32" customWidth="1"/>
    <col min="4136" max="4136" width="9.6640625" style="32"/>
    <col min="4137" max="4137" width="11" style="32" customWidth="1"/>
    <col min="4138" max="4138" width="10.77734375" style="32" customWidth="1"/>
    <col min="4139" max="4139" width="11.44140625" style="32" customWidth="1"/>
    <col min="4140" max="4140" width="4" style="32" customWidth="1"/>
    <col min="4141" max="4331" width="9.6640625" style="32"/>
    <col min="4332" max="4332" width="6.44140625" style="32" customWidth="1"/>
    <col min="4333" max="4333" width="13.88671875" style="32" customWidth="1"/>
    <col min="4334" max="4334" width="14.33203125" style="32" customWidth="1"/>
    <col min="4335" max="4351" width="9.6640625" style="32"/>
    <col min="4352" max="4352" width="12" style="32" customWidth="1"/>
    <col min="4353" max="4353" width="12.77734375" style="32" customWidth="1"/>
    <col min="4354" max="4354" width="11.109375" style="32" customWidth="1"/>
    <col min="4355" max="4355" width="12" style="32" customWidth="1"/>
    <col min="4356" max="4356" width="9.6640625" style="32"/>
    <col min="4357" max="4357" width="15.33203125" style="32" customWidth="1"/>
    <col min="4358" max="4358" width="15.21875" style="32" customWidth="1"/>
    <col min="4359" max="4359" width="21.44140625" style="32" customWidth="1"/>
    <col min="4360" max="4375" width="9.6640625" style="32"/>
    <col min="4376" max="4377" width="13.44140625" style="32" customWidth="1"/>
    <col min="4378" max="4378" width="9.6640625" style="32"/>
    <col min="4379" max="4379" width="13.88671875" style="32" customWidth="1"/>
    <col min="4380" max="4380" width="10.6640625" style="32" customWidth="1"/>
    <col min="4381" max="4381" width="17.33203125" style="32" customWidth="1"/>
    <col min="4382" max="4383" width="12.6640625" style="32" customWidth="1"/>
    <col min="4384" max="4384" width="11.21875" style="32" customWidth="1"/>
    <col min="4385" max="4385" width="18.33203125" style="32" customWidth="1"/>
    <col min="4386" max="4386" width="12.88671875" style="32" customWidth="1"/>
    <col min="4387" max="4388" width="13.21875" style="32" customWidth="1"/>
    <col min="4389" max="4389" width="10.88671875" style="32" customWidth="1"/>
    <col min="4390" max="4390" width="11.109375" style="32" customWidth="1"/>
    <col min="4391" max="4391" width="15.21875" style="32" customWidth="1"/>
    <col min="4392" max="4392" width="9.6640625" style="32"/>
    <col min="4393" max="4393" width="11" style="32" customWidth="1"/>
    <col min="4394" max="4394" width="10.77734375" style="32" customWidth="1"/>
    <col min="4395" max="4395" width="11.44140625" style="32" customWidth="1"/>
    <col min="4396" max="4396" width="4" style="32" customWidth="1"/>
    <col min="4397" max="4587" width="9.6640625" style="32"/>
    <col min="4588" max="4588" width="6.44140625" style="32" customWidth="1"/>
    <col min="4589" max="4589" width="13.88671875" style="32" customWidth="1"/>
    <col min="4590" max="4590" width="14.33203125" style="32" customWidth="1"/>
    <col min="4591" max="4607" width="9.6640625" style="32"/>
    <col min="4608" max="4608" width="12" style="32" customWidth="1"/>
    <col min="4609" max="4609" width="12.77734375" style="32" customWidth="1"/>
    <col min="4610" max="4610" width="11.109375" style="32" customWidth="1"/>
    <col min="4611" max="4611" width="12" style="32" customWidth="1"/>
    <col min="4612" max="4612" width="9.6640625" style="32"/>
    <col min="4613" max="4613" width="15.33203125" style="32" customWidth="1"/>
    <col min="4614" max="4614" width="15.21875" style="32" customWidth="1"/>
    <col min="4615" max="4615" width="21.44140625" style="32" customWidth="1"/>
    <col min="4616" max="4631" width="9.6640625" style="32"/>
    <col min="4632" max="4633" width="13.44140625" style="32" customWidth="1"/>
    <col min="4634" max="4634" width="9.6640625" style="32"/>
    <col min="4635" max="4635" width="13.88671875" style="32" customWidth="1"/>
    <col min="4636" max="4636" width="10.6640625" style="32" customWidth="1"/>
    <col min="4637" max="4637" width="17.33203125" style="32" customWidth="1"/>
    <col min="4638" max="4639" width="12.6640625" style="32" customWidth="1"/>
    <col min="4640" max="4640" width="11.21875" style="32" customWidth="1"/>
    <col min="4641" max="4641" width="18.33203125" style="32" customWidth="1"/>
    <col min="4642" max="4642" width="12.88671875" style="32" customWidth="1"/>
    <col min="4643" max="4644" width="13.21875" style="32" customWidth="1"/>
    <col min="4645" max="4645" width="10.88671875" style="32" customWidth="1"/>
    <col min="4646" max="4646" width="11.109375" style="32" customWidth="1"/>
    <col min="4647" max="4647" width="15.21875" style="32" customWidth="1"/>
    <col min="4648" max="4648" width="9.6640625" style="32"/>
    <col min="4649" max="4649" width="11" style="32" customWidth="1"/>
    <col min="4650" max="4650" width="10.77734375" style="32" customWidth="1"/>
    <col min="4651" max="4651" width="11.44140625" style="32" customWidth="1"/>
    <col min="4652" max="4652" width="4" style="32" customWidth="1"/>
    <col min="4653" max="4843" width="9.6640625" style="32"/>
    <col min="4844" max="4844" width="6.44140625" style="32" customWidth="1"/>
    <col min="4845" max="4845" width="13.88671875" style="32" customWidth="1"/>
    <col min="4846" max="4846" width="14.33203125" style="32" customWidth="1"/>
    <col min="4847" max="4863" width="9.6640625" style="32"/>
    <col min="4864" max="4864" width="12" style="32" customWidth="1"/>
    <col min="4865" max="4865" width="12.77734375" style="32" customWidth="1"/>
    <col min="4866" max="4866" width="11.109375" style="32" customWidth="1"/>
    <col min="4867" max="4867" width="12" style="32" customWidth="1"/>
    <col min="4868" max="4868" width="9.6640625" style="32"/>
    <col min="4869" max="4869" width="15.33203125" style="32" customWidth="1"/>
    <col min="4870" max="4870" width="15.21875" style="32" customWidth="1"/>
    <col min="4871" max="4871" width="21.44140625" style="32" customWidth="1"/>
    <col min="4872" max="4887" width="9.6640625" style="32"/>
    <col min="4888" max="4889" width="13.44140625" style="32" customWidth="1"/>
    <col min="4890" max="4890" width="9.6640625" style="32"/>
    <col min="4891" max="4891" width="13.88671875" style="32" customWidth="1"/>
    <col min="4892" max="4892" width="10.6640625" style="32" customWidth="1"/>
    <col min="4893" max="4893" width="17.33203125" style="32" customWidth="1"/>
    <col min="4894" max="4895" width="12.6640625" style="32" customWidth="1"/>
    <col min="4896" max="4896" width="11.21875" style="32" customWidth="1"/>
    <col min="4897" max="4897" width="18.33203125" style="32" customWidth="1"/>
    <col min="4898" max="4898" width="12.88671875" style="32" customWidth="1"/>
    <col min="4899" max="4900" width="13.21875" style="32" customWidth="1"/>
    <col min="4901" max="4901" width="10.88671875" style="32" customWidth="1"/>
    <col min="4902" max="4902" width="11.109375" style="32" customWidth="1"/>
    <col min="4903" max="4903" width="15.21875" style="32" customWidth="1"/>
    <col min="4904" max="4904" width="9.6640625" style="32"/>
    <col min="4905" max="4905" width="11" style="32" customWidth="1"/>
    <col min="4906" max="4906" width="10.77734375" style="32" customWidth="1"/>
    <col min="4907" max="4907" width="11.44140625" style="32" customWidth="1"/>
    <col min="4908" max="4908" width="4" style="32" customWidth="1"/>
    <col min="4909" max="5099" width="9.6640625" style="32"/>
    <col min="5100" max="5100" width="6.44140625" style="32" customWidth="1"/>
    <col min="5101" max="5101" width="13.88671875" style="32" customWidth="1"/>
    <col min="5102" max="5102" width="14.33203125" style="32" customWidth="1"/>
    <col min="5103" max="5119" width="9.6640625" style="32"/>
    <col min="5120" max="5120" width="12" style="32" customWidth="1"/>
    <col min="5121" max="5121" width="12.77734375" style="32" customWidth="1"/>
    <col min="5122" max="5122" width="11.109375" style="32" customWidth="1"/>
    <col min="5123" max="5123" width="12" style="32" customWidth="1"/>
    <col min="5124" max="5124" width="9.6640625" style="32"/>
    <col min="5125" max="5125" width="15.33203125" style="32" customWidth="1"/>
    <col min="5126" max="5126" width="15.21875" style="32" customWidth="1"/>
    <col min="5127" max="5127" width="21.44140625" style="32" customWidth="1"/>
    <col min="5128" max="5143" width="9.6640625" style="32"/>
    <col min="5144" max="5145" width="13.44140625" style="32" customWidth="1"/>
    <col min="5146" max="5146" width="9.6640625" style="32"/>
    <col min="5147" max="5147" width="13.88671875" style="32" customWidth="1"/>
    <col min="5148" max="5148" width="10.6640625" style="32" customWidth="1"/>
    <col min="5149" max="5149" width="17.33203125" style="32" customWidth="1"/>
    <col min="5150" max="5151" width="12.6640625" style="32" customWidth="1"/>
    <col min="5152" max="5152" width="11.21875" style="32" customWidth="1"/>
    <col min="5153" max="5153" width="18.33203125" style="32" customWidth="1"/>
    <col min="5154" max="5154" width="12.88671875" style="32" customWidth="1"/>
    <col min="5155" max="5156" width="13.21875" style="32" customWidth="1"/>
    <col min="5157" max="5157" width="10.88671875" style="32" customWidth="1"/>
    <col min="5158" max="5158" width="11.109375" style="32" customWidth="1"/>
    <col min="5159" max="5159" width="15.21875" style="32" customWidth="1"/>
    <col min="5160" max="5160" width="9.6640625" style="32"/>
    <col min="5161" max="5161" width="11" style="32" customWidth="1"/>
    <col min="5162" max="5162" width="10.77734375" style="32" customWidth="1"/>
    <col min="5163" max="5163" width="11.44140625" style="32" customWidth="1"/>
    <col min="5164" max="5164" width="4" style="32" customWidth="1"/>
    <col min="5165" max="5355" width="9.6640625" style="32"/>
    <col min="5356" max="5356" width="6.44140625" style="32" customWidth="1"/>
    <col min="5357" max="5357" width="13.88671875" style="32" customWidth="1"/>
    <col min="5358" max="5358" width="14.33203125" style="32" customWidth="1"/>
    <col min="5359" max="5375" width="9.6640625" style="32"/>
    <col min="5376" max="5376" width="12" style="32" customWidth="1"/>
    <col min="5377" max="5377" width="12.77734375" style="32" customWidth="1"/>
    <col min="5378" max="5378" width="11.109375" style="32" customWidth="1"/>
    <col min="5379" max="5379" width="12" style="32" customWidth="1"/>
    <col min="5380" max="5380" width="9.6640625" style="32"/>
    <col min="5381" max="5381" width="15.33203125" style="32" customWidth="1"/>
    <col min="5382" max="5382" width="15.21875" style="32" customWidth="1"/>
    <col min="5383" max="5383" width="21.44140625" style="32" customWidth="1"/>
    <col min="5384" max="5399" width="9.6640625" style="32"/>
    <col min="5400" max="5401" width="13.44140625" style="32" customWidth="1"/>
    <col min="5402" max="5402" width="9.6640625" style="32"/>
    <col min="5403" max="5403" width="13.88671875" style="32" customWidth="1"/>
    <col min="5404" max="5404" width="10.6640625" style="32" customWidth="1"/>
    <col min="5405" max="5405" width="17.33203125" style="32" customWidth="1"/>
    <col min="5406" max="5407" width="12.6640625" style="32" customWidth="1"/>
    <col min="5408" max="5408" width="11.21875" style="32" customWidth="1"/>
    <col min="5409" max="5409" width="18.33203125" style="32" customWidth="1"/>
    <col min="5410" max="5410" width="12.88671875" style="32" customWidth="1"/>
    <col min="5411" max="5412" width="13.21875" style="32" customWidth="1"/>
    <col min="5413" max="5413" width="10.88671875" style="32" customWidth="1"/>
    <col min="5414" max="5414" width="11.109375" style="32" customWidth="1"/>
    <col min="5415" max="5415" width="15.21875" style="32" customWidth="1"/>
    <col min="5416" max="5416" width="9.6640625" style="32"/>
    <col min="5417" max="5417" width="11" style="32" customWidth="1"/>
    <col min="5418" max="5418" width="10.77734375" style="32" customWidth="1"/>
    <col min="5419" max="5419" width="11.44140625" style="32" customWidth="1"/>
    <col min="5420" max="5420" width="4" style="32" customWidth="1"/>
    <col min="5421" max="5611" width="9.6640625" style="32"/>
    <col min="5612" max="5612" width="6.44140625" style="32" customWidth="1"/>
    <col min="5613" max="5613" width="13.88671875" style="32" customWidth="1"/>
    <col min="5614" max="5614" width="14.33203125" style="32" customWidth="1"/>
    <col min="5615" max="5631" width="9.6640625" style="32"/>
    <col min="5632" max="5632" width="12" style="32" customWidth="1"/>
    <col min="5633" max="5633" width="12.77734375" style="32" customWidth="1"/>
    <col min="5634" max="5634" width="11.109375" style="32" customWidth="1"/>
    <col min="5635" max="5635" width="12" style="32" customWidth="1"/>
    <col min="5636" max="5636" width="9.6640625" style="32"/>
    <col min="5637" max="5637" width="15.33203125" style="32" customWidth="1"/>
    <col min="5638" max="5638" width="15.21875" style="32" customWidth="1"/>
    <col min="5639" max="5639" width="21.44140625" style="32" customWidth="1"/>
    <col min="5640" max="5655" width="9.6640625" style="32"/>
    <col min="5656" max="5657" width="13.44140625" style="32" customWidth="1"/>
    <col min="5658" max="5658" width="9.6640625" style="32"/>
    <col min="5659" max="5659" width="13.88671875" style="32" customWidth="1"/>
    <col min="5660" max="5660" width="10.6640625" style="32" customWidth="1"/>
    <col min="5661" max="5661" width="17.33203125" style="32" customWidth="1"/>
    <col min="5662" max="5663" width="12.6640625" style="32" customWidth="1"/>
    <col min="5664" max="5664" width="11.21875" style="32" customWidth="1"/>
    <col min="5665" max="5665" width="18.33203125" style="32" customWidth="1"/>
    <col min="5666" max="5666" width="12.88671875" style="32" customWidth="1"/>
    <col min="5667" max="5668" width="13.21875" style="32" customWidth="1"/>
    <col min="5669" max="5669" width="10.88671875" style="32" customWidth="1"/>
    <col min="5670" max="5670" width="11.109375" style="32" customWidth="1"/>
    <col min="5671" max="5671" width="15.21875" style="32" customWidth="1"/>
    <col min="5672" max="5672" width="9.6640625" style="32"/>
    <col min="5673" max="5673" width="11" style="32" customWidth="1"/>
    <col min="5674" max="5674" width="10.77734375" style="32" customWidth="1"/>
    <col min="5675" max="5675" width="11.44140625" style="32" customWidth="1"/>
    <col min="5676" max="5676" width="4" style="32" customWidth="1"/>
    <col min="5677" max="5867" width="9.6640625" style="32"/>
    <col min="5868" max="5868" width="6.44140625" style="32" customWidth="1"/>
    <col min="5869" max="5869" width="13.88671875" style="32" customWidth="1"/>
    <col min="5870" max="5870" width="14.33203125" style="32" customWidth="1"/>
    <col min="5871" max="5887" width="9.6640625" style="32"/>
    <col min="5888" max="5888" width="12" style="32" customWidth="1"/>
    <col min="5889" max="5889" width="12.77734375" style="32" customWidth="1"/>
    <col min="5890" max="5890" width="11.109375" style="32" customWidth="1"/>
    <col min="5891" max="5891" width="12" style="32" customWidth="1"/>
    <col min="5892" max="5892" width="9.6640625" style="32"/>
    <col min="5893" max="5893" width="15.33203125" style="32" customWidth="1"/>
    <col min="5894" max="5894" width="15.21875" style="32" customWidth="1"/>
    <col min="5895" max="5895" width="21.44140625" style="32" customWidth="1"/>
    <col min="5896" max="5911" width="9.6640625" style="32"/>
    <col min="5912" max="5913" width="13.44140625" style="32" customWidth="1"/>
    <col min="5914" max="5914" width="9.6640625" style="32"/>
    <col min="5915" max="5915" width="13.88671875" style="32" customWidth="1"/>
    <col min="5916" max="5916" width="10.6640625" style="32" customWidth="1"/>
    <col min="5917" max="5917" width="17.33203125" style="32" customWidth="1"/>
    <col min="5918" max="5919" width="12.6640625" style="32" customWidth="1"/>
    <col min="5920" max="5920" width="11.21875" style="32" customWidth="1"/>
    <col min="5921" max="5921" width="18.33203125" style="32" customWidth="1"/>
    <col min="5922" max="5922" width="12.88671875" style="32" customWidth="1"/>
    <col min="5923" max="5924" width="13.21875" style="32" customWidth="1"/>
    <col min="5925" max="5925" width="10.88671875" style="32" customWidth="1"/>
    <col min="5926" max="5926" width="11.109375" style="32" customWidth="1"/>
    <col min="5927" max="5927" width="15.21875" style="32" customWidth="1"/>
    <col min="5928" max="5928" width="9.6640625" style="32"/>
    <col min="5929" max="5929" width="11" style="32" customWidth="1"/>
    <col min="5930" max="5930" width="10.77734375" style="32" customWidth="1"/>
    <col min="5931" max="5931" width="11.44140625" style="32" customWidth="1"/>
    <col min="5932" max="5932" width="4" style="32" customWidth="1"/>
    <col min="5933" max="6123" width="9.6640625" style="32"/>
    <col min="6124" max="6124" width="6.44140625" style="32" customWidth="1"/>
    <col min="6125" max="6125" width="13.88671875" style="32" customWidth="1"/>
    <col min="6126" max="6126" width="14.33203125" style="32" customWidth="1"/>
    <col min="6127" max="6143" width="9.6640625" style="32"/>
    <col min="6144" max="6144" width="12" style="32" customWidth="1"/>
    <col min="6145" max="6145" width="12.77734375" style="32" customWidth="1"/>
    <col min="6146" max="6146" width="11.109375" style="32" customWidth="1"/>
    <col min="6147" max="6147" width="12" style="32" customWidth="1"/>
    <col min="6148" max="6148" width="9.6640625" style="32"/>
    <col min="6149" max="6149" width="15.33203125" style="32" customWidth="1"/>
    <col min="6150" max="6150" width="15.21875" style="32" customWidth="1"/>
    <col min="6151" max="6151" width="21.44140625" style="32" customWidth="1"/>
    <col min="6152" max="6167" width="9.6640625" style="32"/>
    <col min="6168" max="6169" width="13.44140625" style="32" customWidth="1"/>
    <col min="6170" max="6170" width="9.6640625" style="32"/>
    <col min="6171" max="6171" width="13.88671875" style="32" customWidth="1"/>
    <col min="6172" max="6172" width="10.6640625" style="32" customWidth="1"/>
    <col min="6173" max="6173" width="17.33203125" style="32" customWidth="1"/>
    <col min="6174" max="6175" width="12.6640625" style="32" customWidth="1"/>
    <col min="6176" max="6176" width="11.21875" style="32" customWidth="1"/>
    <col min="6177" max="6177" width="18.33203125" style="32" customWidth="1"/>
    <col min="6178" max="6178" width="12.88671875" style="32" customWidth="1"/>
    <col min="6179" max="6180" width="13.21875" style="32" customWidth="1"/>
    <col min="6181" max="6181" width="10.88671875" style="32" customWidth="1"/>
    <col min="6182" max="6182" width="11.109375" style="32" customWidth="1"/>
    <col min="6183" max="6183" width="15.21875" style="32" customWidth="1"/>
    <col min="6184" max="6184" width="9.6640625" style="32"/>
    <col min="6185" max="6185" width="11" style="32" customWidth="1"/>
    <col min="6186" max="6186" width="10.77734375" style="32" customWidth="1"/>
    <col min="6187" max="6187" width="11.44140625" style="32" customWidth="1"/>
    <col min="6188" max="6188" width="4" style="32" customWidth="1"/>
    <col min="6189" max="6379" width="9.6640625" style="32"/>
    <col min="6380" max="6380" width="6.44140625" style="32" customWidth="1"/>
    <col min="6381" max="6381" width="13.88671875" style="32" customWidth="1"/>
    <col min="6382" max="6382" width="14.33203125" style="32" customWidth="1"/>
    <col min="6383" max="6399" width="9.6640625" style="32"/>
    <col min="6400" max="6400" width="12" style="32" customWidth="1"/>
    <col min="6401" max="6401" width="12.77734375" style="32" customWidth="1"/>
    <col min="6402" max="6402" width="11.109375" style="32" customWidth="1"/>
    <col min="6403" max="6403" width="12" style="32" customWidth="1"/>
    <col min="6404" max="6404" width="9.6640625" style="32"/>
    <col min="6405" max="6405" width="15.33203125" style="32" customWidth="1"/>
    <col min="6406" max="6406" width="15.21875" style="32" customWidth="1"/>
    <col min="6407" max="6407" width="21.44140625" style="32" customWidth="1"/>
    <col min="6408" max="6423" width="9.6640625" style="32"/>
    <col min="6424" max="6425" width="13.44140625" style="32" customWidth="1"/>
    <col min="6426" max="6426" width="9.6640625" style="32"/>
    <col min="6427" max="6427" width="13.88671875" style="32" customWidth="1"/>
    <col min="6428" max="6428" width="10.6640625" style="32" customWidth="1"/>
    <col min="6429" max="6429" width="17.33203125" style="32" customWidth="1"/>
    <col min="6430" max="6431" width="12.6640625" style="32" customWidth="1"/>
    <col min="6432" max="6432" width="11.21875" style="32" customWidth="1"/>
    <col min="6433" max="6433" width="18.33203125" style="32" customWidth="1"/>
    <col min="6434" max="6434" width="12.88671875" style="32" customWidth="1"/>
    <col min="6435" max="6436" width="13.21875" style="32" customWidth="1"/>
    <col min="6437" max="6437" width="10.88671875" style="32" customWidth="1"/>
    <col min="6438" max="6438" width="11.109375" style="32" customWidth="1"/>
    <col min="6439" max="6439" width="15.21875" style="32" customWidth="1"/>
    <col min="6440" max="6440" width="9.6640625" style="32"/>
    <col min="6441" max="6441" width="11" style="32" customWidth="1"/>
    <col min="6442" max="6442" width="10.77734375" style="32" customWidth="1"/>
    <col min="6443" max="6443" width="11.44140625" style="32" customWidth="1"/>
    <col min="6444" max="6444" width="4" style="32" customWidth="1"/>
    <col min="6445" max="6635" width="9.6640625" style="32"/>
    <col min="6636" max="6636" width="6.44140625" style="32" customWidth="1"/>
    <col min="6637" max="6637" width="13.88671875" style="32" customWidth="1"/>
    <col min="6638" max="6638" width="14.33203125" style="32" customWidth="1"/>
    <col min="6639" max="6655" width="9.6640625" style="32"/>
    <col min="6656" max="6656" width="12" style="32" customWidth="1"/>
    <col min="6657" max="6657" width="12.77734375" style="32" customWidth="1"/>
    <col min="6658" max="6658" width="11.109375" style="32" customWidth="1"/>
    <col min="6659" max="6659" width="12" style="32" customWidth="1"/>
    <col min="6660" max="6660" width="9.6640625" style="32"/>
    <col min="6661" max="6661" width="15.33203125" style="32" customWidth="1"/>
    <col min="6662" max="6662" width="15.21875" style="32" customWidth="1"/>
    <col min="6663" max="6663" width="21.44140625" style="32" customWidth="1"/>
    <col min="6664" max="6679" width="9.6640625" style="32"/>
    <col min="6680" max="6681" width="13.44140625" style="32" customWidth="1"/>
    <col min="6682" max="6682" width="9.6640625" style="32"/>
    <col min="6683" max="6683" width="13.88671875" style="32" customWidth="1"/>
    <col min="6684" max="6684" width="10.6640625" style="32" customWidth="1"/>
    <col min="6685" max="6685" width="17.33203125" style="32" customWidth="1"/>
    <col min="6686" max="6687" width="12.6640625" style="32" customWidth="1"/>
    <col min="6688" max="6688" width="11.21875" style="32" customWidth="1"/>
    <col min="6689" max="6689" width="18.33203125" style="32" customWidth="1"/>
    <col min="6690" max="6690" width="12.88671875" style="32" customWidth="1"/>
    <col min="6691" max="6692" width="13.21875" style="32" customWidth="1"/>
    <col min="6693" max="6693" width="10.88671875" style="32" customWidth="1"/>
    <col min="6694" max="6694" width="11.109375" style="32" customWidth="1"/>
    <col min="6695" max="6695" width="15.21875" style="32" customWidth="1"/>
    <col min="6696" max="6696" width="9.6640625" style="32"/>
    <col min="6697" max="6697" width="11" style="32" customWidth="1"/>
    <col min="6698" max="6698" width="10.77734375" style="32" customWidth="1"/>
    <col min="6699" max="6699" width="11.44140625" style="32" customWidth="1"/>
    <col min="6700" max="6700" width="4" style="32" customWidth="1"/>
    <col min="6701" max="6891" width="9.6640625" style="32"/>
    <col min="6892" max="6892" width="6.44140625" style="32" customWidth="1"/>
    <col min="6893" max="6893" width="13.88671875" style="32" customWidth="1"/>
    <col min="6894" max="6894" width="14.33203125" style="32" customWidth="1"/>
    <col min="6895" max="6911" width="9.6640625" style="32"/>
    <col min="6912" max="6912" width="12" style="32" customWidth="1"/>
    <col min="6913" max="6913" width="12.77734375" style="32" customWidth="1"/>
    <col min="6914" max="6914" width="11.109375" style="32" customWidth="1"/>
    <col min="6915" max="6915" width="12" style="32" customWidth="1"/>
    <col min="6916" max="6916" width="9.6640625" style="32"/>
    <col min="6917" max="6917" width="15.33203125" style="32" customWidth="1"/>
    <col min="6918" max="6918" width="15.21875" style="32" customWidth="1"/>
    <col min="6919" max="6919" width="21.44140625" style="32" customWidth="1"/>
    <col min="6920" max="6935" width="9.6640625" style="32"/>
    <col min="6936" max="6937" width="13.44140625" style="32" customWidth="1"/>
    <col min="6938" max="6938" width="9.6640625" style="32"/>
    <col min="6939" max="6939" width="13.88671875" style="32" customWidth="1"/>
    <col min="6940" max="6940" width="10.6640625" style="32" customWidth="1"/>
    <col min="6941" max="6941" width="17.33203125" style="32" customWidth="1"/>
    <col min="6942" max="6943" width="12.6640625" style="32" customWidth="1"/>
    <col min="6944" max="6944" width="11.21875" style="32" customWidth="1"/>
    <col min="6945" max="6945" width="18.33203125" style="32" customWidth="1"/>
    <col min="6946" max="6946" width="12.88671875" style="32" customWidth="1"/>
    <col min="6947" max="6948" width="13.21875" style="32" customWidth="1"/>
    <col min="6949" max="6949" width="10.88671875" style="32" customWidth="1"/>
    <col min="6950" max="6950" width="11.109375" style="32" customWidth="1"/>
    <col min="6951" max="6951" width="15.21875" style="32" customWidth="1"/>
    <col min="6952" max="6952" width="9.6640625" style="32"/>
    <col min="6953" max="6953" width="11" style="32" customWidth="1"/>
    <col min="6954" max="6954" width="10.77734375" style="32" customWidth="1"/>
    <col min="6955" max="6955" width="11.44140625" style="32" customWidth="1"/>
    <col min="6956" max="6956" width="4" style="32" customWidth="1"/>
    <col min="6957" max="7147" width="9.6640625" style="32"/>
    <col min="7148" max="7148" width="6.44140625" style="32" customWidth="1"/>
    <col min="7149" max="7149" width="13.88671875" style="32" customWidth="1"/>
    <col min="7150" max="7150" width="14.33203125" style="32" customWidth="1"/>
    <col min="7151" max="7167" width="9.6640625" style="32"/>
    <col min="7168" max="7168" width="12" style="32" customWidth="1"/>
    <col min="7169" max="7169" width="12.77734375" style="32" customWidth="1"/>
    <col min="7170" max="7170" width="11.109375" style="32" customWidth="1"/>
    <col min="7171" max="7171" width="12" style="32" customWidth="1"/>
    <col min="7172" max="7172" width="9.6640625" style="32"/>
    <col min="7173" max="7173" width="15.33203125" style="32" customWidth="1"/>
    <col min="7174" max="7174" width="15.21875" style="32" customWidth="1"/>
    <col min="7175" max="7175" width="21.44140625" style="32" customWidth="1"/>
    <col min="7176" max="7191" width="9.6640625" style="32"/>
    <col min="7192" max="7193" width="13.44140625" style="32" customWidth="1"/>
    <col min="7194" max="7194" width="9.6640625" style="32"/>
    <col min="7195" max="7195" width="13.88671875" style="32" customWidth="1"/>
    <col min="7196" max="7196" width="10.6640625" style="32" customWidth="1"/>
    <col min="7197" max="7197" width="17.33203125" style="32" customWidth="1"/>
    <col min="7198" max="7199" width="12.6640625" style="32" customWidth="1"/>
    <col min="7200" max="7200" width="11.21875" style="32" customWidth="1"/>
    <col min="7201" max="7201" width="18.33203125" style="32" customWidth="1"/>
    <col min="7202" max="7202" width="12.88671875" style="32" customWidth="1"/>
    <col min="7203" max="7204" width="13.21875" style="32" customWidth="1"/>
    <col min="7205" max="7205" width="10.88671875" style="32" customWidth="1"/>
    <col min="7206" max="7206" width="11.109375" style="32" customWidth="1"/>
    <col min="7207" max="7207" width="15.21875" style="32" customWidth="1"/>
    <col min="7208" max="7208" width="9.6640625" style="32"/>
    <col min="7209" max="7209" width="11" style="32" customWidth="1"/>
    <col min="7210" max="7210" width="10.77734375" style="32" customWidth="1"/>
    <col min="7211" max="7211" width="11.44140625" style="32" customWidth="1"/>
    <col min="7212" max="7212" width="4" style="32" customWidth="1"/>
    <col min="7213" max="7403" width="9.6640625" style="32"/>
    <col min="7404" max="7404" width="6.44140625" style="32" customWidth="1"/>
    <col min="7405" max="7405" width="13.88671875" style="32" customWidth="1"/>
    <col min="7406" max="7406" width="14.33203125" style="32" customWidth="1"/>
    <col min="7407" max="7423" width="9.6640625" style="32"/>
    <col min="7424" max="7424" width="12" style="32" customWidth="1"/>
    <col min="7425" max="7425" width="12.77734375" style="32" customWidth="1"/>
    <col min="7426" max="7426" width="11.109375" style="32" customWidth="1"/>
    <col min="7427" max="7427" width="12" style="32" customWidth="1"/>
    <col min="7428" max="7428" width="9.6640625" style="32"/>
    <col min="7429" max="7429" width="15.33203125" style="32" customWidth="1"/>
    <col min="7430" max="7430" width="15.21875" style="32" customWidth="1"/>
    <col min="7431" max="7431" width="21.44140625" style="32" customWidth="1"/>
    <col min="7432" max="7447" width="9.6640625" style="32"/>
    <col min="7448" max="7449" width="13.44140625" style="32" customWidth="1"/>
    <col min="7450" max="7450" width="9.6640625" style="32"/>
    <col min="7451" max="7451" width="13.88671875" style="32" customWidth="1"/>
    <col min="7452" max="7452" width="10.6640625" style="32" customWidth="1"/>
    <col min="7453" max="7453" width="17.33203125" style="32" customWidth="1"/>
    <col min="7454" max="7455" width="12.6640625" style="32" customWidth="1"/>
    <col min="7456" max="7456" width="11.21875" style="32" customWidth="1"/>
    <col min="7457" max="7457" width="18.33203125" style="32" customWidth="1"/>
    <col min="7458" max="7458" width="12.88671875" style="32" customWidth="1"/>
    <col min="7459" max="7460" width="13.21875" style="32" customWidth="1"/>
    <col min="7461" max="7461" width="10.88671875" style="32" customWidth="1"/>
    <col min="7462" max="7462" width="11.109375" style="32" customWidth="1"/>
    <col min="7463" max="7463" width="15.21875" style="32" customWidth="1"/>
    <col min="7464" max="7464" width="9.6640625" style="32"/>
    <col min="7465" max="7465" width="11" style="32" customWidth="1"/>
    <col min="7466" max="7466" width="10.77734375" style="32" customWidth="1"/>
    <col min="7467" max="7467" width="11.44140625" style="32" customWidth="1"/>
    <col min="7468" max="7468" width="4" style="32" customWidth="1"/>
    <col min="7469" max="7659" width="9.6640625" style="32"/>
    <col min="7660" max="7660" width="6.44140625" style="32" customWidth="1"/>
    <col min="7661" max="7661" width="13.88671875" style="32" customWidth="1"/>
    <col min="7662" max="7662" width="14.33203125" style="32" customWidth="1"/>
    <col min="7663" max="7679" width="9.6640625" style="32"/>
    <col min="7680" max="7680" width="12" style="32" customWidth="1"/>
    <col min="7681" max="7681" width="12.77734375" style="32" customWidth="1"/>
    <col min="7682" max="7682" width="11.109375" style="32" customWidth="1"/>
    <col min="7683" max="7683" width="12" style="32" customWidth="1"/>
    <col min="7684" max="7684" width="9.6640625" style="32"/>
    <col min="7685" max="7685" width="15.33203125" style="32" customWidth="1"/>
    <col min="7686" max="7686" width="15.21875" style="32" customWidth="1"/>
    <col min="7687" max="7687" width="21.44140625" style="32" customWidth="1"/>
    <col min="7688" max="7703" width="9.6640625" style="32"/>
    <col min="7704" max="7705" width="13.44140625" style="32" customWidth="1"/>
    <col min="7706" max="7706" width="9.6640625" style="32"/>
    <col min="7707" max="7707" width="13.88671875" style="32" customWidth="1"/>
    <col min="7708" max="7708" width="10.6640625" style="32" customWidth="1"/>
    <col min="7709" max="7709" width="17.33203125" style="32" customWidth="1"/>
    <col min="7710" max="7711" width="12.6640625" style="32" customWidth="1"/>
    <col min="7712" max="7712" width="11.21875" style="32" customWidth="1"/>
    <col min="7713" max="7713" width="18.33203125" style="32" customWidth="1"/>
    <col min="7714" max="7714" width="12.88671875" style="32" customWidth="1"/>
    <col min="7715" max="7716" width="13.21875" style="32" customWidth="1"/>
    <col min="7717" max="7717" width="10.88671875" style="32" customWidth="1"/>
    <col min="7718" max="7718" width="11.109375" style="32" customWidth="1"/>
    <col min="7719" max="7719" width="15.21875" style="32" customWidth="1"/>
    <col min="7720" max="7720" width="9.6640625" style="32"/>
    <col min="7721" max="7721" width="11" style="32" customWidth="1"/>
    <col min="7722" max="7722" width="10.77734375" style="32" customWidth="1"/>
    <col min="7723" max="7723" width="11.44140625" style="32" customWidth="1"/>
    <col min="7724" max="7724" width="4" style="32" customWidth="1"/>
    <col min="7725" max="7915" width="9.6640625" style="32"/>
    <col min="7916" max="7916" width="6.44140625" style="32" customWidth="1"/>
    <col min="7917" max="7917" width="13.88671875" style="32" customWidth="1"/>
    <col min="7918" max="7918" width="14.33203125" style="32" customWidth="1"/>
    <col min="7919" max="7935" width="9.6640625" style="32"/>
    <col min="7936" max="7936" width="12" style="32" customWidth="1"/>
    <col min="7937" max="7937" width="12.77734375" style="32" customWidth="1"/>
    <col min="7938" max="7938" width="11.109375" style="32" customWidth="1"/>
    <col min="7939" max="7939" width="12" style="32" customWidth="1"/>
    <col min="7940" max="7940" width="9.6640625" style="32"/>
    <col min="7941" max="7941" width="15.33203125" style="32" customWidth="1"/>
    <col min="7942" max="7942" width="15.21875" style="32" customWidth="1"/>
    <col min="7943" max="7943" width="21.44140625" style="32" customWidth="1"/>
    <col min="7944" max="7959" width="9.6640625" style="32"/>
    <col min="7960" max="7961" width="13.44140625" style="32" customWidth="1"/>
    <col min="7962" max="7962" width="9.6640625" style="32"/>
    <col min="7963" max="7963" width="13.88671875" style="32" customWidth="1"/>
    <col min="7964" max="7964" width="10.6640625" style="32" customWidth="1"/>
    <col min="7965" max="7965" width="17.33203125" style="32" customWidth="1"/>
    <col min="7966" max="7967" width="12.6640625" style="32" customWidth="1"/>
    <col min="7968" max="7968" width="11.21875" style="32" customWidth="1"/>
    <col min="7969" max="7969" width="18.33203125" style="32" customWidth="1"/>
    <col min="7970" max="7970" width="12.88671875" style="32" customWidth="1"/>
    <col min="7971" max="7972" width="13.21875" style="32" customWidth="1"/>
    <col min="7973" max="7973" width="10.88671875" style="32" customWidth="1"/>
    <col min="7974" max="7974" width="11.109375" style="32" customWidth="1"/>
    <col min="7975" max="7975" width="15.21875" style="32" customWidth="1"/>
    <col min="7976" max="7976" width="9.6640625" style="32"/>
    <col min="7977" max="7977" width="11" style="32" customWidth="1"/>
    <col min="7978" max="7978" width="10.77734375" style="32" customWidth="1"/>
    <col min="7979" max="7979" width="11.44140625" style="32" customWidth="1"/>
    <col min="7980" max="7980" width="4" style="32" customWidth="1"/>
    <col min="7981" max="8171" width="9.6640625" style="32"/>
    <col min="8172" max="8172" width="6.44140625" style="32" customWidth="1"/>
    <col min="8173" max="8173" width="13.88671875" style="32" customWidth="1"/>
    <col min="8174" max="8174" width="14.33203125" style="32" customWidth="1"/>
    <col min="8175" max="8191" width="9.6640625" style="32"/>
    <col min="8192" max="8192" width="12" style="32" customWidth="1"/>
    <col min="8193" max="8193" width="12.77734375" style="32" customWidth="1"/>
    <col min="8194" max="8194" width="11.109375" style="32" customWidth="1"/>
    <col min="8195" max="8195" width="12" style="32" customWidth="1"/>
    <col min="8196" max="8196" width="9.6640625" style="32"/>
    <col min="8197" max="8197" width="15.33203125" style="32" customWidth="1"/>
    <col min="8198" max="8198" width="15.21875" style="32" customWidth="1"/>
    <col min="8199" max="8199" width="21.44140625" style="32" customWidth="1"/>
    <col min="8200" max="8215" width="9.6640625" style="32"/>
    <col min="8216" max="8217" width="13.44140625" style="32" customWidth="1"/>
    <col min="8218" max="8218" width="9.6640625" style="32"/>
    <col min="8219" max="8219" width="13.88671875" style="32" customWidth="1"/>
    <col min="8220" max="8220" width="10.6640625" style="32" customWidth="1"/>
    <col min="8221" max="8221" width="17.33203125" style="32" customWidth="1"/>
    <col min="8222" max="8223" width="12.6640625" style="32" customWidth="1"/>
    <col min="8224" max="8224" width="11.21875" style="32" customWidth="1"/>
    <col min="8225" max="8225" width="18.33203125" style="32" customWidth="1"/>
    <col min="8226" max="8226" width="12.88671875" style="32" customWidth="1"/>
    <col min="8227" max="8228" width="13.21875" style="32" customWidth="1"/>
    <col min="8229" max="8229" width="10.88671875" style="32" customWidth="1"/>
    <col min="8230" max="8230" width="11.109375" style="32" customWidth="1"/>
    <col min="8231" max="8231" width="15.21875" style="32" customWidth="1"/>
    <col min="8232" max="8232" width="9.6640625" style="32"/>
    <col min="8233" max="8233" width="11" style="32" customWidth="1"/>
    <col min="8234" max="8234" width="10.77734375" style="32" customWidth="1"/>
    <col min="8235" max="8235" width="11.44140625" style="32" customWidth="1"/>
    <col min="8236" max="8236" width="4" style="32" customWidth="1"/>
    <col min="8237" max="8427" width="9.6640625" style="32"/>
    <col min="8428" max="8428" width="6.44140625" style="32" customWidth="1"/>
    <col min="8429" max="8429" width="13.88671875" style="32" customWidth="1"/>
    <col min="8430" max="8430" width="14.33203125" style="32" customWidth="1"/>
    <col min="8431" max="8447" width="9.6640625" style="32"/>
    <col min="8448" max="8448" width="12" style="32" customWidth="1"/>
    <col min="8449" max="8449" width="12.77734375" style="32" customWidth="1"/>
    <col min="8450" max="8450" width="11.109375" style="32" customWidth="1"/>
    <col min="8451" max="8451" width="12" style="32" customWidth="1"/>
    <col min="8452" max="8452" width="9.6640625" style="32"/>
    <col min="8453" max="8453" width="15.33203125" style="32" customWidth="1"/>
    <col min="8454" max="8454" width="15.21875" style="32" customWidth="1"/>
    <col min="8455" max="8455" width="21.44140625" style="32" customWidth="1"/>
    <col min="8456" max="8471" width="9.6640625" style="32"/>
    <col min="8472" max="8473" width="13.44140625" style="32" customWidth="1"/>
    <col min="8474" max="8474" width="9.6640625" style="32"/>
    <col min="8475" max="8475" width="13.88671875" style="32" customWidth="1"/>
    <col min="8476" max="8476" width="10.6640625" style="32" customWidth="1"/>
    <col min="8477" max="8477" width="17.33203125" style="32" customWidth="1"/>
    <col min="8478" max="8479" width="12.6640625" style="32" customWidth="1"/>
    <col min="8480" max="8480" width="11.21875" style="32" customWidth="1"/>
    <col min="8481" max="8481" width="18.33203125" style="32" customWidth="1"/>
    <col min="8482" max="8482" width="12.88671875" style="32" customWidth="1"/>
    <col min="8483" max="8484" width="13.21875" style="32" customWidth="1"/>
    <col min="8485" max="8485" width="10.88671875" style="32" customWidth="1"/>
    <col min="8486" max="8486" width="11.109375" style="32" customWidth="1"/>
    <col min="8487" max="8487" width="15.21875" style="32" customWidth="1"/>
    <col min="8488" max="8488" width="9.6640625" style="32"/>
    <col min="8489" max="8489" width="11" style="32" customWidth="1"/>
    <col min="8490" max="8490" width="10.77734375" style="32" customWidth="1"/>
    <col min="8491" max="8491" width="11.44140625" style="32" customWidth="1"/>
    <col min="8492" max="8492" width="4" style="32" customWidth="1"/>
    <col min="8493" max="8683" width="9.6640625" style="32"/>
    <col min="8684" max="8684" width="6.44140625" style="32" customWidth="1"/>
    <col min="8685" max="8685" width="13.88671875" style="32" customWidth="1"/>
    <col min="8686" max="8686" width="14.33203125" style="32" customWidth="1"/>
    <col min="8687" max="8703" width="9.6640625" style="32"/>
    <col min="8704" max="8704" width="12" style="32" customWidth="1"/>
    <col min="8705" max="8705" width="12.77734375" style="32" customWidth="1"/>
    <col min="8706" max="8706" width="11.109375" style="32" customWidth="1"/>
    <col min="8707" max="8707" width="12" style="32" customWidth="1"/>
    <col min="8708" max="8708" width="9.6640625" style="32"/>
    <col min="8709" max="8709" width="15.33203125" style="32" customWidth="1"/>
    <col min="8710" max="8710" width="15.21875" style="32" customWidth="1"/>
    <col min="8711" max="8711" width="21.44140625" style="32" customWidth="1"/>
    <col min="8712" max="8727" width="9.6640625" style="32"/>
    <col min="8728" max="8729" width="13.44140625" style="32" customWidth="1"/>
    <col min="8730" max="8730" width="9.6640625" style="32"/>
    <col min="8731" max="8731" width="13.88671875" style="32" customWidth="1"/>
    <col min="8732" max="8732" width="10.6640625" style="32" customWidth="1"/>
    <col min="8733" max="8733" width="17.33203125" style="32" customWidth="1"/>
    <col min="8734" max="8735" width="12.6640625" style="32" customWidth="1"/>
    <col min="8736" max="8736" width="11.21875" style="32" customWidth="1"/>
    <col min="8737" max="8737" width="18.33203125" style="32" customWidth="1"/>
    <col min="8738" max="8738" width="12.88671875" style="32" customWidth="1"/>
    <col min="8739" max="8740" width="13.21875" style="32" customWidth="1"/>
    <col min="8741" max="8741" width="10.88671875" style="32" customWidth="1"/>
    <col min="8742" max="8742" width="11.109375" style="32" customWidth="1"/>
    <col min="8743" max="8743" width="15.21875" style="32" customWidth="1"/>
    <col min="8744" max="8744" width="9.6640625" style="32"/>
    <col min="8745" max="8745" width="11" style="32" customWidth="1"/>
    <col min="8746" max="8746" width="10.77734375" style="32" customWidth="1"/>
    <col min="8747" max="8747" width="11.44140625" style="32" customWidth="1"/>
    <col min="8748" max="8748" width="4" style="32" customWidth="1"/>
    <col min="8749" max="8939" width="9.6640625" style="32"/>
    <col min="8940" max="8940" width="6.44140625" style="32" customWidth="1"/>
    <col min="8941" max="8941" width="13.88671875" style="32" customWidth="1"/>
    <col min="8942" max="8942" width="14.33203125" style="32" customWidth="1"/>
    <col min="8943" max="8959" width="9.6640625" style="32"/>
    <col min="8960" max="8960" width="12" style="32" customWidth="1"/>
    <col min="8961" max="8961" width="12.77734375" style="32" customWidth="1"/>
    <col min="8962" max="8962" width="11.109375" style="32" customWidth="1"/>
    <col min="8963" max="8963" width="12" style="32" customWidth="1"/>
    <col min="8964" max="8964" width="9.6640625" style="32"/>
    <col min="8965" max="8965" width="15.33203125" style="32" customWidth="1"/>
    <col min="8966" max="8966" width="15.21875" style="32" customWidth="1"/>
    <col min="8967" max="8967" width="21.44140625" style="32" customWidth="1"/>
    <col min="8968" max="8983" width="9.6640625" style="32"/>
    <col min="8984" max="8985" width="13.44140625" style="32" customWidth="1"/>
    <col min="8986" max="8986" width="9.6640625" style="32"/>
    <col min="8987" max="8987" width="13.88671875" style="32" customWidth="1"/>
    <col min="8988" max="8988" width="10.6640625" style="32" customWidth="1"/>
    <col min="8989" max="8989" width="17.33203125" style="32" customWidth="1"/>
    <col min="8990" max="8991" width="12.6640625" style="32" customWidth="1"/>
    <col min="8992" max="8992" width="11.21875" style="32" customWidth="1"/>
    <col min="8993" max="8993" width="18.33203125" style="32" customWidth="1"/>
    <col min="8994" max="8994" width="12.88671875" style="32" customWidth="1"/>
    <col min="8995" max="8996" width="13.21875" style="32" customWidth="1"/>
    <col min="8997" max="8997" width="10.88671875" style="32" customWidth="1"/>
    <col min="8998" max="8998" width="11.109375" style="32" customWidth="1"/>
    <col min="8999" max="8999" width="15.21875" style="32" customWidth="1"/>
    <col min="9000" max="9000" width="9.6640625" style="32"/>
    <col min="9001" max="9001" width="11" style="32" customWidth="1"/>
    <col min="9002" max="9002" width="10.77734375" style="32" customWidth="1"/>
    <col min="9003" max="9003" width="11.44140625" style="32" customWidth="1"/>
    <col min="9004" max="9004" width="4" style="32" customWidth="1"/>
    <col min="9005" max="9195" width="9.6640625" style="32"/>
    <col min="9196" max="9196" width="6.44140625" style="32" customWidth="1"/>
    <col min="9197" max="9197" width="13.88671875" style="32" customWidth="1"/>
    <col min="9198" max="9198" width="14.33203125" style="32" customWidth="1"/>
    <col min="9199" max="9215" width="9.6640625" style="32"/>
    <col min="9216" max="9216" width="12" style="32" customWidth="1"/>
    <col min="9217" max="9217" width="12.77734375" style="32" customWidth="1"/>
    <col min="9218" max="9218" width="11.109375" style="32" customWidth="1"/>
    <col min="9219" max="9219" width="12" style="32" customWidth="1"/>
    <col min="9220" max="9220" width="9.6640625" style="32"/>
    <col min="9221" max="9221" width="15.33203125" style="32" customWidth="1"/>
    <col min="9222" max="9222" width="15.21875" style="32" customWidth="1"/>
    <col min="9223" max="9223" width="21.44140625" style="32" customWidth="1"/>
    <col min="9224" max="9239" width="9.6640625" style="32"/>
    <col min="9240" max="9241" width="13.44140625" style="32" customWidth="1"/>
    <col min="9242" max="9242" width="9.6640625" style="32"/>
    <col min="9243" max="9243" width="13.88671875" style="32" customWidth="1"/>
    <col min="9244" max="9244" width="10.6640625" style="32" customWidth="1"/>
    <col min="9245" max="9245" width="17.33203125" style="32" customWidth="1"/>
    <col min="9246" max="9247" width="12.6640625" style="32" customWidth="1"/>
    <col min="9248" max="9248" width="11.21875" style="32" customWidth="1"/>
    <col min="9249" max="9249" width="18.33203125" style="32" customWidth="1"/>
    <col min="9250" max="9250" width="12.88671875" style="32" customWidth="1"/>
    <col min="9251" max="9252" width="13.21875" style="32" customWidth="1"/>
    <col min="9253" max="9253" width="10.88671875" style="32" customWidth="1"/>
    <col min="9254" max="9254" width="11.109375" style="32" customWidth="1"/>
    <col min="9255" max="9255" width="15.21875" style="32" customWidth="1"/>
    <col min="9256" max="9256" width="9.6640625" style="32"/>
    <col min="9257" max="9257" width="11" style="32" customWidth="1"/>
    <col min="9258" max="9258" width="10.77734375" style="32" customWidth="1"/>
    <col min="9259" max="9259" width="11.44140625" style="32" customWidth="1"/>
    <col min="9260" max="9260" width="4" style="32" customWidth="1"/>
    <col min="9261" max="9451" width="9.6640625" style="32"/>
    <col min="9452" max="9452" width="6.44140625" style="32" customWidth="1"/>
    <col min="9453" max="9453" width="13.88671875" style="32" customWidth="1"/>
    <col min="9454" max="9454" width="14.33203125" style="32" customWidth="1"/>
    <col min="9455" max="9471" width="9.6640625" style="32"/>
    <col min="9472" max="9472" width="12" style="32" customWidth="1"/>
    <col min="9473" max="9473" width="12.77734375" style="32" customWidth="1"/>
    <col min="9474" max="9474" width="11.109375" style="32" customWidth="1"/>
    <col min="9475" max="9475" width="12" style="32" customWidth="1"/>
    <col min="9476" max="9476" width="9.6640625" style="32"/>
    <col min="9477" max="9477" width="15.33203125" style="32" customWidth="1"/>
    <col min="9478" max="9478" width="15.21875" style="32" customWidth="1"/>
    <col min="9479" max="9479" width="21.44140625" style="32" customWidth="1"/>
    <col min="9480" max="9495" width="9.6640625" style="32"/>
    <col min="9496" max="9497" width="13.44140625" style="32" customWidth="1"/>
    <col min="9498" max="9498" width="9.6640625" style="32"/>
    <col min="9499" max="9499" width="13.88671875" style="32" customWidth="1"/>
    <col min="9500" max="9500" width="10.6640625" style="32" customWidth="1"/>
    <col min="9501" max="9501" width="17.33203125" style="32" customWidth="1"/>
    <col min="9502" max="9503" width="12.6640625" style="32" customWidth="1"/>
    <col min="9504" max="9504" width="11.21875" style="32" customWidth="1"/>
    <col min="9505" max="9505" width="18.33203125" style="32" customWidth="1"/>
    <col min="9506" max="9506" width="12.88671875" style="32" customWidth="1"/>
    <col min="9507" max="9508" width="13.21875" style="32" customWidth="1"/>
    <col min="9509" max="9509" width="10.88671875" style="32" customWidth="1"/>
    <col min="9510" max="9510" width="11.109375" style="32" customWidth="1"/>
    <col min="9511" max="9511" width="15.21875" style="32" customWidth="1"/>
    <col min="9512" max="9512" width="9.6640625" style="32"/>
    <col min="9513" max="9513" width="11" style="32" customWidth="1"/>
    <col min="9514" max="9514" width="10.77734375" style="32" customWidth="1"/>
    <col min="9515" max="9515" width="11.44140625" style="32" customWidth="1"/>
    <col min="9516" max="9516" width="4" style="32" customWidth="1"/>
    <col min="9517" max="9707" width="9.6640625" style="32"/>
    <col min="9708" max="9708" width="6.44140625" style="32" customWidth="1"/>
    <col min="9709" max="9709" width="13.88671875" style="32" customWidth="1"/>
    <col min="9710" max="9710" width="14.33203125" style="32" customWidth="1"/>
    <col min="9711" max="9727" width="9.6640625" style="32"/>
    <col min="9728" max="9728" width="12" style="32" customWidth="1"/>
    <col min="9729" max="9729" width="12.77734375" style="32" customWidth="1"/>
    <col min="9730" max="9730" width="11.109375" style="32" customWidth="1"/>
    <col min="9731" max="9731" width="12" style="32" customWidth="1"/>
    <col min="9732" max="9732" width="9.6640625" style="32"/>
    <col min="9733" max="9733" width="15.33203125" style="32" customWidth="1"/>
    <col min="9734" max="9734" width="15.21875" style="32" customWidth="1"/>
    <col min="9735" max="9735" width="21.44140625" style="32" customWidth="1"/>
    <col min="9736" max="9751" width="9.6640625" style="32"/>
    <col min="9752" max="9753" width="13.44140625" style="32" customWidth="1"/>
    <col min="9754" max="9754" width="9.6640625" style="32"/>
    <col min="9755" max="9755" width="13.88671875" style="32" customWidth="1"/>
    <col min="9756" max="9756" width="10.6640625" style="32" customWidth="1"/>
    <col min="9757" max="9757" width="17.33203125" style="32" customWidth="1"/>
    <col min="9758" max="9759" width="12.6640625" style="32" customWidth="1"/>
    <col min="9760" max="9760" width="11.21875" style="32" customWidth="1"/>
    <col min="9761" max="9761" width="18.33203125" style="32" customWidth="1"/>
    <col min="9762" max="9762" width="12.88671875" style="32" customWidth="1"/>
    <col min="9763" max="9764" width="13.21875" style="32" customWidth="1"/>
    <col min="9765" max="9765" width="10.88671875" style="32" customWidth="1"/>
    <col min="9766" max="9766" width="11.109375" style="32" customWidth="1"/>
    <col min="9767" max="9767" width="15.21875" style="32" customWidth="1"/>
    <col min="9768" max="9768" width="9.6640625" style="32"/>
    <col min="9769" max="9769" width="11" style="32" customWidth="1"/>
    <col min="9770" max="9770" width="10.77734375" style="32" customWidth="1"/>
    <col min="9771" max="9771" width="11.44140625" style="32" customWidth="1"/>
    <col min="9772" max="9772" width="4" style="32" customWidth="1"/>
    <col min="9773" max="9963" width="9.6640625" style="32"/>
    <col min="9964" max="9964" width="6.44140625" style="32" customWidth="1"/>
    <col min="9965" max="9965" width="13.88671875" style="32" customWidth="1"/>
    <col min="9966" max="9966" width="14.33203125" style="32" customWidth="1"/>
    <col min="9967" max="9983" width="9.6640625" style="32"/>
    <col min="9984" max="9984" width="12" style="32" customWidth="1"/>
    <col min="9985" max="9985" width="12.77734375" style="32" customWidth="1"/>
    <col min="9986" max="9986" width="11.109375" style="32" customWidth="1"/>
    <col min="9987" max="9987" width="12" style="32" customWidth="1"/>
    <col min="9988" max="9988" width="9.6640625" style="32"/>
    <col min="9989" max="9989" width="15.33203125" style="32" customWidth="1"/>
    <col min="9990" max="9990" width="15.21875" style="32" customWidth="1"/>
    <col min="9991" max="9991" width="21.44140625" style="32" customWidth="1"/>
    <col min="9992" max="10007" width="9.6640625" style="32"/>
    <col min="10008" max="10009" width="13.44140625" style="32" customWidth="1"/>
    <col min="10010" max="10010" width="9.6640625" style="32"/>
    <col min="10011" max="10011" width="13.88671875" style="32" customWidth="1"/>
    <col min="10012" max="10012" width="10.6640625" style="32" customWidth="1"/>
    <col min="10013" max="10013" width="17.33203125" style="32" customWidth="1"/>
    <col min="10014" max="10015" width="12.6640625" style="32" customWidth="1"/>
    <col min="10016" max="10016" width="11.21875" style="32" customWidth="1"/>
    <col min="10017" max="10017" width="18.33203125" style="32" customWidth="1"/>
    <col min="10018" max="10018" width="12.88671875" style="32" customWidth="1"/>
    <col min="10019" max="10020" width="13.21875" style="32" customWidth="1"/>
    <col min="10021" max="10021" width="10.88671875" style="32" customWidth="1"/>
    <col min="10022" max="10022" width="11.109375" style="32" customWidth="1"/>
    <col min="10023" max="10023" width="15.21875" style="32" customWidth="1"/>
    <col min="10024" max="10024" width="9.6640625" style="32"/>
    <col min="10025" max="10025" width="11" style="32" customWidth="1"/>
    <col min="10026" max="10026" width="10.77734375" style="32" customWidth="1"/>
    <col min="10027" max="10027" width="11.44140625" style="32" customWidth="1"/>
    <col min="10028" max="10028" width="4" style="32" customWidth="1"/>
    <col min="10029" max="10219" width="9.6640625" style="32"/>
    <col min="10220" max="10220" width="6.44140625" style="32" customWidth="1"/>
    <col min="10221" max="10221" width="13.88671875" style="32" customWidth="1"/>
    <col min="10222" max="10222" width="14.33203125" style="32" customWidth="1"/>
    <col min="10223" max="10239" width="9.6640625" style="32"/>
    <col min="10240" max="10240" width="12" style="32" customWidth="1"/>
    <col min="10241" max="10241" width="12.77734375" style="32" customWidth="1"/>
    <col min="10242" max="10242" width="11.109375" style="32" customWidth="1"/>
    <col min="10243" max="10243" width="12" style="32" customWidth="1"/>
    <col min="10244" max="10244" width="9.6640625" style="32"/>
    <col min="10245" max="10245" width="15.33203125" style="32" customWidth="1"/>
    <col min="10246" max="10246" width="15.21875" style="32" customWidth="1"/>
    <col min="10247" max="10247" width="21.44140625" style="32" customWidth="1"/>
    <col min="10248" max="10263" width="9.6640625" style="32"/>
    <col min="10264" max="10265" width="13.44140625" style="32" customWidth="1"/>
    <col min="10266" max="10266" width="9.6640625" style="32"/>
    <col min="10267" max="10267" width="13.88671875" style="32" customWidth="1"/>
    <col min="10268" max="10268" width="10.6640625" style="32" customWidth="1"/>
    <col min="10269" max="10269" width="17.33203125" style="32" customWidth="1"/>
    <col min="10270" max="10271" width="12.6640625" style="32" customWidth="1"/>
    <col min="10272" max="10272" width="11.21875" style="32" customWidth="1"/>
    <col min="10273" max="10273" width="18.33203125" style="32" customWidth="1"/>
    <col min="10274" max="10274" width="12.88671875" style="32" customWidth="1"/>
    <col min="10275" max="10276" width="13.21875" style="32" customWidth="1"/>
    <col min="10277" max="10277" width="10.88671875" style="32" customWidth="1"/>
    <col min="10278" max="10278" width="11.109375" style="32" customWidth="1"/>
    <col min="10279" max="10279" width="15.21875" style="32" customWidth="1"/>
    <col min="10280" max="10280" width="9.6640625" style="32"/>
    <col min="10281" max="10281" width="11" style="32" customWidth="1"/>
    <col min="10282" max="10282" width="10.77734375" style="32" customWidth="1"/>
    <col min="10283" max="10283" width="11.44140625" style="32" customWidth="1"/>
    <col min="10284" max="10284" width="4" style="32" customWidth="1"/>
    <col min="10285" max="10475" width="9.6640625" style="32"/>
    <col min="10476" max="10476" width="6.44140625" style="32" customWidth="1"/>
    <col min="10477" max="10477" width="13.88671875" style="32" customWidth="1"/>
    <col min="10478" max="10478" width="14.33203125" style="32" customWidth="1"/>
    <col min="10479" max="10495" width="9.6640625" style="32"/>
    <col min="10496" max="10496" width="12" style="32" customWidth="1"/>
    <col min="10497" max="10497" width="12.77734375" style="32" customWidth="1"/>
    <col min="10498" max="10498" width="11.109375" style="32" customWidth="1"/>
    <col min="10499" max="10499" width="12" style="32" customWidth="1"/>
    <col min="10500" max="10500" width="9.6640625" style="32"/>
    <col min="10501" max="10501" width="15.33203125" style="32" customWidth="1"/>
    <col min="10502" max="10502" width="15.21875" style="32" customWidth="1"/>
    <col min="10503" max="10503" width="21.44140625" style="32" customWidth="1"/>
    <col min="10504" max="10519" width="9.6640625" style="32"/>
    <col min="10520" max="10521" width="13.44140625" style="32" customWidth="1"/>
    <col min="10522" max="10522" width="9.6640625" style="32"/>
    <col min="10523" max="10523" width="13.88671875" style="32" customWidth="1"/>
    <col min="10524" max="10524" width="10.6640625" style="32" customWidth="1"/>
    <col min="10525" max="10525" width="17.33203125" style="32" customWidth="1"/>
    <col min="10526" max="10527" width="12.6640625" style="32" customWidth="1"/>
    <col min="10528" max="10528" width="11.21875" style="32" customWidth="1"/>
    <col min="10529" max="10529" width="18.33203125" style="32" customWidth="1"/>
    <col min="10530" max="10530" width="12.88671875" style="32" customWidth="1"/>
    <col min="10531" max="10532" width="13.21875" style="32" customWidth="1"/>
    <col min="10533" max="10533" width="10.88671875" style="32" customWidth="1"/>
    <col min="10534" max="10534" width="11.109375" style="32" customWidth="1"/>
    <col min="10535" max="10535" width="15.21875" style="32" customWidth="1"/>
    <col min="10536" max="10536" width="9.6640625" style="32"/>
    <col min="10537" max="10537" width="11" style="32" customWidth="1"/>
    <col min="10538" max="10538" width="10.77734375" style="32" customWidth="1"/>
    <col min="10539" max="10539" width="11.44140625" style="32" customWidth="1"/>
    <col min="10540" max="10540" width="4" style="32" customWidth="1"/>
    <col min="10541" max="10731" width="9.6640625" style="32"/>
    <col min="10732" max="10732" width="6.44140625" style="32" customWidth="1"/>
    <col min="10733" max="10733" width="13.88671875" style="32" customWidth="1"/>
    <col min="10734" max="10734" width="14.33203125" style="32" customWidth="1"/>
    <col min="10735" max="10751" width="9.6640625" style="32"/>
    <col min="10752" max="10752" width="12" style="32" customWidth="1"/>
    <col min="10753" max="10753" width="12.77734375" style="32" customWidth="1"/>
    <col min="10754" max="10754" width="11.109375" style="32" customWidth="1"/>
    <col min="10755" max="10755" width="12" style="32" customWidth="1"/>
    <col min="10756" max="10756" width="9.6640625" style="32"/>
    <col min="10757" max="10757" width="15.33203125" style="32" customWidth="1"/>
    <col min="10758" max="10758" width="15.21875" style="32" customWidth="1"/>
    <col min="10759" max="10759" width="21.44140625" style="32" customWidth="1"/>
    <col min="10760" max="10775" width="9.6640625" style="32"/>
    <col min="10776" max="10777" width="13.44140625" style="32" customWidth="1"/>
    <col min="10778" max="10778" width="9.6640625" style="32"/>
    <col min="10779" max="10779" width="13.88671875" style="32" customWidth="1"/>
    <col min="10780" max="10780" width="10.6640625" style="32" customWidth="1"/>
    <col min="10781" max="10781" width="17.33203125" style="32" customWidth="1"/>
    <col min="10782" max="10783" width="12.6640625" style="32" customWidth="1"/>
    <col min="10784" max="10784" width="11.21875" style="32" customWidth="1"/>
    <col min="10785" max="10785" width="18.33203125" style="32" customWidth="1"/>
    <col min="10786" max="10786" width="12.88671875" style="32" customWidth="1"/>
    <col min="10787" max="10788" width="13.21875" style="32" customWidth="1"/>
    <col min="10789" max="10789" width="10.88671875" style="32" customWidth="1"/>
    <col min="10790" max="10790" width="11.109375" style="32" customWidth="1"/>
    <col min="10791" max="10791" width="15.21875" style="32" customWidth="1"/>
    <col min="10792" max="10792" width="9.6640625" style="32"/>
    <col min="10793" max="10793" width="11" style="32" customWidth="1"/>
    <col min="10794" max="10794" width="10.77734375" style="32" customWidth="1"/>
    <col min="10795" max="10795" width="11.44140625" style="32" customWidth="1"/>
    <col min="10796" max="10796" width="4" style="32" customWidth="1"/>
    <col min="10797" max="10987" width="9.6640625" style="32"/>
    <col min="10988" max="10988" width="6.44140625" style="32" customWidth="1"/>
    <col min="10989" max="10989" width="13.88671875" style="32" customWidth="1"/>
    <col min="10990" max="10990" width="14.33203125" style="32" customWidth="1"/>
    <col min="10991" max="11007" width="9.6640625" style="32"/>
    <col min="11008" max="11008" width="12" style="32" customWidth="1"/>
    <col min="11009" max="11009" width="12.77734375" style="32" customWidth="1"/>
    <col min="11010" max="11010" width="11.109375" style="32" customWidth="1"/>
    <col min="11011" max="11011" width="12" style="32" customWidth="1"/>
    <col min="11012" max="11012" width="9.6640625" style="32"/>
    <col min="11013" max="11013" width="15.33203125" style="32" customWidth="1"/>
    <col min="11014" max="11014" width="15.21875" style="32" customWidth="1"/>
    <col min="11015" max="11015" width="21.44140625" style="32" customWidth="1"/>
    <col min="11016" max="11031" width="9.6640625" style="32"/>
    <col min="11032" max="11033" width="13.44140625" style="32" customWidth="1"/>
    <col min="11034" max="11034" width="9.6640625" style="32"/>
    <col min="11035" max="11035" width="13.88671875" style="32" customWidth="1"/>
    <col min="11036" max="11036" width="10.6640625" style="32" customWidth="1"/>
    <col min="11037" max="11037" width="17.33203125" style="32" customWidth="1"/>
    <col min="11038" max="11039" width="12.6640625" style="32" customWidth="1"/>
    <col min="11040" max="11040" width="11.21875" style="32" customWidth="1"/>
    <col min="11041" max="11041" width="18.33203125" style="32" customWidth="1"/>
    <col min="11042" max="11042" width="12.88671875" style="32" customWidth="1"/>
    <col min="11043" max="11044" width="13.21875" style="32" customWidth="1"/>
    <col min="11045" max="11045" width="10.88671875" style="32" customWidth="1"/>
    <col min="11046" max="11046" width="11.109375" style="32" customWidth="1"/>
    <col min="11047" max="11047" width="15.21875" style="32" customWidth="1"/>
    <col min="11048" max="11048" width="9.6640625" style="32"/>
    <col min="11049" max="11049" width="11" style="32" customWidth="1"/>
    <col min="11050" max="11050" width="10.77734375" style="32" customWidth="1"/>
    <col min="11051" max="11051" width="11.44140625" style="32" customWidth="1"/>
    <col min="11052" max="11052" width="4" style="32" customWidth="1"/>
    <col min="11053" max="11243" width="9.6640625" style="32"/>
    <col min="11244" max="11244" width="6.44140625" style="32" customWidth="1"/>
    <col min="11245" max="11245" width="13.88671875" style="32" customWidth="1"/>
    <col min="11246" max="11246" width="14.33203125" style="32" customWidth="1"/>
    <col min="11247" max="11263" width="9.6640625" style="32"/>
    <col min="11264" max="11264" width="12" style="32" customWidth="1"/>
    <col min="11265" max="11265" width="12.77734375" style="32" customWidth="1"/>
    <col min="11266" max="11266" width="11.109375" style="32" customWidth="1"/>
    <col min="11267" max="11267" width="12" style="32" customWidth="1"/>
    <col min="11268" max="11268" width="9.6640625" style="32"/>
    <col min="11269" max="11269" width="15.33203125" style="32" customWidth="1"/>
    <col min="11270" max="11270" width="15.21875" style="32" customWidth="1"/>
    <col min="11271" max="11271" width="21.44140625" style="32" customWidth="1"/>
    <col min="11272" max="11287" width="9.6640625" style="32"/>
    <col min="11288" max="11289" width="13.44140625" style="32" customWidth="1"/>
    <col min="11290" max="11290" width="9.6640625" style="32"/>
    <col min="11291" max="11291" width="13.88671875" style="32" customWidth="1"/>
    <col min="11292" max="11292" width="10.6640625" style="32" customWidth="1"/>
    <col min="11293" max="11293" width="17.33203125" style="32" customWidth="1"/>
    <col min="11294" max="11295" width="12.6640625" style="32" customWidth="1"/>
    <col min="11296" max="11296" width="11.21875" style="32" customWidth="1"/>
    <col min="11297" max="11297" width="18.33203125" style="32" customWidth="1"/>
    <col min="11298" max="11298" width="12.88671875" style="32" customWidth="1"/>
    <col min="11299" max="11300" width="13.21875" style="32" customWidth="1"/>
    <col min="11301" max="11301" width="10.88671875" style="32" customWidth="1"/>
    <col min="11302" max="11302" width="11.109375" style="32" customWidth="1"/>
    <col min="11303" max="11303" width="15.21875" style="32" customWidth="1"/>
    <col min="11304" max="11304" width="9.6640625" style="32"/>
    <col min="11305" max="11305" width="11" style="32" customWidth="1"/>
    <col min="11306" max="11306" width="10.77734375" style="32" customWidth="1"/>
    <col min="11307" max="11307" width="11.44140625" style="32" customWidth="1"/>
    <col min="11308" max="11308" width="4" style="32" customWidth="1"/>
    <col min="11309" max="11499" width="9.6640625" style="32"/>
    <col min="11500" max="11500" width="6.44140625" style="32" customWidth="1"/>
    <col min="11501" max="11501" width="13.88671875" style="32" customWidth="1"/>
    <col min="11502" max="11502" width="14.33203125" style="32" customWidth="1"/>
    <col min="11503" max="11519" width="9.6640625" style="32"/>
    <col min="11520" max="11520" width="12" style="32" customWidth="1"/>
    <col min="11521" max="11521" width="12.77734375" style="32" customWidth="1"/>
    <col min="11522" max="11522" width="11.109375" style="32" customWidth="1"/>
    <col min="11523" max="11523" width="12" style="32" customWidth="1"/>
    <col min="11524" max="11524" width="9.6640625" style="32"/>
    <col min="11525" max="11525" width="15.33203125" style="32" customWidth="1"/>
    <col min="11526" max="11526" width="15.21875" style="32" customWidth="1"/>
    <col min="11527" max="11527" width="21.44140625" style="32" customWidth="1"/>
    <col min="11528" max="11543" width="9.6640625" style="32"/>
    <col min="11544" max="11545" width="13.44140625" style="32" customWidth="1"/>
    <col min="11546" max="11546" width="9.6640625" style="32"/>
    <col min="11547" max="11547" width="13.88671875" style="32" customWidth="1"/>
    <col min="11548" max="11548" width="10.6640625" style="32" customWidth="1"/>
    <col min="11549" max="11549" width="17.33203125" style="32" customWidth="1"/>
    <col min="11550" max="11551" width="12.6640625" style="32" customWidth="1"/>
    <col min="11552" max="11552" width="11.21875" style="32" customWidth="1"/>
    <col min="11553" max="11553" width="18.33203125" style="32" customWidth="1"/>
    <col min="11554" max="11554" width="12.88671875" style="32" customWidth="1"/>
    <col min="11555" max="11556" width="13.21875" style="32" customWidth="1"/>
    <col min="11557" max="11557" width="10.88671875" style="32" customWidth="1"/>
    <col min="11558" max="11558" width="11.109375" style="32" customWidth="1"/>
    <col min="11559" max="11559" width="15.21875" style="32" customWidth="1"/>
    <col min="11560" max="11560" width="9.6640625" style="32"/>
    <col min="11561" max="11561" width="11" style="32" customWidth="1"/>
    <col min="11562" max="11562" width="10.77734375" style="32" customWidth="1"/>
    <col min="11563" max="11563" width="11.44140625" style="32" customWidth="1"/>
    <col min="11564" max="11564" width="4" style="32" customWidth="1"/>
    <col min="11565" max="11755" width="9.6640625" style="32"/>
    <col min="11756" max="11756" width="6.44140625" style="32" customWidth="1"/>
    <col min="11757" max="11757" width="13.88671875" style="32" customWidth="1"/>
    <col min="11758" max="11758" width="14.33203125" style="32" customWidth="1"/>
    <col min="11759" max="11775" width="9.6640625" style="32"/>
    <col min="11776" max="11776" width="12" style="32" customWidth="1"/>
    <col min="11777" max="11777" width="12.77734375" style="32" customWidth="1"/>
    <col min="11778" max="11778" width="11.109375" style="32" customWidth="1"/>
    <col min="11779" max="11779" width="12" style="32" customWidth="1"/>
    <col min="11780" max="11780" width="9.6640625" style="32"/>
    <col min="11781" max="11781" width="15.33203125" style="32" customWidth="1"/>
    <col min="11782" max="11782" width="15.21875" style="32" customWidth="1"/>
    <col min="11783" max="11783" width="21.44140625" style="32" customWidth="1"/>
    <col min="11784" max="11799" width="9.6640625" style="32"/>
    <col min="11800" max="11801" width="13.44140625" style="32" customWidth="1"/>
    <col min="11802" max="11802" width="9.6640625" style="32"/>
    <col min="11803" max="11803" width="13.88671875" style="32" customWidth="1"/>
    <col min="11804" max="11804" width="10.6640625" style="32" customWidth="1"/>
    <col min="11805" max="11805" width="17.33203125" style="32" customWidth="1"/>
    <col min="11806" max="11807" width="12.6640625" style="32" customWidth="1"/>
    <col min="11808" max="11808" width="11.21875" style="32" customWidth="1"/>
    <col min="11809" max="11809" width="18.33203125" style="32" customWidth="1"/>
    <col min="11810" max="11810" width="12.88671875" style="32" customWidth="1"/>
    <col min="11811" max="11812" width="13.21875" style="32" customWidth="1"/>
    <col min="11813" max="11813" width="10.88671875" style="32" customWidth="1"/>
    <col min="11814" max="11814" width="11.109375" style="32" customWidth="1"/>
    <col min="11815" max="11815" width="15.21875" style="32" customWidth="1"/>
    <col min="11816" max="11816" width="9.6640625" style="32"/>
    <col min="11817" max="11817" width="11" style="32" customWidth="1"/>
    <col min="11818" max="11818" width="10.77734375" style="32" customWidth="1"/>
    <col min="11819" max="11819" width="11.44140625" style="32" customWidth="1"/>
    <col min="11820" max="11820" width="4" style="32" customWidth="1"/>
    <col min="11821" max="12011" width="9.6640625" style="32"/>
    <col min="12012" max="12012" width="6.44140625" style="32" customWidth="1"/>
    <col min="12013" max="12013" width="13.88671875" style="32" customWidth="1"/>
    <col min="12014" max="12014" width="14.33203125" style="32" customWidth="1"/>
    <col min="12015" max="12031" width="9.6640625" style="32"/>
    <col min="12032" max="12032" width="12" style="32" customWidth="1"/>
    <col min="12033" max="12033" width="12.77734375" style="32" customWidth="1"/>
    <col min="12034" max="12034" width="11.109375" style="32" customWidth="1"/>
    <col min="12035" max="12035" width="12" style="32" customWidth="1"/>
    <col min="12036" max="12036" width="9.6640625" style="32"/>
    <col min="12037" max="12037" width="15.33203125" style="32" customWidth="1"/>
    <col min="12038" max="12038" width="15.21875" style="32" customWidth="1"/>
    <col min="12039" max="12039" width="21.44140625" style="32" customWidth="1"/>
    <col min="12040" max="12055" width="9.6640625" style="32"/>
    <col min="12056" max="12057" width="13.44140625" style="32" customWidth="1"/>
    <col min="12058" max="12058" width="9.6640625" style="32"/>
    <col min="12059" max="12059" width="13.88671875" style="32" customWidth="1"/>
    <col min="12060" max="12060" width="10.6640625" style="32" customWidth="1"/>
    <col min="12061" max="12061" width="17.33203125" style="32" customWidth="1"/>
    <col min="12062" max="12063" width="12.6640625" style="32" customWidth="1"/>
    <col min="12064" max="12064" width="11.21875" style="32" customWidth="1"/>
    <col min="12065" max="12065" width="18.33203125" style="32" customWidth="1"/>
    <col min="12066" max="12066" width="12.88671875" style="32" customWidth="1"/>
    <col min="12067" max="12068" width="13.21875" style="32" customWidth="1"/>
    <col min="12069" max="12069" width="10.88671875" style="32" customWidth="1"/>
    <col min="12070" max="12070" width="11.109375" style="32" customWidth="1"/>
    <col min="12071" max="12071" width="15.21875" style="32" customWidth="1"/>
    <col min="12072" max="12072" width="9.6640625" style="32"/>
    <col min="12073" max="12073" width="11" style="32" customWidth="1"/>
    <col min="12074" max="12074" width="10.77734375" style="32" customWidth="1"/>
    <col min="12075" max="12075" width="11.44140625" style="32" customWidth="1"/>
    <col min="12076" max="12076" width="4" style="32" customWidth="1"/>
    <col min="12077" max="12267" width="9.6640625" style="32"/>
    <col min="12268" max="12268" width="6.44140625" style="32" customWidth="1"/>
    <col min="12269" max="12269" width="13.88671875" style="32" customWidth="1"/>
    <col min="12270" max="12270" width="14.33203125" style="32" customWidth="1"/>
    <col min="12271" max="12287" width="9.6640625" style="32"/>
    <col min="12288" max="12288" width="12" style="32" customWidth="1"/>
    <col min="12289" max="12289" width="12.77734375" style="32" customWidth="1"/>
    <col min="12290" max="12290" width="11.109375" style="32" customWidth="1"/>
    <col min="12291" max="12291" width="12" style="32" customWidth="1"/>
    <col min="12292" max="12292" width="9.6640625" style="32"/>
    <col min="12293" max="12293" width="15.33203125" style="32" customWidth="1"/>
    <col min="12294" max="12294" width="15.21875" style="32" customWidth="1"/>
    <col min="12295" max="12295" width="21.44140625" style="32" customWidth="1"/>
    <col min="12296" max="12311" width="9.6640625" style="32"/>
    <col min="12312" max="12313" width="13.44140625" style="32" customWidth="1"/>
    <col min="12314" max="12314" width="9.6640625" style="32"/>
    <col min="12315" max="12315" width="13.88671875" style="32" customWidth="1"/>
    <col min="12316" max="12316" width="10.6640625" style="32" customWidth="1"/>
    <col min="12317" max="12317" width="17.33203125" style="32" customWidth="1"/>
    <col min="12318" max="12319" width="12.6640625" style="32" customWidth="1"/>
    <col min="12320" max="12320" width="11.21875" style="32" customWidth="1"/>
    <col min="12321" max="12321" width="18.33203125" style="32" customWidth="1"/>
    <col min="12322" max="12322" width="12.88671875" style="32" customWidth="1"/>
    <col min="12323" max="12324" width="13.21875" style="32" customWidth="1"/>
    <col min="12325" max="12325" width="10.88671875" style="32" customWidth="1"/>
    <col min="12326" max="12326" width="11.109375" style="32" customWidth="1"/>
    <col min="12327" max="12327" width="15.21875" style="32" customWidth="1"/>
    <col min="12328" max="12328" width="9.6640625" style="32"/>
    <col min="12329" max="12329" width="11" style="32" customWidth="1"/>
    <col min="12330" max="12330" width="10.77734375" style="32" customWidth="1"/>
    <col min="12331" max="12331" width="11.44140625" style="32" customWidth="1"/>
    <col min="12332" max="12332" width="4" style="32" customWidth="1"/>
    <col min="12333" max="12523" width="9.6640625" style="32"/>
    <col min="12524" max="12524" width="6.44140625" style="32" customWidth="1"/>
    <col min="12525" max="12525" width="13.88671875" style="32" customWidth="1"/>
    <col min="12526" max="12526" width="14.33203125" style="32" customWidth="1"/>
    <col min="12527" max="12543" width="9.6640625" style="32"/>
    <col min="12544" max="12544" width="12" style="32" customWidth="1"/>
    <col min="12545" max="12545" width="12.77734375" style="32" customWidth="1"/>
    <col min="12546" max="12546" width="11.109375" style="32" customWidth="1"/>
    <col min="12547" max="12547" width="12" style="32" customWidth="1"/>
    <col min="12548" max="12548" width="9.6640625" style="32"/>
    <col min="12549" max="12549" width="15.33203125" style="32" customWidth="1"/>
    <col min="12550" max="12550" width="15.21875" style="32" customWidth="1"/>
    <col min="12551" max="12551" width="21.44140625" style="32" customWidth="1"/>
    <col min="12552" max="12567" width="9.6640625" style="32"/>
    <col min="12568" max="12569" width="13.44140625" style="32" customWidth="1"/>
    <col min="12570" max="12570" width="9.6640625" style="32"/>
    <col min="12571" max="12571" width="13.88671875" style="32" customWidth="1"/>
    <col min="12572" max="12572" width="10.6640625" style="32" customWidth="1"/>
    <col min="12573" max="12573" width="17.33203125" style="32" customWidth="1"/>
    <col min="12574" max="12575" width="12.6640625" style="32" customWidth="1"/>
    <col min="12576" max="12576" width="11.21875" style="32" customWidth="1"/>
    <col min="12577" max="12577" width="18.33203125" style="32" customWidth="1"/>
    <col min="12578" max="12578" width="12.88671875" style="32" customWidth="1"/>
    <col min="12579" max="12580" width="13.21875" style="32" customWidth="1"/>
    <col min="12581" max="12581" width="10.88671875" style="32" customWidth="1"/>
    <col min="12582" max="12582" width="11.109375" style="32" customWidth="1"/>
    <col min="12583" max="12583" width="15.21875" style="32" customWidth="1"/>
    <col min="12584" max="12584" width="9.6640625" style="32"/>
    <col min="12585" max="12585" width="11" style="32" customWidth="1"/>
    <col min="12586" max="12586" width="10.77734375" style="32" customWidth="1"/>
    <col min="12587" max="12587" width="11.44140625" style="32" customWidth="1"/>
    <col min="12588" max="12588" width="4" style="32" customWidth="1"/>
    <col min="12589" max="12779" width="9.6640625" style="32"/>
    <col min="12780" max="12780" width="6.44140625" style="32" customWidth="1"/>
    <col min="12781" max="12781" width="13.88671875" style="32" customWidth="1"/>
    <col min="12782" max="12782" width="14.33203125" style="32" customWidth="1"/>
    <col min="12783" max="12799" width="9.6640625" style="32"/>
    <col min="12800" max="12800" width="12" style="32" customWidth="1"/>
    <col min="12801" max="12801" width="12.77734375" style="32" customWidth="1"/>
    <col min="12802" max="12802" width="11.109375" style="32" customWidth="1"/>
    <col min="12803" max="12803" width="12" style="32" customWidth="1"/>
    <col min="12804" max="12804" width="9.6640625" style="32"/>
    <col min="12805" max="12805" width="15.33203125" style="32" customWidth="1"/>
    <col min="12806" max="12806" width="15.21875" style="32" customWidth="1"/>
    <col min="12807" max="12807" width="21.44140625" style="32" customWidth="1"/>
    <col min="12808" max="12823" width="9.6640625" style="32"/>
    <col min="12824" max="12825" width="13.44140625" style="32" customWidth="1"/>
    <col min="12826" max="12826" width="9.6640625" style="32"/>
    <col min="12827" max="12827" width="13.88671875" style="32" customWidth="1"/>
    <col min="12828" max="12828" width="10.6640625" style="32" customWidth="1"/>
    <col min="12829" max="12829" width="17.33203125" style="32" customWidth="1"/>
    <col min="12830" max="12831" width="12.6640625" style="32" customWidth="1"/>
    <col min="12832" max="12832" width="11.21875" style="32" customWidth="1"/>
    <col min="12833" max="12833" width="18.33203125" style="32" customWidth="1"/>
    <col min="12834" max="12834" width="12.88671875" style="32" customWidth="1"/>
    <col min="12835" max="12836" width="13.21875" style="32" customWidth="1"/>
    <col min="12837" max="12837" width="10.88671875" style="32" customWidth="1"/>
    <col min="12838" max="12838" width="11.109375" style="32" customWidth="1"/>
    <col min="12839" max="12839" width="15.21875" style="32" customWidth="1"/>
    <col min="12840" max="12840" width="9.6640625" style="32"/>
    <col min="12841" max="12841" width="11" style="32" customWidth="1"/>
    <col min="12842" max="12842" width="10.77734375" style="32" customWidth="1"/>
    <col min="12843" max="12843" width="11.44140625" style="32" customWidth="1"/>
    <col min="12844" max="12844" width="4" style="32" customWidth="1"/>
    <col min="12845" max="13035" width="9.6640625" style="32"/>
    <col min="13036" max="13036" width="6.44140625" style="32" customWidth="1"/>
    <col min="13037" max="13037" width="13.88671875" style="32" customWidth="1"/>
    <col min="13038" max="13038" width="14.33203125" style="32" customWidth="1"/>
    <col min="13039" max="13055" width="9.6640625" style="32"/>
    <col min="13056" max="13056" width="12" style="32" customWidth="1"/>
    <col min="13057" max="13057" width="12.77734375" style="32" customWidth="1"/>
    <col min="13058" max="13058" width="11.109375" style="32" customWidth="1"/>
    <col min="13059" max="13059" width="12" style="32" customWidth="1"/>
    <col min="13060" max="13060" width="9.6640625" style="32"/>
    <col min="13061" max="13061" width="15.33203125" style="32" customWidth="1"/>
    <col min="13062" max="13062" width="15.21875" style="32" customWidth="1"/>
    <col min="13063" max="13063" width="21.44140625" style="32" customWidth="1"/>
    <col min="13064" max="13079" width="9.6640625" style="32"/>
    <col min="13080" max="13081" width="13.44140625" style="32" customWidth="1"/>
    <col min="13082" max="13082" width="9.6640625" style="32"/>
    <col min="13083" max="13083" width="13.88671875" style="32" customWidth="1"/>
    <col min="13084" max="13084" width="10.6640625" style="32" customWidth="1"/>
    <col min="13085" max="13085" width="17.33203125" style="32" customWidth="1"/>
    <col min="13086" max="13087" width="12.6640625" style="32" customWidth="1"/>
    <col min="13088" max="13088" width="11.21875" style="32" customWidth="1"/>
    <col min="13089" max="13089" width="18.33203125" style="32" customWidth="1"/>
    <col min="13090" max="13090" width="12.88671875" style="32" customWidth="1"/>
    <col min="13091" max="13092" width="13.21875" style="32" customWidth="1"/>
    <col min="13093" max="13093" width="10.88671875" style="32" customWidth="1"/>
    <col min="13094" max="13094" width="11.109375" style="32" customWidth="1"/>
    <col min="13095" max="13095" width="15.21875" style="32" customWidth="1"/>
    <col min="13096" max="13096" width="9.6640625" style="32"/>
    <col min="13097" max="13097" width="11" style="32" customWidth="1"/>
    <col min="13098" max="13098" width="10.77734375" style="32" customWidth="1"/>
    <col min="13099" max="13099" width="11.44140625" style="32" customWidth="1"/>
    <col min="13100" max="13100" width="4" style="32" customWidth="1"/>
    <col min="13101" max="13291" width="9.6640625" style="32"/>
    <col min="13292" max="13292" width="6.44140625" style="32" customWidth="1"/>
    <col min="13293" max="13293" width="13.88671875" style="32" customWidth="1"/>
    <col min="13294" max="13294" width="14.33203125" style="32" customWidth="1"/>
    <col min="13295" max="13311" width="9.6640625" style="32"/>
    <col min="13312" max="13312" width="12" style="32" customWidth="1"/>
    <col min="13313" max="13313" width="12.77734375" style="32" customWidth="1"/>
    <col min="13314" max="13314" width="11.109375" style="32" customWidth="1"/>
    <col min="13315" max="13315" width="12" style="32" customWidth="1"/>
    <col min="13316" max="13316" width="9.6640625" style="32"/>
    <col min="13317" max="13317" width="15.33203125" style="32" customWidth="1"/>
    <col min="13318" max="13318" width="15.21875" style="32" customWidth="1"/>
    <col min="13319" max="13319" width="21.44140625" style="32" customWidth="1"/>
    <col min="13320" max="13335" width="9.6640625" style="32"/>
    <col min="13336" max="13337" width="13.44140625" style="32" customWidth="1"/>
    <col min="13338" max="13338" width="9.6640625" style="32"/>
    <col min="13339" max="13339" width="13.88671875" style="32" customWidth="1"/>
    <col min="13340" max="13340" width="10.6640625" style="32" customWidth="1"/>
    <col min="13341" max="13341" width="17.33203125" style="32" customWidth="1"/>
    <col min="13342" max="13343" width="12.6640625" style="32" customWidth="1"/>
    <col min="13344" max="13344" width="11.21875" style="32" customWidth="1"/>
    <col min="13345" max="13345" width="18.33203125" style="32" customWidth="1"/>
    <col min="13346" max="13346" width="12.88671875" style="32" customWidth="1"/>
    <col min="13347" max="13348" width="13.21875" style="32" customWidth="1"/>
    <col min="13349" max="13349" width="10.88671875" style="32" customWidth="1"/>
    <col min="13350" max="13350" width="11.109375" style="32" customWidth="1"/>
    <col min="13351" max="13351" width="15.21875" style="32" customWidth="1"/>
    <col min="13352" max="13352" width="9.6640625" style="32"/>
    <col min="13353" max="13353" width="11" style="32" customWidth="1"/>
    <col min="13354" max="13354" width="10.77734375" style="32" customWidth="1"/>
    <col min="13355" max="13355" width="11.44140625" style="32" customWidth="1"/>
    <col min="13356" max="13356" width="4" style="32" customWidth="1"/>
    <col min="13357" max="13547" width="9.6640625" style="32"/>
    <col min="13548" max="13548" width="6.44140625" style="32" customWidth="1"/>
    <col min="13549" max="13549" width="13.88671875" style="32" customWidth="1"/>
    <col min="13550" max="13550" width="14.33203125" style="32" customWidth="1"/>
    <col min="13551" max="13567" width="9.6640625" style="32"/>
    <col min="13568" max="13568" width="12" style="32" customWidth="1"/>
    <col min="13569" max="13569" width="12.77734375" style="32" customWidth="1"/>
    <col min="13570" max="13570" width="11.109375" style="32" customWidth="1"/>
    <col min="13571" max="13571" width="12" style="32" customWidth="1"/>
    <col min="13572" max="13572" width="9.6640625" style="32"/>
    <col min="13573" max="13573" width="15.33203125" style="32" customWidth="1"/>
    <col min="13574" max="13574" width="15.21875" style="32" customWidth="1"/>
    <col min="13575" max="13575" width="21.44140625" style="32" customWidth="1"/>
    <col min="13576" max="13591" width="9.6640625" style="32"/>
    <col min="13592" max="13593" width="13.44140625" style="32" customWidth="1"/>
    <col min="13594" max="13594" width="9.6640625" style="32"/>
    <col min="13595" max="13595" width="13.88671875" style="32" customWidth="1"/>
    <col min="13596" max="13596" width="10.6640625" style="32" customWidth="1"/>
    <col min="13597" max="13597" width="17.33203125" style="32" customWidth="1"/>
    <col min="13598" max="13599" width="12.6640625" style="32" customWidth="1"/>
    <col min="13600" max="13600" width="11.21875" style="32" customWidth="1"/>
    <col min="13601" max="13601" width="18.33203125" style="32" customWidth="1"/>
    <col min="13602" max="13602" width="12.88671875" style="32" customWidth="1"/>
    <col min="13603" max="13604" width="13.21875" style="32" customWidth="1"/>
    <col min="13605" max="13605" width="10.88671875" style="32" customWidth="1"/>
    <col min="13606" max="13606" width="11.109375" style="32" customWidth="1"/>
    <col min="13607" max="13607" width="15.21875" style="32" customWidth="1"/>
    <col min="13608" max="13608" width="9.6640625" style="32"/>
    <col min="13609" max="13609" width="11" style="32" customWidth="1"/>
    <col min="13610" max="13610" width="10.77734375" style="32" customWidth="1"/>
    <col min="13611" max="13611" width="11.44140625" style="32" customWidth="1"/>
    <col min="13612" max="13612" width="4" style="32" customWidth="1"/>
    <col min="13613" max="13803" width="9.6640625" style="32"/>
    <col min="13804" max="13804" width="6.44140625" style="32" customWidth="1"/>
    <col min="13805" max="13805" width="13.88671875" style="32" customWidth="1"/>
    <col min="13806" max="13806" width="14.33203125" style="32" customWidth="1"/>
    <col min="13807" max="13823" width="9.6640625" style="32"/>
    <col min="13824" max="13824" width="12" style="32" customWidth="1"/>
    <col min="13825" max="13825" width="12.77734375" style="32" customWidth="1"/>
    <col min="13826" max="13826" width="11.109375" style="32" customWidth="1"/>
    <col min="13827" max="13827" width="12" style="32" customWidth="1"/>
    <col min="13828" max="13828" width="9.6640625" style="32"/>
    <col min="13829" max="13829" width="15.33203125" style="32" customWidth="1"/>
    <col min="13830" max="13830" width="15.21875" style="32" customWidth="1"/>
    <col min="13831" max="13831" width="21.44140625" style="32" customWidth="1"/>
    <col min="13832" max="13847" width="9.6640625" style="32"/>
    <col min="13848" max="13849" width="13.44140625" style="32" customWidth="1"/>
    <col min="13850" max="13850" width="9.6640625" style="32"/>
    <col min="13851" max="13851" width="13.88671875" style="32" customWidth="1"/>
    <col min="13852" max="13852" width="10.6640625" style="32" customWidth="1"/>
    <col min="13853" max="13853" width="17.33203125" style="32" customWidth="1"/>
    <col min="13854" max="13855" width="12.6640625" style="32" customWidth="1"/>
    <col min="13856" max="13856" width="11.21875" style="32" customWidth="1"/>
    <col min="13857" max="13857" width="18.33203125" style="32" customWidth="1"/>
    <col min="13858" max="13858" width="12.88671875" style="32" customWidth="1"/>
    <col min="13859" max="13860" width="13.21875" style="32" customWidth="1"/>
    <col min="13861" max="13861" width="10.88671875" style="32" customWidth="1"/>
    <col min="13862" max="13862" width="11.109375" style="32" customWidth="1"/>
    <col min="13863" max="13863" width="15.21875" style="32" customWidth="1"/>
    <col min="13864" max="13864" width="9.6640625" style="32"/>
    <col min="13865" max="13865" width="11" style="32" customWidth="1"/>
    <col min="13866" max="13866" width="10.77734375" style="32" customWidth="1"/>
    <col min="13867" max="13867" width="11.44140625" style="32" customWidth="1"/>
    <col min="13868" max="13868" width="4" style="32" customWidth="1"/>
    <col min="13869" max="14059" width="9.6640625" style="32"/>
    <col min="14060" max="14060" width="6.44140625" style="32" customWidth="1"/>
    <col min="14061" max="14061" width="13.88671875" style="32" customWidth="1"/>
    <col min="14062" max="14062" width="14.33203125" style="32" customWidth="1"/>
    <col min="14063" max="14079" width="9.6640625" style="32"/>
    <col min="14080" max="14080" width="12" style="32" customWidth="1"/>
    <col min="14081" max="14081" width="12.77734375" style="32" customWidth="1"/>
    <col min="14082" max="14082" width="11.109375" style="32" customWidth="1"/>
    <col min="14083" max="14083" width="12" style="32" customWidth="1"/>
    <col min="14084" max="14084" width="9.6640625" style="32"/>
    <col min="14085" max="14085" width="15.33203125" style="32" customWidth="1"/>
    <col min="14086" max="14086" width="15.21875" style="32" customWidth="1"/>
    <col min="14087" max="14087" width="21.44140625" style="32" customWidth="1"/>
    <col min="14088" max="14103" width="9.6640625" style="32"/>
    <col min="14104" max="14105" width="13.44140625" style="32" customWidth="1"/>
    <col min="14106" max="14106" width="9.6640625" style="32"/>
    <col min="14107" max="14107" width="13.88671875" style="32" customWidth="1"/>
    <col min="14108" max="14108" width="10.6640625" style="32" customWidth="1"/>
    <col min="14109" max="14109" width="17.33203125" style="32" customWidth="1"/>
    <col min="14110" max="14111" width="12.6640625" style="32" customWidth="1"/>
    <col min="14112" max="14112" width="11.21875" style="32" customWidth="1"/>
    <col min="14113" max="14113" width="18.33203125" style="32" customWidth="1"/>
    <col min="14114" max="14114" width="12.88671875" style="32" customWidth="1"/>
    <col min="14115" max="14116" width="13.21875" style="32" customWidth="1"/>
    <col min="14117" max="14117" width="10.88671875" style="32" customWidth="1"/>
    <col min="14118" max="14118" width="11.109375" style="32" customWidth="1"/>
    <col min="14119" max="14119" width="15.21875" style="32" customWidth="1"/>
    <col min="14120" max="14120" width="9.6640625" style="32"/>
    <col min="14121" max="14121" width="11" style="32" customWidth="1"/>
    <col min="14122" max="14122" width="10.77734375" style="32" customWidth="1"/>
    <col min="14123" max="14123" width="11.44140625" style="32" customWidth="1"/>
    <col min="14124" max="14124" width="4" style="32" customWidth="1"/>
    <col min="14125" max="14315" width="9.6640625" style="32"/>
    <col min="14316" max="14316" width="6.44140625" style="32" customWidth="1"/>
    <col min="14317" max="14317" width="13.88671875" style="32" customWidth="1"/>
    <col min="14318" max="14318" width="14.33203125" style="32" customWidth="1"/>
    <col min="14319" max="14335" width="9.6640625" style="32"/>
    <col min="14336" max="14336" width="12" style="32" customWidth="1"/>
    <col min="14337" max="14337" width="12.77734375" style="32" customWidth="1"/>
    <col min="14338" max="14338" width="11.109375" style="32" customWidth="1"/>
    <col min="14339" max="14339" width="12" style="32" customWidth="1"/>
    <col min="14340" max="14340" width="9.6640625" style="32"/>
    <col min="14341" max="14341" width="15.33203125" style="32" customWidth="1"/>
    <col min="14342" max="14342" width="15.21875" style="32" customWidth="1"/>
    <col min="14343" max="14343" width="21.44140625" style="32" customWidth="1"/>
    <col min="14344" max="14359" width="9.6640625" style="32"/>
    <col min="14360" max="14361" width="13.44140625" style="32" customWidth="1"/>
    <col min="14362" max="14362" width="9.6640625" style="32"/>
    <col min="14363" max="14363" width="13.88671875" style="32" customWidth="1"/>
    <col min="14364" max="14364" width="10.6640625" style="32" customWidth="1"/>
    <col min="14365" max="14365" width="17.33203125" style="32" customWidth="1"/>
    <col min="14366" max="14367" width="12.6640625" style="32" customWidth="1"/>
    <col min="14368" max="14368" width="11.21875" style="32" customWidth="1"/>
    <col min="14369" max="14369" width="18.33203125" style="32" customWidth="1"/>
    <col min="14370" max="14370" width="12.88671875" style="32" customWidth="1"/>
    <col min="14371" max="14372" width="13.21875" style="32" customWidth="1"/>
    <col min="14373" max="14373" width="10.88671875" style="32" customWidth="1"/>
    <col min="14374" max="14374" width="11.109375" style="32" customWidth="1"/>
    <col min="14375" max="14375" width="15.21875" style="32" customWidth="1"/>
    <col min="14376" max="14376" width="9.6640625" style="32"/>
    <col min="14377" max="14377" width="11" style="32" customWidth="1"/>
    <col min="14378" max="14378" width="10.77734375" style="32" customWidth="1"/>
    <col min="14379" max="14379" width="11.44140625" style="32" customWidth="1"/>
    <col min="14380" max="14380" width="4" style="32" customWidth="1"/>
    <col min="14381" max="14571" width="9.6640625" style="32"/>
    <col min="14572" max="14572" width="6.44140625" style="32" customWidth="1"/>
    <col min="14573" max="14573" width="13.88671875" style="32" customWidth="1"/>
    <col min="14574" max="14574" width="14.33203125" style="32" customWidth="1"/>
    <col min="14575" max="14591" width="9.6640625" style="32"/>
    <col min="14592" max="14592" width="12" style="32" customWidth="1"/>
    <col min="14593" max="14593" width="12.77734375" style="32" customWidth="1"/>
    <col min="14594" max="14594" width="11.109375" style="32" customWidth="1"/>
    <col min="14595" max="14595" width="12" style="32" customWidth="1"/>
    <col min="14596" max="14596" width="9.6640625" style="32"/>
    <col min="14597" max="14597" width="15.33203125" style="32" customWidth="1"/>
    <col min="14598" max="14598" width="15.21875" style="32" customWidth="1"/>
    <col min="14599" max="14599" width="21.44140625" style="32" customWidth="1"/>
    <col min="14600" max="14615" width="9.6640625" style="32"/>
    <col min="14616" max="14617" width="13.44140625" style="32" customWidth="1"/>
    <col min="14618" max="14618" width="9.6640625" style="32"/>
    <col min="14619" max="14619" width="13.88671875" style="32" customWidth="1"/>
    <col min="14620" max="14620" width="10.6640625" style="32" customWidth="1"/>
    <col min="14621" max="14621" width="17.33203125" style="32" customWidth="1"/>
    <col min="14622" max="14623" width="12.6640625" style="32" customWidth="1"/>
    <col min="14624" max="14624" width="11.21875" style="32" customWidth="1"/>
    <col min="14625" max="14625" width="18.33203125" style="32" customWidth="1"/>
    <col min="14626" max="14626" width="12.88671875" style="32" customWidth="1"/>
    <col min="14627" max="14628" width="13.21875" style="32" customWidth="1"/>
    <col min="14629" max="14629" width="10.88671875" style="32" customWidth="1"/>
    <col min="14630" max="14630" width="11.109375" style="32" customWidth="1"/>
    <col min="14631" max="14631" width="15.21875" style="32" customWidth="1"/>
    <col min="14632" max="14632" width="9.6640625" style="32"/>
    <col min="14633" max="14633" width="11" style="32" customWidth="1"/>
    <col min="14634" max="14634" width="10.77734375" style="32" customWidth="1"/>
    <col min="14635" max="14635" width="11.44140625" style="32" customWidth="1"/>
    <col min="14636" max="14636" width="4" style="32" customWidth="1"/>
    <col min="14637" max="14827" width="9.6640625" style="32"/>
    <col min="14828" max="14828" width="6.44140625" style="32" customWidth="1"/>
    <col min="14829" max="14829" width="13.88671875" style="32" customWidth="1"/>
    <col min="14830" max="14830" width="14.33203125" style="32" customWidth="1"/>
    <col min="14831" max="14847" width="9.6640625" style="32"/>
    <col min="14848" max="14848" width="12" style="32" customWidth="1"/>
    <col min="14849" max="14849" width="12.77734375" style="32" customWidth="1"/>
    <col min="14850" max="14850" width="11.109375" style="32" customWidth="1"/>
    <col min="14851" max="14851" width="12" style="32" customWidth="1"/>
    <col min="14852" max="14852" width="9.6640625" style="32"/>
    <col min="14853" max="14853" width="15.33203125" style="32" customWidth="1"/>
    <col min="14854" max="14854" width="15.21875" style="32" customWidth="1"/>
    <col min="14855" max="14855" width="21.44140625" style="32" customWidth="1"/>
    <col min="14856" max="14871" width="9.6640625" style="32"/>
    <col min="14872" max="14873" width="13.44140625" style="32" customWidth="1"/>
    <col min="14874" max="14874" width="9.6640625" style="32"/>
    <col min="14875" max="14875" width="13.88671875" style="32" customWidth="1"/>
    <col min="14876" max="14876" width="10.6640625" style="32" customWidth="1"/>
    <col min="14877" max="14877" width="17.33203125" style="32" customWidth="1"/>
    <col min="14878" max="14879" width="12.6640625" style="32" customWidth="1"/>
    <col min="14880" max="14880" width="11.21875" style="32" customWidth="1"/>
    <col min="14881" max="14881" width="18.33203125" style="32" customWidth="1"/>
    <col min="14882" max="14882" width="12.88671875" style="32" customWidth="1"/>
    <col min="14883" max="14884" width="13.21875" style="32" customWidth="1"/>
    <col min="14885" max="14885" width="10.88671875" style="32" customWidth="1"/>
    <col min="14886" max="14886" width="11.109375" style="32" customWidth="1"/>
    <col min="14887" max="14887" width="15.21875" style="32" customWidth="1"/>
    <col min="14888" max="14888" width="9.6640625" style="32"/>
    <col min="14889" max="14889" width="11" style="32" customWidth="1"/>
    <col min="14890" max="14890" width="10.77734375" style="32" customWidth="1"/>
    <col min="14891" max="14891" width="11.44140625" style="32" customWidth="1"/>
    <col min="14892" max="14892" width="4" style="32" customWidth="1"/>
    <col min="14893" max="15083" width="9.6640625" style="32"/>
    <col min="15084" max="15084" width="6.44140625" style="32" customWidth="1"/>
    <col min="15085" max="15085" width="13.88671875" style="32" customWidth="1"/>
    <col min="15086" max="15086" width="14.33203125" style="32" customWidth="1"/>
    <col min="15087" max="15103" width="9.6640625" style="32"/>
    <col min="15104" max="15104" width="12" style="32" customWidth="1"/>
    <col min="15105" max="15105" width="12.77734375" style="32" customWidth="1"/>
    <col min="15106" max="15106" width="11.109375" style="32" customWidth="1"/>
    <col min="15107" max="15107" width="12" style="32" customWidth="1"/>
    <col min="15108" max="15108" width="9.6640625" style="32"/>
    <col min="15109" max="15109" width="15.33203125" style="32" customWidth="1"/>
    <col min="15110" max="15110" width="15.21875" style="32" customWidth="1"/>
    <col min="15111" max="15111" width="21.44140625" style="32" customWidth="1"/>
    <col min="15112" max="15127" width="9.6640625" style="32"/>
    <col min="15128" max="15129" width="13.44140625" style="32" customWidth="1"/>
    <col min="15130" max="15130" width="9.6640625" style="32"/>
    <col min="15131" max="15131" width="13.88671875" style="32" customWidth="1"/>
    <col min="15132" max="15132" width="10.6640625" style="32" customWidth="1"/>
    <col min="15133" max="15133" width="17.33203125" style="32" customWidth="1"/>
    <col min="15134" max="15135" width="12.6640625" style="32" customWidth="1"/>
    <col min="15136" max="15136" width="11.21875" style="32" customWidth="1"/>
    <col min="15137" max="15137" width="18.33203125" style="32" customWidth="1"/>
    <col min="15138" max="15138" width="12.88671875" style="32" customWidth="1"/>
    <col min="15139" max="15140" width="13.21875" style="32" customWidth="1"/>
    <col min="15141" max="15141" width="10.88671875" style="32" customWidth="1"/>
    <col min="15142" max="15142" width="11.109375" style="32" customWidth="1"/>
    <col min="15143" max="15143" width="15.21875" style="32" customWidth="1"/>
    <col min="15144" max="15144" width="9.6640625" style="32"/>
    <col min="15145" max="15145" width="11" style="32" customWidth="1"/>
    <col min="15146" max="15146" width="10.77734375" style="32" customWidth="1"/>
    <col min="15147" max="15147" width="11.44140625" style="32" customWidth="1"/>
    <col min="15148" max="15148" width="4" style="32" customWidth="1"/>
    <col min="15149" max="15339" width="9.6640625" style="32"/>
    <col min="15340" max="15340" width="6.44140625" style="32" customWidth="1"/>
    <col min="15341" max="15341" width="13.88671875" style="32" customWidth="1"/>
    <col min="15342" max="15342" width="14.33203125" style="32" customWidth="1"/>
    <col min="15343" max="15359" width="9.6640625" style="32"/>
    <col min="15360" max="15360" width="12" style="32" customWidth="1"/>
    <col min="15361" max="15361" width="12.77734375" style="32" customWidth="1"/>
    <col min="15362" max="15362" width="11.109375" style="32" customWidth="1"/>
    <col min="15363" max="15363" width="12" style="32" customWidth="1"/>
    <col min="15364" max="15364" width="9.6640625" style="32"/>
    <col min="15365" max="15365" width="15.33203125" style="32" customWidth="1"/>
    <col min="15366" max="15366" width="15.21875" style="32" customWidth="1"/>
    <col min="15367" max="15367" width="21.44140625" style="32" customWidth="1"/>
    <col min="15368" max="15383" width="9.6640625" style="32"/>
    <col min="15384" max="15385" width="13.44140625" style="32" customWidth="1"/>
    <col min="15386" max="15386" width="9.6640625" style="32"/>
    <col min="15387" max="15387" width="13.88671875" style="32" customWidth="1"/>
    <col min="15388" max="15388" width="10.6640625" style="32" customWidth="1"/>
    <col min="15389" max="15389" width="17.33203125" style="32" customWidth="1"/>
    <col min="15390" max="15391" width="12.6640625" style="32" customWidth="1"/>
    <col min="15392" max="15392" width="11.21875" style="32" customWidth="1"/>
    <col min="15393" max="15393" width="18.33203125" style="32" customWidth="1"/>
    <col min="15394" max="15394" width="12.88671875" style="32" customWidth="1"/>
    <col min="15395" max="15396" width="13.21875" style="32" customWidth="1"/>
    <col min="15397" max="15397" width="10.88671875" style="32" customWidth="1"/>
    <col min="15398" max="15398" width="11.109375" style="32" customWidth="1"/>
    <col min="15399" max="15399" width="15.21875" style="32" customWidth="1"/>
    <col min="15400" max="15400" width="9.6640625" style="32"/>
    <col min="15401" max="15401" width="11" style="32" customWidth="1"/>
    <col min="15402" max="15402" width="10.77734375" style="32" customWidth="1"/>
    <col min="15403" max="15403" width="11.44140625" style="32" customWidth="1"/>
    <col min="15404" max="15404" width="4" style="32" customWidth="1"/>
    <col min="15405" max="15595" width="9.6640625" style="32"/>
    <col min="15596" max="15596" width="6.44140625" style="32" customWidth="1"/>
    <col min="15597" max="15597" width="13.88671875" style="32" customWidth="1"/>
    <col min="15598" max="15598" width="14.33203125" style="32" customWidth="1"/>
    <col min="15599" max="15615" width="9.6640625" style="32"/>
    <col min="15616" max="15616" width="12" style="32" customWidth="1"/>
    <col min="15617" max="15617" width="12.77734375" style="32" customWidth="1"/>
    <col min="15618" max="15618" width="11.109375" style="32" customWidth="1"/>
    <col min="15619" max="15619" width="12" style="32" customWidth="1"/>
    <col min="15620" max="15620" width="9.6640625" style="32"/>
    <col min="15621" max="15621" width="15.33203125" style="32" customWidth="1"/>
    <col min="15622" max="15622" width="15.21875" style="32" customWidth="1"/>
    <col min="15623" max="15623" width="21.44140625" style="32" customWidth="1"/>
    <col min="15624" max="15639" width="9.6640625" style="32"/>
    <col min="15640" max="15641" width="13.44140625" style="32" customWidth="1"/>
    <col min="15642" max="15642" width="9.6640625" style="32"/>
    <col min="15643" max="15643" width="13.88671875" style="32" customWidth="1"/>
    <col min="15644" max="15644" width="10.6640625" style="32" customWidth="1"/>
    <col min="15645" max="15645" width="17.33203125" style="32" customWidth="1"/>
    <col min="15646" max="15647" width="12.6640625" style="32" customWidth="1"/>
    <col min="15648" max="15648" width="11.21875" style="32" customWidth="1"/>
    <col min="15649" max="15649" width="18.33203125" style="32" customWidth="1"/>
    <col min="15650" max="15650" width="12.88671875" style="32" customWidth="1"/>
    <col min="15651" max="15652" width="13.21875" style="32" customWidth="1"/>
    <col min="15653" max="15653" width="10.88671875" style="32" customWidth="1"/>
    <col min="15654" max="15654" width="11.109375" style="32" customWidth="1"/>
    <col min="15655" max="15655" width="15.21875" style="32" customWidth="1"/>
    <col min="15656" max="15656" width="9.6640625" style="32"/>
    <col min="15657" max="15657" width="11" style="32" customWidth="1"/>
    <col min="15658" max="15658" width="10.77734375" style="32" customWidth="1"/>
    <col min="15659" max="15659" width="11.44140625" style="32" customWidth="1"/>
    <col min="15660" max="15660" width="4" style="32" customWidth="1"/>
    <col min="15661" max="15851" width="9.6640625" style="32"/>
    <col min="15852" max="15852" width="6.44140625" style="32" customWidth="1"/>
    <col min="15853" max="15853" width="13.88671875" style="32" customWidth="1"/>
    <col min="15854" max="15854" width="14.33203125" style="32" customWidth="1"/>
    <col min="15855" max="15871" width="9.6640625" style="32"/>
    <col min="15872" max="15872" width="12" style="32" customWidth="1"/>
    <col min="15873" max="15873" width="12.77734375" style="32" customWidth="1"/>
    <col min="15874" max="15874" width="11.109375" style="32" customWidth="1"/>
    <col min="15875" max="15875" width="12" style="32" customWidth="1"/>
    <col min="15876" max="15876" width="9.6640625" style="32"/>
    <col min="15877" max="15877" width="15.33203125" style="32" customWidth="1"/>
    <col min="15878" max="15878" width="15.21875" style="32" customWidth="1"/>
    <col min="15879" max="15879" width="21.44140625" style="32" customWidth="1"/>
    <col min="15880" max="15895" width="9.6640625" style="32"/>
    <col min="15896" max="15897" width="13.44140625" style="32" customWidth="1"/>
    <col min="15898" max="15898" width="9.6640625" style="32"/>
    <col min="15899" max="15899" width="13.88671875" style="32" customWidth="1"/>
    <col min="15900" max="15900" width="10.6640625" style="32" customWidth="1"/>
    <col min="15901" max="15901" width="17.33203125" style="32" customWidth="1"/>
    <col min="15902" max="15903" width="12.6640625" style="32" customWidth="1"/>
    <col min="15904" max="15904" width="11.21875" style="32" customWidth="1"/>
    <col min="15905" max="15905" width="18.33203125" style="32" customWidth="1"/>
    <col min="15906" max="15906" width="12.88671875" style="32" customWidth="1"/>
    <col min="15907" max="15908" width="13.21875" style="32" customWidth="1"/>
    <col min="15909" max="15909" width="10.88671875" style="32" customWidth="1"/>
    <col min="15910" max="15910" width="11.109375" style="32" customWidth="1"/>
    <col min="15911" max="15911" width="15.21875" style="32" customWidth="1"/>
    <col min="15912" max="15912" width="9.6640625" style="32"/>
    <col min="15913" max="15913" width="11" style="32" customWidth="1"/>
    <col min="15914" max="15914" width="10.77734375" style="32" customWidth="1"/>
    <col min="15915" max="15915" width="11.44140625" style="32" customWidth="1"/>
    <col min="15916" max="15916" width="4" style="32" customWidth="1"/>
    <col min="15917" max="16107" width="9.6640625" style="32"/>
    <col min="16108" max="16108" width="6.44140625" style="32" customWidth="1"/>
    <col min="16109" max="16109" width="13.88671875" style="32" customWidth="1"/>
    <col min="16110" max="16110" width="14.33203125" style="32" customWidth="1"/>
    <col min="16111" max="16127" width="9.6640625" style="32"/>
    <col min="16128" max="16128" width="12" style="32" customWidth="1"/>
    <col min="16129" max="16129" width="12.77734375" style="32" customWidth="1"/>
    <col min="16130" max="16130" width="11.109375" style="32" customWidth="1"/>
    <col min="16131" max="16131" width="12" style="32" customWidth="1"/>
    <col min="16132" max="16132" width="9.6640625" style="32"/>
    <col min="16133" max="16133" width="15.33203125" style="32" customWidth="1"/>
    <col min="16134" max="16134" width="15.21875" style="32" customWidth="1"/>
    <col min="16135" max="16135" width="21.44140625" style="32" customWidth="1"/>
    <col min="16136" max="16151" width="9.6640625" style="32"/>
    <col min="16152" max="16153" width="13.44140625" style="32" customWidth="1"/>
    <col min="16154" max="16154" width="9.6640625" style="32"/>
    <col min="16155" max="16155" width="13.88671875" style="32" customWidth="1"/>
    <col min="16156" max="16156" width="10.6640625" style="32" customWidth="1"/>
    <col min="16157" max="16157" width="17.33203125" style="32" customWidth="1"/>
    <col min="16158" max="16159" width="12.6640625" style="32" customWidth="1"/>
    <col min="16160" max="16160" width="11.21875" style="32" customWidth="1"/>
    <col min="16161" max="16161" width="18.33203125" style="32" customWidth="1"/>
    <col min="16162" max="16162" width="12.88671875" style="32" customWidth="1"/>
    <col min="16163" max="16164" width="13.21875" style="32" customWidth="1"/>
    <col min="16165" max="16165" width="10.88671875" style="32" customWidth="1"/>
    <col min="16166" max="16166" width="11.109375" style="32" customWidth="1"/>
    <col min="16167" max="16167" width="15.21875" style="32" customWidth="1"/>
    <col min="16168" max="16168" width="9.6640625" style="32"/>
    <col min="16169" max="16169" width="11" style="32" customWidth="1"/>
    <col min="16170" max="16170" width="10.77734375" style="32" customWidth="1"/>
    <col min="16171" max="16171" width="11.44140625" style="32" customWidth="1"/>
    <col min="16172" max="16172" width="4" style="32" customWidth="1"/>
    <col min="16173" max="16384" width="9.6640625" style="32"/>
  </cols>
  <sheetData>
    <row r="1" spans="1:199" ht="13.2" x14ac:dyDescent="0.2">
      <c r="A1" s="31" t="s">
        <v>275</v>
      </c>
    </row>
    <row r="2" spans="1:199" x14ac:dyDescent="0.2">
      <c r="C2" s="34" t="s">
        <v>276</v>
      </c>
    </row>
    <row r="3" spans="1:199" s="33" customFormat="1" x14ac:dyDescent="0.2">
      <c r="A3" s="35"/>
      <c r="B3" s="36" t="s">
        <v>277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row>
    <row r="4" spans="1:199" s="33" customFormat="1" x14ac:dyDescent="0.2">
      <c r="A4" s="35"/>
      <c r="B4" s="38" t="s">
        <v>278</v>
      </c>
      <c r="C4" s="37" t="s">
        <v>640</v>
      </c>
      <c r="D4" s="37" t="s">
        <v>640</v>
      </c>
      <c r="E4" s="37" t="s">
        <v>640</v>
      </c>
      <c r="F4" s="37" t="s">
        <v>640</v>
      </c>
      <c r="G4" s="37" t="s">
        <v>640</v>
      </c>
      <c r="H4" s="37" t="s">
        <v>641</v>
      </c>
      <c r="I4" s="37" t="s">
        <v>641</v>
      </c>
      <c r="J4" s="37" t="s">
        <v>640</v>
      </c>
      <c r="K4" s="37" t="s">
        <v>640</v>
      </c>
      <c r="L4" s="37" t="s">
        <v>640</v>
      </c>
      <c r="M4" s="37" t="s">
        <v>656</v>
      </c>
      <c r="N4" s="37" t="s">
        <v>656</v>
      </c>
      <c r="O4" s="37" t="s">
        <v>656</v>
      </c>
      <c r="P4" s="37" t="s">
        <v>656</v>
      </c>
      <c r="Q4" s="37" t="s">
        <v>640</v>
      </c>
      <c r="R4" s="37" t="s">
        <v>640</v>
      </c>
      <c r="S4" s="37" t="s">
        <v>640</v>
      </c>
      <c r="T4" s="37" t="s">
        <v>642</v>
      </c>
      <c r="U4" s="37" t="s">
        <v>642</v>
      </c>
      <c r="V4" s="37" t="s">
        <v>642</v>
      </c>
      <c r="W4" s="37" t="s">
        <v>642</v>
      </c>
      <c r="X4" s="37" t="s">
        <v>643</v>
      </c>
      <c r="Y4" s="37" t="s">
        <v>642</v>
      </c>
      <c r="Z4" s="37" t="s">
        <v>642</v>
      </c>
      <c r="AA4" s="37" t="s">
        <v>642</v>
      </c>
      <c r="AB4" s="37" t="s">
        <v>641</v>
      </c>
      <c r="AC4" s="37" t="s">
        <v>642</v>
      </c>
      <c r="AD4" s="37" t="s">
        <v>705</v>
      </c>
      <c r="AE4" s="37" t="s">
        <v>641</v>
      </c>
      <c r="AF4" s="37" t="s">
        <v>643</v>
      </c>
      <c r="AG4" s="37" t="s">
        <v>642</v>
      </c>
      <c r="AH4" s="37" t="s">
        <v>643</v>
      </c>
      <c r="AI4" s="37" t="s">
        <v>643</v>
      </c>
      <c r="AJ4" s="37" t="s">
        <v>642</v>
      </c>
      <c r="AK4" s="37" t="s">
        <v>640</v>
      </c>
      <c r="AL4" s="37" t="s">
        <v>640</v>
      </c>
      <c r="AM4" s="37" t="s">
        <v>640</v>
      </c>
      <c r="AN4" s="37" t="s">
        <v>642</v>
      </c>
      <c r="AO4" s="37" t="s">
        <v>644</v>
      </c>
      <c r="AP4" s="37" t="s">
        <v>642</v>
      </c>
      <c r="AQ4" s="37" t="s">
        <v>642</v>
      </c>
      <c r="AR4" s="37" t="s">
        <v>643</v>
      </c>
      <c r="AS4" s="37" t="s">
        <v>640</v>
      </c>
      <c r="AT4" s="37" t="s">
        <v>643</v>
      </c>
      <c r="AU4" s="37" t="s">
        <v>642</v>
      </c>
      <c r="AV4" s="37" t="s">
        <v>640</v>
      </c>
      <c r="AW4" s="37" t="s">
        <v>642</v>
      </c>
      <c r="AX4" s="37" t="s">
        <v>642</v>
      </c>
      <c r="AY4" s="37" t="s">
        <v>642</v>
      </c>
      <c r="AZ4" s="37" t="s">
        <v>642</v>
      </c>
      <c r="BA4" s="37" t="s">
        <v>642</v>
      </c>
      <c r="BB4" s="37" t="s">
        <v>643</v>
      </c>
      <c r="BC4" s="37" t="s">
        <v>643</v>
      </c>
      <c r="BD4" s="37" t="s">
        <v>644</v>
      </c>
      <c r="BE4" s="37" t="s">
        <v>644</v>
      </c>
      <c r="BF4" s="37" t="s">
        <v>645</v>
      </c>
      <c r="BG4" s="37" t="s">
        <v>645</v>
      </c>
      <c r="BH4" s="37" t="s">
        <v>645</v>
      </c>
      <c r="BI4" s="37" t="s">
        <v>645</v>
      </c>
      <c r="BJ4" s="37" t="s">
        <v>645</v>
      </c>
      <c r="BK4" s="37" t="s">
        <v>645</v>
      </c>
      <c r="BL4" s="37" t="s">
        <v>645</v>
      </c>
      <c r="BM4" s="37" t="s">
        <v>645</v>
      </c>
      <c r="BN4" s="37" t="s">
        <v>645</v>
      </c>
      <c r="BO4" s="37" t="s">
        <v>645</v>
      </c>
      <c r="BP4" s="37" t="s">
        <v>645</v>
      </c>
      <c r="BQ4" s="37" t="s">
        <v>645</v>
      </c>
      <c r="BR4" s="37" t="s">
        <v>646</v>
      </c>
      <c r="BS4" s="37" t="s">
        <v>646</v>
      </c>
      <c r="BT4" s="37" t="s">
        <v>646</v>
      </c>
      <c r="BU4" s="37" t="s">
        <v>645</v>
      </c>
      <c r="BV4" s="37" t="s">
        <v>645</v>
      </c>
      <c r="BW4" s="37" t="s">
        <v>645</v>
      </c>
      <c r="BX4" s="37" t="s">
        <v>645</v>
      </c>
      <c r="BY4" s="37" t="s">
        <v>645</v>
      </c>
      <c r="BZ4" s="37" t="s">
        <v>645</v>
      </c>
      <c r="CA4" s="37" t="s">
        <v>645</v>
      </c>
      <c r="CB4" s="37" t="s">
        <v>645</v>
      </c>
      <c r="CC4" s="37" t="s">
        <v>645</v>
      </c>
      <c r="CD4" s="37" t="s">
        <v>645</v>
      </c>
      <c r="CE4" s="37" t="s">
        <v>645</v>
      </c>
      <c r="CF4" s="37" t="s">
        <v>645</v>
      </c>
      <c r="CG4" s="37" t="s">
        <v>645</v>
      </c>
      <c r="CH4" s="37" t="s">
        <v>645</v>
      </c>
      <c r="CI4" s="37" t="s">
        <v>645</v>
      </c>
      <c r="CJ4" s="37" t="s">
        <v>645</v>
      </c>
      <c r="CK4" s="37" t="s">
        <v>645</v>
      </c>
      <c r="CL4" s="37" t="s">
        <v>645</v>
      </c>
      <c r="CM4" s="37" t="s">
        <v>645</v>
      </c>
      <c r="CN4" s="37" t="s">
        <v>645</v>
      </c>
      <c r="CO4" s="37" t="s">
        <v>645</v>
      </c>
      <c r="CP4" s="37" t="s">
        <v>645</v>
      </c>
      <c r="CQ4" s="37" t="s">
        <v>645</v>
      </c>
      <c r="CR4" s="37" t="s">
        <v>645</v>
      </c>
      <c r="CS4" s="37" t="s">
        <v>656</v>
      </c>
      <c r="CT4" s="37" t="s">
        <v>645</v>
      </c>
      <c r="CU4" s="37" t="s">
        <v>645</v>
      </c>
      <c r="CV4" s="37" t="s">
        <v>645</v>
      </c>
      <c r="CW4" s="37" t="s">
        <v>645</v>
      </c>
      <c r="CX4" s="37" t="s">
        <v>645</v>
      </c>
      <c r="CY4" s="37" t="s">
        <v>645</v>
      </c>
      <c r="CZ4" s="37" t="s">
        <v>645</v>
      </c>
      <c r="DA4" s="37" t="s">
        <v>645</v>
      </c>
      <c r="DB4" s="37" t="s">
        <v>645</v>
      </c>
      <c r="DC4" s="37" t="s">
        <v>645</v>
      </c>
      <c r="DD4" s="37" t="s">
        <v>645</v>
      </c>
      <c r="DE4" s="37" t="s">
        <v>645</v>
      </c>
      <c r="DF4" s="37" t="s">
        <v>647</v>
      </c>
      <c r="DG4" s="37" t="s">
        <v>643</v>
      </c>
      <c r="DH4" s="37" t="s">
        <v>645</v>
      </c>
      <c r="DI4" s="37" t="s">
        <v>645</v>
      </c>
      <c r="DJ4" s="37" t="s">
        <v>645</v>
      </c>
      <c r="DK4" s="37" t="s">
        <v>645</v>
      </c>
      <c r="DL4" s="37" t="s">
        <v>645</v>
      </c>
      <c r="DM4" s="37" t="s">
        <v>645</v>
      </c>
      <c r="DN4" s="37" t="s">
        <v>645</v>
      </c>
      <c r="DO4" s="37" t="s">
        <v>645</v>
      </c>
      <c r="DP4" s="37" t="s">
        <v>647</v>
      </c>
      <c r="DQ4" s="37" t="s">
        <v>645</v>
      </c>
      <c r="DR4" s="37" t="s">
        <v>645</v>
      </c>
      <c r="DS4" s="37" t="s">
        <v>645</v>
      </c>
      <c r="DT4" s="37" t="s">
        <v>645</v>
      </c>
      <c r="DU4" s="37" t="s">
        <v>645</v>
      </c>
      <c r="DV4" s="37" t="s">
        <v>645</v>
      </c>
      <c r="DW4" s="37" t="s">
        <v>645</v>
      </c>
      <c r="DX4" s="37" t="s">
        <v>645</v>
      </c>
      <c r="DY4" s="37" t="s">
        <v>701</v>
      </c>
      <c r="DZ4" s="37" t="s">
        <v>645</v>
      </c>
      <c r="EA4" s="37" t="s">
        <v>643</v>
      </c>
      <c r="EB4" s="37" t="s">
        <v>645</v>
      </c>
      <c r="EC4" s="37" t="s">
        <v>701</v>
      </c>
      <c r="ED4" s="37" t="s">
        <v>648</v>
      </c>
      <c r="EE4" s="37" t="s">
        <v>645</v>
      </c>
      <c r="EF4" s="37" t="s">
        <v>645</v>
      </c>
      <c r="EG4" s="37" t="s">
        <v>648</v>
      </c>
      <c r="EH4" s="37" t="s">
        <v>645</v>
      </c>
      <c r="EI4" s="37" t="s">
        <v>645</v>
      </c>
      <c r="EJ4" s="37" t="s">
        <v>645</v>
      </c>
      <c r="EK4" s="37" t="s">
        <v>645</v>
      </c>
      <c r="EL4" s="37" t="s">
        <v>648</v>
      </c>
      <c r="EM4" s="37" t="s">
        <v>645</v>
      </c>
      <c r="EN4" s="37" t="s">
        <v>645</v>
      </c>
      <c r="EO4" s="37" t="s">
        <v>645</v>
      </c>
      <c r="EP4" s="37" t="s">
        <v>645</v>
      </c>
      <c r="EQ4" s="37" t="s">
        <v>645</v>
      </c>
      <c r="ER4" s="37" t="s">
        <v>649</v>
      </c>
      <c r="ES4" s="37" t="s">
        <v>650</v>
      </c>
      <c r="ET4" s="37" t="s">
        <v>650</v>
      </c>
      <c r="EU4" s="37" t="s">
        <v>650</v>
      </c>
      <c r="EV4" s="37" t="s">
        <v>650</v>
      </c>
      <c r="EW4" s="37" t="s">
        <v>650</v>
      </c>
      <c r="EX4" s="37" t="s">
        <v>650</v>
      </c>
      <c r="EY4" s="37" t="s">
        <v>640</v>
      </c>
      <c r="EZ4" s="37" t="s">
        <v>640</v>
      </c>
      <c r="FA4" s="37" t="s">
        <v>650</v>
      </c>
      <c r="FB4" s="37" t="s">
        <v>640</v>
      </c>
      <c r="FC4" s="37" t="s">
        <v>650</v>
      </c>
      <c r="FD4" s="37" t="s">
        <v>650</v>
      </c>
      <c r="FE4" s="37" t="s">
        <v>651</v>
      </c>
      <c r="FF4" s="37" t="s">
        <v>651</v>
      </c>
      <c r="FG4" s="37" t="s">
        <v>650</v>
      </c>
      <c r="FH4" s="37" t="s">
        <v>640</v>
      </c>
      <c r="FI4" s="37" t="s">
        <v>650</v>
      </c>
      <c r="FJ4" s="37" t="s">
        <v>650</v>
      </c>
      <c r="FK4" s="37" t="s">
        <v>650</v>
      </c>
      <c r="FL4" s="37" t="s">
        <v>650</v>
      </c>
      <c r="FM4" s="37" t="s">
        <v>650</v>
      </c>
      <c r="FN4" s="37" t="s">
        <v>650</v>
      </c>
      <c r="FO4" s="37" t="s">
        <v>650</v>
      </c>
      <c r="FP4" s="37" t="s">
        <v>651</v>
      </c>
      <c r="FQ4" s="37" t="s">
        <v>650</v>
      </c>
      <c r="FR4" s="37" t="s">
        <v>651</v>
      </c>
      <c r="FS4" s="37" t="s">
        <v>643</v>
      </c>
      <c r="FT4" s="37" t="s">
        <v>640</v>
      </c>
      <c r="FU4" s="37" t="s">
        <v>640</v>
      </c>
      <c r="FV4" s="37" t="s">
        <v>640</v>
      </c>
      <c r="FW4" s="37" t="s">
        <v>640</v>
      </c>
      <c r="FX4" s="37" t="s">
        <v>650</v>
      </c>
      <c r="FY4" s="37" t="s">
        <v>650</v>
      </c>
      <c r="FZ4" s="37" t="s">
        <v>650</v>
      </c>
      <c r="GA4" s="37" t="s">
        <v>645</v>
      </c>
      <c r="GB4" s="37" t="s">
        <v>640</v>
      </c>
      <c r="GC4" s="37" t="s">
        <v>652</v>
      </c>
      <c r="GD4" s="37" t="s">
        <v>652</v>
      </c>
      <c r="GE4" s="37" t="s">
        <v>653</v>
      </c>
      <c r="GF4" s="37" t="s">
        <v>653</v>
      </c>
      <c r="GG4" s="37" t="s">
        <v>653</v>
      </c>
      <c r="GH4" s="37" t="s">
        <v>653</v>
      </c>
      <c r="GI4" s="37" t="s">
        <v>653</v>
      </c>
      <c r="GJ4" s="37" t="s">
        <v>653</v>
      </c>
      <c r="GK4" s="37" t="s">
        <v>653</v>
      </c>
      <c r="GL4" s="37" t="s">
        <v>654</v>
      </c>
      <c r="GM4" s="37" t="s">
        <v>650</v>
      </c>
      <c r="GN4" s="37" t="s">
        <v>650</v>
      </c>
      <c r="GO4" s="37" t="s">
        <v>655</v>
      </c>
      <c r="GP4" s="37" t="s">
        <v>653</v>
      </c>
      <c r="GQ4" s="37" t="s">
        <v>653</v>
      </c>
    </row>
    <row r="5" spans="1:199" s="33" customFormat="1" x14ac:dyDescent="0.2">
      <c r="A5" s="35"/>
      <c r="B5" s="36" t="s">
        <v>279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row>
    <row r="6" spans="1:199" s="40" customFormat="1" x14ac:dyDescent="0.2">
      <c r="A6" s="39"/>
      <c r="B6" s="36" t="s">
        <v>280</v>
      </c>
      <c r="C6" s="37"/>
      <c r="D6" s="37"/>
      <c r="E6" s="37"/>
      <c r="F6" s="37"/>
      <c r="G6" s="37"/>
      <c r="H6" s="37"/>
      <c r="I6" s="37"/>
      <c r="J6" s="37"/>
      <c r="K6" s="37"/>
      <c r="L6" s="37"/>
      <c r="M6" s="37" t="s">
        <v>563</v>
      </c>
      <c r="N6" s="37" t="s">
        <v>563</v>
      </c>
      <c r="O6" s="37" t="s">
        <v>347</v>
      </c>
      <c r="P6" s="37" t="s">
        <v>564</v>
      </c>
      <c r="Q6" s="37" t="s">
        <v>565</v>
      </c>
      <c r="R6" s="37" t="s">
        <v>347</v>
      </c>
      <c r="S6" s="37" t="s">
        <v>343</v>
      </c>
      <c r="T6" s="37" t="s">
        <v>343</v>
      </c>
      <c r="U6" s="37" t="s">
        <v>343</v>
      </c>
      <c r="V6" s="37" t="s">
        <v>343</v>
      </c>
      <c r="W6" s="37" t="s">
        <v>343</v>
      </c>
      <c r="X6" s="37" t="s">
        <v>343</v>
      </c>
      <c r="Y6" s="37" t="s">
        <v>343</v>
      </c>
      <c r="Z6" s="37" t="s">
        <v>343</v>
      </c>
      <c r="AA6" s="37" t="s">
        <v>343</v>
      </c>
      <c r="AB6" s="37" t="s">
        <v>343</v>
      </c>
      <c r="AC6" s="37" t="s">
        <v>343</v>
      </c>
      <c r="AD6" s="37" t="s">
        <v>343</v>
      </c>
      <c r="AE6" s="37" t="s">
        <v>343</v>
      </c>
      <c r="AF6" s="37" t="s">
        <v>343</v>
      </c>
      <c r="AG6" s="37" t="s">
        <v>343</v>
      </c>
      <c r="AH6" s="37" t="s">
        <v>343</v>
      </c>
      <c r="AI6" s="37" t="s">
        <v>343</v>
      </c>
      <c r="AJ6" s="37" t="s">
        <v>343</v>
      </c>
      <c r="AK6" s="37" t="s">
        <v>343</v>
      </c>
      <c r="AL6" s="37" t="s">
        <v>343</v>
      </c>
      <c r="AM6" s="37" t="s">
        <v>343</v>
      </c>
      <c r="AN6" s="37" t="s">
        <v>343</v>
      </c>
      <c r="AO6" s="37" t="s">
        <v>343</v>
      </c>
      <c r="AP6" s="37" t="s">
        <v>343</v>
      </c>
      <c r="AQ6" s="37" t="s">
        <v>343</v>
      </c>
      <c r="AR6" s="37" t="s">
        <v>343</v>
      </c>
      <c r="AS6" s="37" t="s">
        <v>343</v>
      </c>
      <c r="AT6" s="37" t="s">
        <v>343</v>
      </c>
      <c r="AU6" s="37" t="s">
        <v>343</v>
      </c>
      <c r="AV6" s="37" t="s">
        <v>347</v>
      </c>
      <c r="AW6" s="37" t="s">
        <v>347</v>
      </c>
      <c r="AX6" s="37" t="s">
        <v>560</v>
      </c>
      <c r="AY6" s="37" t="s">
        <v>561</v>
      </c>
      <c r="AZ6" s="37" t="s">
        <v>347</v>
      </c>
      <c r="BA6" s="37" t="s">
        <v>567</v>
      </c>
      <c r="BB6" s="37" t="s">
        <v>560</v>
      </c>
      <c r="BC6" s="37" t="s">
        <v>561</v>
      </c>
      <c r="BD6" s="37" t="s">
        <v>562</v>
      </c>
      <c r="BE6" s="37" t="s">
        <v>345</v>
      </c>
      <c r="BF6" s="37" t="s">
        <v>343</v>
      </c>
      <c r="BG6" s="37" t="s">
        <v>568</v>
      </c>
      <c r="BH6" s="37" t="s">
        <v>569</v>
      </c>
      <c r="BI6" s="37" t="s">
        <v>561</v>
      </c>
      <c r="BJ6" s="37" t="s">
        <v>578</v>
      </c>
      <c r="BK6" s="37" t="s">
        <v>579</v>
      </c>
      <c r="BL6" s="37"/>
      <c r="BM6" s="37" t="s">
        <v>343</v>
      </c>
      <c r="BN6" s="37" t="s">
        <v>568</v>
      </c>
      <c r="BO6" s="37" t="s">
        <v>570</v>
      </c>
      <c r="BP6" s="37" t="s">
        <v>561</v>
      </c>
      <c r="BQ6" s="37" t="s">
        <v>578</v>
      </c>
      <c r="BR6" s="37" t="s">
        <v>575</v>
      </c>
      <c r="BS6" s="37" t="s">
        <v>576</v>
      </c>
      <c r="BT6" s="37" t="s">
        <v>577</v>
      </c>
      <c r="BU6" s="37"/>
      <c r="BV6" s="37" t="s">
        <v>580</v>
      </c>
      <c r="BW6" s="37" t="s">
        <v>579</v>
      </c>
      <c r="BX6" s="37" t="s">
        <v>579</v>
      </c>
      <c r="BY6" s="37"/>
      <c r="BZ6" s="37" t="s">
        <v>581</v>
      </c>
      <c r="CA6" s="37" t="s">
        <v>581</v>
      </c>
      <c r="CB6" s="37" t="s">
        <v>560</v>
      </c>
      <c r="CC6" s="37" t="s">
        <v>560</v>
      </c>
      <c r="CD6" s="37" t="s">
        <v>581</v>
      </c>
      <c r="CE6" s="37"/>
      <c r="CF6" s="37"/>
      <c r="CG6" s="37"/>
      <c r="CH6" s="37" t="s">
        <v>581</v>
      </c>
      <c r="CI6" s="37" t="s">
        <v>345</v>
      </c>
      <c r="CJ6" s="37" t="s">
        <v>345</v>
      </c>
      <c r="CK6" s="37" t="s">
        <v>561</v>
      </c>
      <c r="CL6" s="37" t="s">
        <v>560</v>
      </c>
      <c r="CM6" s="37" t="s">
        <v>581</v>
      </c>
      <c r="CN6" s="37" t="s">
        <v>345</v>
      </c>
      <c r="CO6" s="37" t="s">
        <v>585</v>
      </c>
      <c r="CP6" s="37" t="s">
        <v>585</v>
      </c>
      <c r="CQ6" s="37" t="s">
        <v>585</v>
      </c>
      <c r="CR6" s="37" t="s">
        <v>563</v>
      </c>
      <c r="CS6" s="37" t="s">
        <v>563</v>
      </c>
      <c r="CT6" s="37" t="s">
        <v>563</v>
      </c>
      <c r="CU6" s="37" t="s">
        <v>563</v>
      </c>
      <c r="CV6" s="37" t="s">
        <v>563</v>
      </c>
      <c r="CW6" s="37" t="s">
        <v>563</v>
      </c>
      <c r="CX6" s="37" t="s">
        <v>345</v>
      </c>
      <c r="CY6" s="37" t="s">
        <v>345</v>
      </c>
      <c r="CZ6" s="37" t="s">
        <v>562</v>
      </c>
      <c r="DA6" s="37" t="s">
        <v>343</v>
      </c>
      <c r="DB6" s="37" t="s">
        <v>586</v>
      </c>
      <c r="DC6" s="37" t="s">
        <v>561</v>
      </c>
      <c r="DD6" s="37" t="s">
        <v>562</v>
      </c>
      <c r="DE6" s="37" t="s">
        <v>345</v>
      </c>
      <c r="DF6" s="37" t="s">
        <v>345</v>
      </c>
      <c r="DG6" s="37"/>
      <c r="DH6" s="37"/>
      <c r="DI6" s="37" t="s">
        <v>345</v>
      </c>
      <c r="DJ6" s="37" t="s">
        <v>560</v>
      </c>
      <c r="DK6" s="37" t="s">
        <v>561</v>
      </c>
      <c r="DL6" s="37" t="s">
        <v>585</v>
      </c>
      <c r="DM6" s="37" t="s">
        <v>345</v>
      </c>
      <c r="DN6" s="37" t="s">
        <v>345</v>
      </c>
      <c r="DO6" s="37" t="s">
        <v>560</v>
      </c>
      <c r="DP6" s="37"/>
      <c r="DQ6" s="37" t="s">
        <v>345</v>
      </c>
      <c r="DR6" s="37" t="s">
        <v>581</v>
      </c>
      <c r="DS6" s="37" t="s">
        <v>581</v>
      </c>
      <c r="DT6" s="37" t="s">
        <v>560</v>
      </c>
      <c r="DU6" s="37" t="s">
        <v>560</v>
      </c>
      <c r="DV6" s="37"/>
      <c r="DW6" s="37" t="s">
        <v>585</v>
      </c>
      <c r="DX6" s="37"/>
      <c r="DY6" s="37"/>
      <c r="DZ6" s="37"/>
      <c r="EA6" s="37" t="s">
        <v>581</v>
      </c>
      <c r="EB6" s="37" t="s">
        <v>581</v>
      </c>
      <c r="EC6" s="37" t="s">
        <v>581</v>
      </c>
      <c r="ED6" s="37"/>
      <c r="EE6" s="37"/>
      <c r="EF6" s="37" t="s">
        <v>345</v>
      </c>
      <c r="EG6" s="37" t="s">
        <v>586</v>
      </c>
      <c r="EH6" s="37" t="s">
        <v>586</v>
      </c>
      <c r="EI6" s="37" t="s">
        <v>560</v>
      </c>
      <c r="EJ6" s="37" t="s">
        <v>562</v>
      </c>
      <c r="EK6" s="37"/>
      <c r="EL6" s="37" t="s">
        <v>345</v>
      </c>
      <c r="EM6" s="37" t="s">
        <v>345</v>
      </c>
      <c r="EN6" s="37" t="s">
        <v>575</v>
      </c>
      <c r="EO6" s="37" t="s">
        <v>347</v>
      </c>
      <c r="EP6" s="37" t="s">
        <v>347</v>
      </c>
      <c r="EQ6" s="37" t="s">
        <v>581</v>
      </c>
      <c r="ER6" s="37" t="s">
        <v>701</v>
      </c>
      <c r="ES6" s="37"/>
      <c r="ET6" s="37"/>
      <c r="EU6" s="37"/>
      <c r="EV6" s="37" t="s">
        <v>588</v>
      </c>
      <c r="EW6" s="37" t="s">
        <v>589</v>
      </c>
      <c r="EX6" s="37" t="s">
        <v>563</v>
      </c>
      <c r="EY6" s="37" t="s">
        <v>593</v>
      </c>
      <c r="EZ6" s="37" t="s">
        <v>594</v>
      </c>
      <c r="FA6" s="37"/>
      <c r="FB6" s="37"/>
      <c r="FC6" s="37"/>
      <c r="FD6" s="37"/>
      <c r="FE6" s="37" t="s">
        <v>561</v>
      </c>
      <c r="FF6" s="37" t="s">
        <v>576</v>
      </c>
      <c r="FG6" s="37"/>
      <c r="FH6" s="37"/>
      <c r="FI6" s="37"/>
      <c r="FJ6" s="37" t="s">
        <v>595</v>
      </c>
      <c r="FK6" s="37" t="s">
        <v>347</v>
      </c>
      <c r="FL6" s="37" t="s">
        <v>590</v>
      </c>
      <c r="FM6" s="37" t="s">
        <v>590</v>
      </c>
      <c r="FN6" s="37" t="s">
        <v>587</v>
      </c>
      <c r="FO6" s="37"/>
      <c r="FP6" s="37" t="s">
        <v>596</v>
      </c>
      <c r="FQ6" s="37" t="s">
        <v>596</v>
      </c>
      <c r="FR6" s="37" t="s">
        <v>597</v>
      </c>
      <c r="FS6" s="37"/>
      <c r="FT6" s="37"/>
      <c r="FU6" s="37" t="s">
        <v>591</v>
      </c>
      <c r="FV6" s="37" t="s">
        <v>592</v>
      </c>
      <c r="FW6" s="37"/>
      <c r="FX6" s="37"/>
      <c r="FY6" s="37"/>
      <c r="FZ6" s="37"/>
      <c r="GA6" s="37"/>
      <c r="GB6" s="37"/>
      <c r="GC6" s="37" t="s">
        <v>598</v>
      </c>
      <c r="GD6" s="37" t="s">
        <v>561</v>
      </c>
      <c r="GE6" s="37"/>
      <c r="GF6" s="37"/>
      <c r="GG6" s="37"/>
      <c r="GH6" s="37"/>
      <c r="GI6" s="37"/>
      <c r="GJ6" s="37" t="s">
        <v>345</v>
      </c>
      <c r="GK6" s="37" t="s">
        <v>561</v>
      </c>
      <c r="GL6" s="37"/>
      <c r="GM6" s="37"/>
      <c r="GN6" s="37"/>
      <c r="GO6" s="37"/>
      <c r="GP6" s="37" t="s">
        <v>581</v>
      </c>
      <c r="GQ6" s="37" t="s">
        <v>560</v>
      </c>
    </row>
    <row r="7" spans="1:199" s="43" customFormat="1" ht="34.200000000000003" customHeight="1" x14ac:dyDescent="0.3">
      <c r="A7" s="41"/>
      <c r="B7" s="42" t="s">
        <v>281</v>
      </c>
      <c r="C7" s="42" t="s">
        <v>544</v>
      </c>
      <c r="D7" s="42" t="s">
        <v>545</v>
      </c>
      <c r="E7" s="42" t="s">
        <v>544</v>
      </c>
      <c r="F7" s="42" t="s">
        <v>545</v>
      </c>
      <c r="G7" s="42" t="s">
        <v>546</v>
      </c>
      <c r="H7" s="42" t="s">
        <v>547</v>
      </c>
      <c r="I7" s="42" t="s">
        <v>548</v>
      </c>
      <c r="J7" s="42" t="s">
        <v>713</v>
      </c>
      <c r="K7" s="42" t="s">
        <v>714</v>
      </c>
      <c r="L7" s="42" t="s">
        <v>715</v>
      </c>
      <c r="M7" s="42" t="s">
        <v>717</v>
      </c>
      <c r="N7" s="42" t="s">
        <v>718</v>
      </c>
      <c r="O7" s="42" t="s">
        <v>718</v>
      </c>
      <c r="P7" s="42" t="s">
        <v>719</v>
      </c>
      <c r="Q7" s="42" t="s">
        <v>720</v>
      </c>
      <c r="R7" s="42" t="s">
        <v>712</v>
      </c>
      <c r="S7" s="42" t="s">
        <v>549</v>
      </c>
      <c r="T7" s="42" t="s">
        <v>549</v>
      </c>
      <c r="U7" s="42" t="s">
        <v>550</v>
      </c>
      <c r="V7" s="42" t="s">
        <v>551</v>
      </c>
      <c r="W7" s="42" t="s">
        <v>533</v>
      </c>
      <c r="X7" s="42" t="s">
        <v>534</v>
      </c>
      <c r="Y7" s="42" t="s">
        <v>534</v>
      </c>
      <c r="Z7" s="42" t="s">
        <v>552</v>
      </c>
      <c r="AA7" s="42" t="s">
        <v>553</v>
      </c>
      <c r="AB7" s="42" t="s">
        <v>535</v>
      </c>
      <c r="AC7" s="42" t="s">
        <v>535</v>
      </c>
      <c r="AD7" s="42" t="s">
        <v>535</v>
      </c>
      <c r="AE7" s="42" t="s">
        <v>554</v>
      </c>
      <c r="AF7" s="42" t="s">
        <v>554</v>
      </c>
      <c r="AG7" s="42" t="s">
        <v>555</v>
      </c>
      <c r="AH7" s="42" t="s">
        <v>536</v>
      </c>
      <c r="AI7" s="42" t="s">
        <v>537</v>
      </c>
      <c r="AJ7" s="42" t="s">
        <v>176</v>
      </c>
      <c r="AK7" s="42" t="s">
        <v>566</v>
      </c>
      <c r="AL7" s="42" t="s">
        <v>556</v>
      </c>
      <c r="AM7" s="42" t="s">
        <v>712</v>
      </c>
      <c r="AN7" s="42" t="s">
        <v>557</v>
      </c>
      <c r="AO7" s="42" t="s">
        <v>538</v>
      </c>
      <c r="AP7" s="42" t="s">
        <v>558</v>
      </c>
      <c r="AQ7" s="42" t="s">
        <v>25</v>
      </c>
      <c r="AR7" s="42" t="s">
        <v>539</v>
      </c>
      <c r="AS7" s="42" t="s">
        <v>540</v>
      </c>
      <c r="AT7" s="42" t="s">
        <v>540</v>
      </c>
      <c r="AU7" s="42" t="s">
        <v>559</v>
      </c>
      <c r="AV7" s="42" t="s">
        <v>31</v>
      </c>
      <c r="AW7" s="42" t="s">
        <v>327</v>
      </c>
      <c r="AX7" s="42" t="s">
        <v>327</v>
      </c>
      <c r="AY7" s="42" t="s">
        <v>327</v>
      </c>
      <c r="AZ7" s="42" t="s">
        <v>571</v>
      </c>
      <c r="BA7" s="42" t="s">
        <v>571</v>
      </c>
      <c r="BB7" s="42" t="s">
        <v>539</v>
      </c>
      <c r="BC7" s="42" t="s">
        <v>539</v>
      </c>
      <c r="BD7" s="42" t="s">
        <v>572</v>
      </c>
      <c r="BE7" s="42" t="s">
        <v>572</v>
      </c>
      <c r="BF7" s="42" t="s">
        <v>45</v>
      </c>
      <c r="BG7" s="42" t="s">
        <v>45</v>
      </c>
      <c r="BH7" s="42" t="s">
        <v>45</v>
      </c>
      <c r="BI7" s="42" t="s">
        <v>45</v>
      </c>
      <c r="BJ7" s="42" t="s">
        <v>45</v>
      </c>
      <c r="BK7" s="42" t="s">
        <v>45</v>
      </c>
      <c r="BL7" s="42" t="s">
        <v>47</v>
      </c>
      <c r="BM7" s="42" t="s">
        <v>47</v>
      </c>
      <c r="BN7" s="42" t="s">
        <v>47</v>
      </c>
      <c r="BO7" s="42" t="s">
        <v>47</v>
      </c>
      <c r="BP7" s="42" t="s">
        <v>47</v>
      </c>
      <c r="BQ7" s="42" t="s">
        <v>47</v>
      </c>
      <c r="BR7" s="42" t="s">
        <v>573</v>
      </c>
      <c r="BS7" s="42" t="s">
        <v>573</v>
      </c>
      <c r="BT7" s="42" t="s">
        <v>573</v>
      </c>
      <c r="BU7" s="42" t="s">
        <v>319</v>
      </c>
      <c r="BV7" s="42" t="s">
        <v>319</v>
      </c>
      <c r="BW7" s="42" t="s">
        <v>319</v>
      </c>
      <c r="BX7" s="42" t="s">
        <v>319</v>
      </c>
      <c r="BY7" s="42" t="s">
        <v>52</v>
      </c>
      <c r="BZ7" s="42" t="s">
        <v>574</v>
      </c>
      <c r="CA7" s="42" t="s">
        <v>582</v>
      </c>
      <c r="CB7" s="42" t="s">
        <v>582</v>
      </c>
      <c r="CC7" s="42" t="s">
        <v>168</v>
      </c>
      <c r="CD7" s="42" t="s">
        <v>168</v>
      </c>
      <c r="CE7" s="42" t="s">
        <v>54</v>
      </c>
      <c r="CF7" s="42" t="s">
        <v>54</v>
      </c>
      <c r="CG7" s="42" t="s">
        <v>583</v>
      </c>
      <c r="CH7" s="42" t="s">
        <v>584</v>
      </c>
      <c r="CI7" s="42" t="s">
        <v>584</v>
      </c>
      <c r="CJ7" s="42" t="s">
        <v>599</v>
      </c>
      <c r="CK7" s="42" t="s">
        <v>599</v>
      </c>
      <c r="CL7" s="42" t="s">
        <v>153</v>
      </c>
      <c r="CM7" s="42" t="s">
        <v>153</v>
      </c>
      <c r="CN7" s="42" t="s">
        <v>600</v>
      </c>
      <c r="CO7" s="42" t="s">
        <v>170</v>
      </c>
      <c r="CP7" s="42" t="s">
        <v>601</v>
      </c>
      <c r="CQ7" s="42" t="s">
        <v>602</v>
      </c>
      <c r="CR7" s="42" t="s">
        <v>170</v>
      </c>
      <c r="CS7" s="42" t="s">
        <v>170</v>
      </c>
      <c r="CT7" s="42" t="s">
        <v>601</v>
      </c>
      <c r="CU7" s="42" t="s">
        <v>603</v>
      </c>
      <c r="CV7" s="42" t="s">
        <v>604</v>
      </c>
      <c r="CW7" s="42" t="s">
        <v>605</v>
      </c>
      <c r="CX7" s="42" t="s">
        <v>170</v>
      </c>
      <c r="CY7" s="42" t="s">
        <v>601</v>
      </c>
      <c r="CZ7" s="42" t="s">
        <v>606</v>
      </c>
      <c r="DA7" s="42" t="s">
        <v>606</v>
      </c>
      <c r="DB7" s="42" t="s">
        <v>606</v>
      </c>
      <c r="DC7" s="42" t="s">
        <v>606</v>
      </c>
      <c r="DD7" s="42" t="s">
        <v>607</v>
      </c>
      <c r="DE7" s="42" t="s">
        <v>608</v>
      </c>
      <c r="DF7" s="42" t="s">
        <v>609</v>
      </c>
      <c r="DG7" s="42" t="s">
        <v>610</v>
      </c>
      <c r="DH7" s="42" t="s">
        <v>611</v>
      </c>
      <c r="DI7" s="42" t="s">
        <v>611</v>
      </c>
      <c r="DJ7" s="42" t="s">
        <v>611</v>
      </c>
      <c r="DK7" s="42" t="s">
        <v>611</v>
      </c>
      <c r="DL7" s="42" t="s">
        <v>611</v>
      </c>
      <c r="DM7" s="42" t="s">
        <v>152</v>
      </c>
      <c r="DN7" s="42" t="s">
        <v>612</v>
      </c>
      <c r="DO7" s="42" t="s">
        <v>612</v>
      </c>
      <c r="DP7" s="42" t="s">
        <v>613</v>
      </c>
      <c r="DQ7" s="42" t="s">
        <v>613</v>
      </c>
      <c r="DR7" s="42" t="s">
        <v>613</v>
      </c>
      <c r="DS7" s="42" t="s">
        <v>152</v>
      </c>
      <c r="DT7" s="42" t="s">
        <v>614</v>
      </c>
      <c r="DU7" s="42" t="s">
        <v>614</v>
      </c>
      <c r="DV7" s="42" t="s">
        <v>615</v>
      </c>
      <c r="DW7" s="42" t="s">
        <v>152</v>
      </c>
      <c r="DX7" s="42" t="s">
        <v>61</v>
      </c>
      <c r="DY7" s="42" t="s">
        <v>61</v>
      </c>
      <c r="DZ7" s="42" t="s">
        <v>333</v>
      </c>
      <c r="EA7" s="42" t="s">
        <v>335</v>
      </c>
      <c r="EB7" s="42" t="s">
        <v>335</v>
      </c>
      <c r="EC7" s="42" t="s">
        <v>335</v>
      </c>
      <c r="ED7" s="42" t="s">
        <v>616</v>
      </c>
      <c r="EE7" s="42" t="s">
        <v>67</v>
      </c>
      <c r="EF7" s="42" t="s">
        <v>617</v>
      </c>
      <c r="EG7" s="42" t="s">
        <v>617</v>
      </c>
      <c r="EH7" s="42" t="s">
        <v>617</v>
      </c>
      <c r="EI7" s="42" t="s">
        <v>617</v>
      </c>
      <c r="EJ7" s="42" t="s">
        <v>617</v>
      </c>
      <c r="EK7" s="42" t="s">
        <v>73</v>
      </c>
      <c r="EL7" s="42" t="s">
        <v>73</v>
      </c>
      <c r="EM7" s="42" t="s">
        <v>73</v>
      </c>
      <c r="EN7" s="42" t="s">
        <v>73</v>
      </c>
      <c r="EO7" s="42" t="s">
        <v>73</v>
      </c>
      <c r="EP7" s="42" t="s">
        <v>618</v>
      </c>
      <c r="EQ7" s="42" t="s">
        <v>618</v>
      </c>
      <c r="ER7" s="42" t="s">
        <v>619</v>
      </c>
      <c r="ES7" s="42" t="s">
        <v>78</v>
      </c>
      <c r="ET7" s="42" t="s">
        <v>81</v>
      </c>
      <c r="EU7" s="42" t="s">
        <v>83</v>
      </c>
      <c r="EV7" s="42" t="s">
        <v>83</v>
      </c>
      <c r="EW7" s="42" t="s">
        <v>83</v>
      </c>
      <c r="EX7" s="42" t="s">
        <v>710</v>
      </c>
      <c r="EY7" s="42" t="s">
        <v>90</v>
      </c>
      <c r="EZ7" s="42" t="s">
        <v>90</v>
      </c>
      <c r="FA7" s="42" t="s">
        <v>92</v>
      </c>
      <c r="FB7" s="42" t="s">
        <v>93</v>
      </c>
      <c r="FC7" s="42" t="s">
        <v>94</v>
      </c>
      <c r="FD7" s="42" t="s">
        <v>95</v>
      </c>
      <c r="FE7" s="42" t="s">
        <v>95</v>
      </c>
      <c r="FF7" s="42" t="s">
        <v>95</v>
      </c>
      <c r="FG7" s="42" t="s">
        <v>99</v>
      </c>
      <c r="FH7" s="42" t="s">
        <v>102</v>
      </c>
      <c r="FI7" s="42" t="s">
        <v>103</v>
      </c>
      <c r="FJ7" s="42" t="s">
        <v>103</v>
      </c>
      <c r="FK7" s="42" t="s">
        <v>103</v>
      </c>
      <c r="FL7" s="42" t="s">
        <v>103</v>
      </c>
      <c r="FM7" s="42" t="s">
        <v>103</v>
      </c>
      <c r="FN7" s="42" t="s">
        <v>103</v>
      </c>
      <c r="FO7" s="42" t="s">
        <v>620</v>
      </c>
      <c r="FP7" s="42" t="s">
        <v>620</v>
      </c>
      <c r="FQ7" s="42" t="s">
        <v>620</v>
      </c>
      <c r="FR7" s="42" t="s">
        <v>621</v>
      </c>
      <c r="FS7" s="42" t="s">
        <v>117</v>
      </c>
      <c r="FT7" s="42" t="s">
        <v>117</v>
      </c>
      <c r="FU7" s="42" t="s">
        <v>117</v>
      </c>
      <c r="FV7" s="42" t="s">
        <v>117</v>
      </c>
      <c r="FW7" s="42" t="s">
        <v>118</v>
      </c>
      <c r="FX7" s="42" t="s">
        <v>119</v>
      </c>
      <c r="FY7" s="42" t="s">
        <v>121</v>
      </c>
      <c r="FZ7" s="42" t="s">
        <v>122</v>
      </c>
      <c r="GA7" s="42" t="s">
        <v>123</v>
      </c>
      <c r="GB7" s="42" t="s">
        <v>124</v>
      </c>
      <c r="GC7" s="42" t="s">
        <v>622</v>
      </c>
      <c r="GD7" s="42" t="s">
        <v>622</v>
      </c>
      <c r="GE7" s="42" t="s">
        <v>129</v>
      </c>
      <c r="GF7" s="42" t="s">
        <v>541</v>
      </c>
      <c r="GG7" s="42" t="s">
        <v>542</v>
      </c>
      <c r="GH7" s="42" t="s">
        <v>543</v>
      </c>
      <c r="GI7" s="42" t="s">
        <v>623</v>
      </c>
      <c r="GJ7" s="42" t="s">
        <v>624</v>
      </c>
      <c r="GK7" s="42" t="s">
        <v>624</v>
      </c>
      <c r="GL7" s="42" t="s">
        <v>133</v>
      </c>
      <c r="GM7" s="42" t="s">
        <v>135</v>
      </c>
      <c r="GN7" s="42" t="s">
        <v>136</v>
      </c>
      <c r="GO7" s="42" t="s">
        <v>625</v>
      </c>
      <c r="GP7" s="42" t="s">
        <v>626</v>
      </c>
      <c r="GQ7" s="42" t="s">
        <v>627</v>
      </c>
    </row>
    <row r="8" spans="1:199" x14ac:dyDescent="0.2">
      <c r="A8" s="44" t="s">
        <v>282</v>
      </c>
      <c r="B8" s="45"/>
    </row>
    <row r="9" spans="1:199" x14ac:dyDescent="0.2">
      <c r="A9" s="46">
        <v>1871</v>
      </c>
      <c r="C9" s="47">
        <v>6.6458333333333341E-2</v>
      </c>
      <c r="D9" s="47">
        <v>6.1000000000000006E-2</v>
      </c>
      <c r="E9" s="47" t="s">
        <v>509</v>
      </c>
      <c r="F9" s="47" t="s">
        <v>509</v>
      </c>
      <c r="G9" s="47">
        <v>6.6395833333333334E-2</v>
      </c>
      <c r="H9" s="47">
        <v>2.3270833333333334E-2</v>
      </c>
      <c r="I9" s="47" t="s">
        <v>509</v>
      </c>
      <c r="J9" s="47">
        <v>5.4427083333333334E-2</v>
      </c>
      <c r="K9" s="47">
        <v>6.4687499999999995E-2</v>
      </c>
      <c r="L9" s="47">
        <v>0.15671874999999999</v>
      </c>
      <c r="M9" s="47" t="s">
        <v>509</v>
      </c>
      <c r="N9" s="47" t="s">
        <v>509</v>
      </c>
      <c r="O9" s="47" t="s">
        <v>509</v>
      </c>
      <c r="P9" s="47" t="s">
        <v>509</v>
      </c>
      <c r="Q9" s="47" t="s">
        <v>509</v>
      </c>
      <c r="R9" s="47" t="s">
        <v>509</v>
      </c>
      <c r="S9" s="47" t="s">
        <v>509</v>
      </c>
      <c r="T9" s="47" t="s">
        <v>509</v>
      </c>
      <c r="U9" s="47" t="s">
        <v>509</v>
      </c>
      <c r="V9" s="47" t="s">
        <v>509</v>
      </c>
      <c r="W9" s="47" t="s">
        <v>509</v>
      </c>
      <c r="X9" s="47" t="s">
        <v>509</v>
      </c>
      <c r="Y9" s="47" t="s">
        <v>509</v>
      </c>
      <c r="Z9" s="47" t="s">
        <v>509</v>
      </c>
      <c r="AA9" s="47" t="s">
        <v>509</v>
      </c>
      <c r="AB9" s="47" t="s">
        <v>509</v>
      </c>
      <c r="AC9" s="47" t="s">
        <v>509</v>
      </c>
      <c r="AD9" s="47" t="s">
        <v>509</v>
      </c>
      <c r="AE9" s="47" t="s">
        <v>509</v>
      </c>
      <c r="AF9" s="47" t="s">
        <v>509</v>
      </c>
      <c r="AG9" s="47" t="s">
        <v>509</v>
      </c>
      <c r="AH9" s="47" t="s">
        <v>509</v>
      </c>
      <c r="AI9" s="47" t="s">
        <v>509</v>
      </c>
      <c r="AJ9" s="47" t="s">
        <v>509</v>
      </c>
      <c r="AK9" s="47" t="s">
        <v>509</v>
      </c>
      <c r="AL9" s="47" t="s">
        <v>509</v>
      </c>
      <c r="AM9" s="47" t="s">
        <v>509</v>
      </c>
      <c r="AN9" s="47" t="s">
        <v>509</v>
      </c>
      <c r="AO9" s="47" t="s">
        <v>509</v>
      </c>
      <c r="AP9" s="47" t="s">
        <v>509</v>
      </c>
      <c r="AQ9" s="47" t="s">
        <v>509</v>
      </c>
      <c r="AR9" s="47" t="s">
        <v>509</v>
      </c>
      <c r="AS9" s="47">
        <v>6.8437499999999998E-2</v>
      </c>
      <c r="AT9" s="47"/>
      <c r="AU9" s="47" t="s">
        <v>509</v>
      </c>
      <c r="AV9" s="47" t="s">
        <v>509</v>
      </c>
      <c r="AW9" s="47" t="s">
        <v>509</v>
      </c>
      <c r="AX9" s="47" t="s">
        <v>509</v>
      </c>
      <c r="AY9" s="47" t="s">
        <v>509</v>
      </c>
      <c r="AZ9" s="47" t="s">
        <v>509</v>
      </c>
      <c r="BA9" s="47" t="s">
        <v>509</v>
      </c>
      <c r="BB9" s="47" t="s">
        <v>509</v>
      </c>
      <c r="BC9" s="47" t="s">
        <v>509</v>
      </c>
      <c r="BD9" s="47" t="s">
        <v>509</v>
      </c>
      <c r="BE9" s="47" t="s">
        <v>509</v>
      </c>
      <c r="BF9" s="47" t="s">
        <v>509</v>
      </c>
      <c r="BG9" s="47" t="s">
        <v>509</v>
      </c>
      <c r="BH9" s="47" t="s">
        <v>509</v>
      </c>
      <c r="BI9" s="47" t="s">
        <v>509</v>
      </c>
      <c r="BJ9" s="47" t="s">
        <v>509</v>
      </c>
      <c r="BK9" s="47" t="s">
        <v>509</v>
      </c>
      <c r="BL9" s="47" t="s">
        <v>509</v>
      </c>
      <c r="BM9" s="47" t="s">
        <v>509</v>
      </c>
      <c r="BN9" s="47" t="s">
        <v>509</v>
      </c>
      <c r="BO9" s="47" t="s">
        <v>509</v>
      </c>
      <c r="BP9" s="47" t="s">
        <v>509</v>
      </c>
      <c r="BQ9" s="47" t="s">
        <v>509</v>
      </c>
      <c r="BR9" s="47">
        <v>7.9270833333333332E-2</v>
      </c>
      <c r="BS9" s="47" t="s">
        <v>509</v>
      </c>
      <c r="BT9" s="47" t="s">
        <v>509</v>
      </c>
      <c r="BU9" s="47" t="s">
        <v>509</v>
      </c>
      <c r="BV9" s="47" t="s">
        <v>509</v>
      </c>
      <c r="BW9" s="47" t="s">
        <v>509</v>
      </c>
      <c r="BX9" s="47" t="s">
        <v>509</v>
      </c>
      <c r="BY9" s="47" t="s">
        <v>509</v>
      </c>
      <c r="BZ9" s="47" t="s">
        <v>509</v>
      </c>
      <c r="CA9" s="47" t="s">
        <v>509</v>
      </c>
      <c r="CB9" s="47" t="s">
        <v>509</v>
      </c>
      <c r="CC9" s="47" t="s">
        <v>509</v>
      </c>
      <c r="CD9" s="47" t="s">
        <v>509</v>
      </c>
      <c r="CE9" s="47">
        <v>95.666666666666671</v>
      </c>
      <c r="CF9" s="47" t="s">
        <v>509</v>
      </c>
      <c r="CG9" s="47">
        <v>91</v>
      </c>
      <c r="CH9" s="47" t="s">
        <v>509</v>
      </c>
      <c r="CI9" s="47" t="s">
        <v>509</v>
      </c>
      <c r="CJ9" s="47" t="s">
        <v>509</v>
      </c>
      <c r="CK9" s="47" t="s">
        <v>509</v>
      </c>
      <c r="CL9" s="47" t="s">
        <v>509</v>
      </c>
      <c r="CM9" s="47" t="s">
        <v>509</v>
      </c>
      <c r="CN9" s="47" t="s">
        <v>509</v>
      </c>
      <c r="CO9" s="47" t="s">
        <v>509</v>
      </c>
      <c r="CP9" s="47">
        <v>11.666666666666666</v>
      </c>
      <c r="CQ9" s="47">
        <v>2.5520833333333333E-2</v>
      </c>
      <c r="CR9" s="47"/>
      <c r="CS9" s="47">
        <v>0.30937500000000001</v>
      </c>
      <c r="CT9" s="47">
        <v>10.53125</v>
      </c>
      <c r="CU9" s="47">
        <v>16.40625</v>
      </c>
      <c r="CV9" s="47">
        <v>11.708333333333334</v>
      </c>
      <c r="CW9" s="47">
        <v>10.53125</v>
      </c>
      <c r="CX9" s="47" t="s">
        <v>509</v>
      </c>
      <c r="CY9" s="47" t="s">
        <v>509</v>
      </c>
      <c r="CZ9" s="47" t="s">
        <v>509</v>
      </c>
      <c r="DA9" s="47" t="s">
        <v>509</v>
      </c>
      <c r="DB9" s="47" t="s">
        <v>509</v>
      </c>
      <c r="DC9" s="47" t="s">
        <v>509</v>
      </c>
      <c r="DD9" s="47" t="s">
        <v>509</v>
      </c>
      <c r="DE9" s="47" t="s">
        <v>509</v>
      </c>
      <c r="DF9" s="47" t="s">
        <v>509</v>
      </c>
      <c r="DG9" s="47" t="s">
        <v>509</v>
      </c>
      <c r="DH9" s="47" t="s">
        <v>509</v>
      </c>
      <c r="DI9" s="47" t="s">
        <v>509</v>
      </c>
      <c r="DJ9" s="47" t="s">
        <v>509</v>
      </c>
      <c r="DK9" s="47" t="s">
        <v>509</v>
      </c>
      <c r="DL9" s="47" t="s">
        <v>509</v>
      </c>
      <c r="DM9" s="47" t="s">
        <v>509</v>
      </c>
      <c r="DN9" s="47" t="s">
        <v>509</v>
      </c>
      <c r="DO9" s="47" t="s">
        <v>509</v>
      </c>
      <c r="DP9" s="47" t="s">
        <v>509</v>
      </c>
      <c r="DQ9" s="47" t="s">
        <v>509</v>
      </c>
      <c r="DR9" s="47" t="s">
        <v>509</v>
      </c>
      <c r="DS9" s="47" t="s">
        <v>509</v>
      </c>
      <c r="DT9" s="47" t="s">
        <v>509</v>
      </c>
      <c r="DU9" s="47" t="s">
        <v>509</v>
      </c>
      <c r="DV9" s="47" t="s">
        <v>509</v>
      </c>
      <c r="DW9" s="47" t="s">
        <v>509</v>
      </c>
      <c r="DX9" s="47" t="s">
        <v>509</v>
      </c>
      <c r="DY9" s="47" t="s">
        <v>509</v>
      </c>
      <c r="DZ9" s="47">
        <v>165.63541666666666</v>
      </c>
      <c r="EA9" s="47"/>
      <c r="EB9" s="47"/>
      <c r="EC9" s="47">
        <v>1.3015625</v>
      </c>
      <c r="ED9" s="47" t="s">
        <v>509</v>
      </c>
      <c r="EE9" s="47" t="s">
        <v>509</v>
      </c>
      <c r="EF9" s="47" t="s">
        <v>509</v>
      </c>
      <c r="EG9" s="47" t="s">
        <v>509</v>
      </c>
      <c r="EH9" s="47" t="s">
        <v>509</v>
      </c>
      <c r="EI9" s="47" t="s">
        <v>509</v>
      </c>
      <c r="EJ9" s="47" t="s">
        <v>509</v>
      </c>
      <c r="EK9" s="47" t="s">
        <v>509</v>
      </c>
      <c r="EL9" s="47" t="s">
        <v>509</v>
      </c>
      <c r="EM9" s="47" t="s">
        <v>509</v>
      </c>
      <c r="EN9" s="47" t="s">
        <v>509</v>
      </c>
      <c r="EO9" s="47" t="s">
        <v>509</v>
      </c>
      <c r="EP9" s="47" t="s">
        <v>509</v>
      </c>
      <c r="EQ9" s="47" t="s">
        <v>509</v>
      </c>
      <c r="ER9" s="47" t="s">
        <v>509</v>
      </c>
      <c r="ES9" s="47">
        <v>2.1161458333333334</v>
      </c>
      <c r="ET9" s="47">
        <v>2.2338541666666667</v>
      </c>
      <c r="EU9" s="47" t="s">
        <v>509</v>
      </c>
      <c r="EV9" s="47">
        <v>3.4406249999999998</v>
      </c>
      <c r="EW9" s="47">
        <v>4.4947916666666661</v>
      </c>
      <c r="EX9" s="47" t="s">
        <v>509</v>
      </c>
      <c r="EY9" s="47" t="s">
        <v>509</v>
      </c>
      <c r="EZ9" s="47" t="s">
        <v>509</v>
      </c>
      <c r="FA9" s="47">
        <v>1.8958333333333333</v>
      </c>
      <c r="FB9" s="47">
        <v>7.5520833333333343E-2</v>
      </c>
      <c r="FC9" s="47">
        <v>1.565625</v>
      </c>
      <c r="FD9" s="47" t="s">
        <v>509</v>
      </c>
      <c r="FE9" s="47" t="s">
        <v>509</v>
      </c>
      <c r="FF9" s="47" t="s">
        <v>509</v>
      </c>
      <c r="FG9" s="47" t="s">
        <v>509</v>
      </c>
      <c r="FH9" s="47" t="s">
        <v>509</v>
      </c>
      <c r="FI9" s="47">
        <v>0.78281250000000002</v>
      </c>
      <c r="FJ9" s="47" t="s">
        <v>509</v>
      </c>
      <c r="FK9" s="47" t="s">
        <v>509</v>
      </c>
      <c r="FL9" s="47" t="s">
        <v>509</v>
      </c>
      <c r="FM9" s="47" t="s">
        <v>509</v>
      </c>
      <c r="FN9" s="47" t="s">
        <v>509</v>
      </c>
      <c r="FO9" s="47" t="s">
        <v>509</v>
      </c>
      <c r="FP9" s="47" t="s">
        <v>509</v>
      </c>
      <c r="FQ9" s="47" t="s">
        <v>509</v>
      </c>
      <c r="FR9" s="47" t="s">
        <v>509</v>
      </c>
      <c r="FS9" s="47"/>
      <c r="FT9" s="47">
        <v>0.47135416666666669</v>
      </c>
      <c r="FU9" s="47" t="s">
        <v>509</v>
      </c>
      <c r="FV9" s="47" t="s">
        <v>509</v>
      </c>
      <c r="FW9" s="47">
        <v>0.18229166666666666</v>
      </c>
      <c r="FX9" s="47">
        <v>0.5854166666666667</v>
      </c>
      <c r="FY9" s="47">
        <v>0.62708333333333333</v>
      </c>
      <c r="FZ9" s="47">
        <v>0.33697916666666666</v>
      </c>
      <c r="GA9" s="47" t="s">
        <v>509</v>
      </c>
      <c r="GB9" s="47" t="s">
        <v>509</v>
      </c>
      <c r="GC9" s="47" t="s">
        <v>509</v>
      </c>
      <c r="GD9" s="47" t="s">
        <v>509</v>
      </c>
      <c r="GE9" s="47" t="s">
        <v>509</v>
      </c>
      <c r="GF9" s="47" t="s">
        <v>509</v>
      </c>
      <c r="GG9" s="47" t="s">
        <v>509</v>
      </c>
      <c r="GH9" s="47" t="s">
        <v>509</v>
      </c>
      <c r="GI9" s="47" t="s">
        <v>509</v>
      </c>
      <c r="GJ9" s="47" t="s">
        <v>509</v>
      </c>
      <c r="GK9" s="47" t="s">
        <v>509</v>
      </c>
      <c r="GL9" s="47" t="s">
        <v>509</v>
      </c>
      <c r="GM9" s="47" t="s">
        <v>509</v>
      </c>
      <c r="GN9" s="47" t="s">
        <v>509</v>
      </c>
      <c r="GO9" s="47" t="s">
        <v>509</v>
      </c>
      <c r="GP9" s="47" t="s">
        <v>509</v>
      </c>
      <c r="GQ9" s="47" t="s">
        <v>509</v>
      </c>
    </row>
    <row r="10" spans="1:199" x14ac:dyDescent="0.2">
      <c r="A10" s="46">
        <v>1872</v>
      </c>
      <c r="C10" s="47" t="s">
        <v>509</v>
      </c>
      <c r="D10" s="47" t="s">
        <v>509</v>
      </c>
      <c r="E10" s="47">
        <v>6.8750000000000006E-2</v>
      </c>
      <c r="F10" s="47">
        <v>6.0416666666666667E-2</v>
      </c>
      <c r="G10" s="47">
        <v>5.8333333333333334E-2</v>
      </c>
      <c r="H10" s="47">
        <v>2.1354166666666667E-2</v>
      </c>
      <c r="I10" s="47" t="s">
        <v>509</v>
      </c>
      <c r="J10" s="47">
        <v>5.3124999999999999E-2</v>
      </c>
      <c r="K10" s="47">
        <v>6.3750000000000001E-2</v>
      </c>
      <c r="L10" s="47">
        <v>0.15958333333333333</v>
      </c>
      <c r="M10" s="47" t="s">
        <v>509</v>
      </c>
      <c r="N10" s="47" t="s">
        <v>509</v>
      </c>
      <c r="O10" s="47" t="s">
        <v>509</v>
      </c>
      <c r="P10" s="47" t="s">
        <v>509</v>
      </c>
      <c r="Q10" s="47" t="s">
        <v>509</v>
      </c>
      <c r="R10" s="47" t="s">
        <v>509</v>
      </c>
      <c r="S10" s="47" t="s">
        <v>509</v>
      </c>
      <c r="T10" s="47" t="s">
        <v>509</v>
      </c>
      <c r="U10" s="47" t="s">
        <v>509</v>
      </c>
      <c r="V10" s="47" t="s">
        <v>509</v>
      </c>
      <c r="W10" s="47" t="s">
        <v>509</v>
      </c>
      <c r="X10" s="47" t="s">
        <v>509</v>
      </c>
      <c r="Y10" s="47" t="s">
        <v>509</v>
      </c>
      <c r="Z10" s="47" t="s">
        <v>509</v>
      </c>
      <c r="AA10" s="47" t="s">
        <v>509</v>
      </c>
      <c r="AB10" s="47" t="s">
        <v>509</v>
      </c>
      <c r="AC10" s="47" t="s">
        <v>509</v>
      </c>
      <c r="AD10" s="47" t="s">
        <v>509</v>
      </c>
      <c r="AE10" s="47" t="s">
        <v>509</v>
      </c>
      <c r="AF10" s="47" t="s">
        <v>509</v>
      </c>
      <c r="AG10" s="47" t="s">
        <v>509</v>
      </c>
      <c r="AH10" s="47" t="s">
        <v>509</v>
      </c>
      <c r="AI10" s="47" t="s">
        <v>509</v>
      </c>
      <c r="AJ10" s="47" t="s">
        <v>509</v>
      </c>
      <c r="AK10" s="47" t="s">
        <v>509</v>
      </c>
      <c r="AL10" s="47" t="s">
        <v>509</v>
      </c>
      <c r="AM10" s="47" t="s">
        <v>509</v>
      </c>
      <c r="AN10" s="47" t="s">
        <v>509</v>
      </c>
      <c r="AO10" s="47" t="s">
        <v>509</v>
      </c>
      <c r="AP10" s="47" t="s">
        <v>509</v>
      </c>
      <c r="AQ10" s="47" t="s">
        <v>509</v>
      </c>
      <c r="AR10" s="47" t="s">
        <v>509</v>
      </c>
      <c r="AS10" s="47">
        <v>0.10458333333333333</v>
      </c>
      <c r="AT10" s="47"/>
      <c r="AU10" s="47" t="s">
        <v>509</v>
      </c>
      <c r="AV10" s="47" t="s">
        <v>509</v>
      </c>
      <c r="AW10" s="47" t="s">
        <v>509</v>
      </c>
      <c r="AX10" s="47" t="s">
        <v>509</v>
      </c>
      <c r="AY10" s="47" t="s">
        <v>509</v>
      </c>
      <c r="AZ10" s="47" t="s">
        <v>509</v>
      </c>
      <c r="BA10" s="47" t="s">
        <v>509</v>
      </c>
      <c r="BB10" s="47" t="s">
        <v>509</v>
      </c>
      <c r="BC10" s="47" t="s">
        <v>509</v>
      </c>
      <c r="BD10" s="47" t="s">
        <v>509</v>
      </c>
      <c r="BE10" s="47" t="s">
        <v>509</v>
      </c>
      <c r="BF10" s="47" t="s">
        <v>509</v>
      </c>
      <c r="BG10" s="47" t="s">
        <v>509</v>
      </c>
      <c r="BH10" s="47" t="s">
        <v>509</v>
      </c>
      <c r="BI10" s="47" t="s">
        <v>509</v>
      </c>
      <c r="BJ10" s="47" t="s">
        <v>509</v>
      </c>
      <c r="BK10" s="47" t="s">
        <v>509</v>
      </c>
      <c r="BL10" s="47" t="s">
        <v>509</v>
      </c>
      <c r="BM10" s="47" t="s">
        <v>509</v>
      </c>
      <c r="BN10" s="47" t="s">
        <v>509</v>
      </c>
      <c r="BO10" s="47" t="s">
        <v>509</v>
      </c>
      <c r="BP10" s="47" t="s">
        <v>509</v>
      </c>
      <c r="BQ10" s="47" t="s">
        <v>509</v>
      </c>
      <c r="BR10" s="47">
        <v>6.9427083333333334E-2</v>
      </c>
      <c r="BS10" s="47" t="s">
        <v>509</v>
      </c>
      <c r="BT10" s="47" t="s">
        <v>509</v>
      </c>
      <c r="BU10" s="47" t="s">
        <v>509</v>
      </c>
      <c r="BV10" s="47" t="s">
        <v>509</v>
      </c>
      <c r="BW10" s="47" t="s">
        <v>509</v>
      </c>
      <c r="BX10" s="47" t="s">
        <v>509</v>
      </c>
      <c r="BY10" s="47" t="s">
        <v>509</v>
      </c>
      <c r="BZ10" s="47" t="s">
        <v>509</v>
      </c>
      <c r="CA10" s="47" t="s">
        <v>509</v>
      </c>
      <c r="CB10" s="47" t="s">
        <v>509</v>
      </c>
      <c r="CC10" s="47" t="s">
        <v>509</v>
      </c>
      <c r="CD10" s="47" t="s">
        <v>509</v>
      </c>
      <c r="CE10" s="47" t="s">
        <v>509</v>
      </c>
      <c r="CF10" s="47">
        <v>103.83333333333334</v>
      </c>
      <c r="CG10" s="47">
        <v>99.166666666666671</v>
      </c>
      <c r="CH10" s="47" t="s">
        <v>509</v>
      </c>
      <c r="CI10" s="47" t="s">
        <v>509</v>
      </c>
      <c r="CJ10" s="47" t="s">
        <v>509</v>
      </c>
      <c r="CK10" s="47" t="s">
        <v>509</v>
      </c>
      <c r="CL10" s="47" t="s">
        <v>509</v>
      </c>
      <c r="CM10" s="47" t="s">
        <v>509</v>
      </c>
      <c r="CN10" s="47" t="s">
        <v>509</v>
      </c>
      <c r="CO10" s="47" t="s">
        <v>509</v>
      </c>
      <c r="CP10" s="47">
        <v>58.333333333333336</v>
      </c>
      <c r="CQ10" s="47">
        <v>63</v>
      </c>
      <c r="CR10" s="47"/>
      <c r="CS10" s="47">
        <v>0.23802083333333335</v>
      </c>
      <c r="CT10" s="47">
        <v>14.437499999999998</v>
      </c>
      <c r="CU10" s="47">
        <v>27.302083333333336</v>
      </c>
      <c r="CV10" s="47">
        <v>14.854166666666666</v>
      </c>
      <c r="CW10" s="47">
        <v>14.854166666666666</v>
      </c>
      <c r="CX10" s="47" t="s">
        <v>509</v>
      </c>
      <c r="CY10" s="47" t="s">
        <v>509</v>
      </c>
      <c r="CZ10" s="47" t="s">
        <v>509</v>
      </c>
      <c r="DA10" s="47" t="s">
        <v>509</v>
      </c>
      <c r="DB10" s="47" t="s">
        <v>509</v>
      </c>
      <c r="DC10" s="47" t="s">
        <v>509</v>
      </c>
      <c r="DD10" s="47" t="s">
        <v>509</v>
      </c>
      <c r="DE10" s="47" t="s">
        <v>509</v>
      </c>
      <c r="DF10" s="47" t="s">
        <v>509</v>
      </c>
      <c r="DG10" s="47" t="s">
        <v>509</v>
      </c>
      <c r="DH10" s="47" t="s">
        <v>509</v>
      </c>
      <c r="DI10" s="47" t="s">
        <v>509</v>
      </c>
      <c r="DJ10" s="47" t="s">
        <v>509</v>
      </c>
      <c r="DK10" s="47" t="s">
        <v>509</v>
      </c>
      <c r="DL10" s="47" t="s">
        <v>509</v>
      </c>
      <c r="DM10" s="47" t="s">
        <v>509</v>
      </c>
      <c r="DN10" s="47" t="s">
        <v>509</v>
      </c>
      <c r="DO10" s="47" t="s">
        <v>509</v>
      </c>
      <c r="DP10" s="47" t="s">
        <v>509</v>
      </c>
      <c r="DQ10" s="47" t="s">
        <v>509</v>
      </c>
      <c r="DR10" s="47" t="s">
        <v>509</v>
      </c>
      <c r="DS10" s="47" t="s">
        <v>509</v>
      </c>
      <c r="DT10" s="47" t="s">
        <v>509</v>
      </c>
      <c r="DU10" s="47" t="s">
        <v>509</v>
      </c>
      <c r="DV10" s="47" t="s">
        <v>509</v>
      </c>
      <c r="DW10" s="47" t="s">
        <v>509</v>
      </c>
      <c r="DX10" s="47" t="s">
        <v>509</v>
      </c>
      <c r="DY10" s="47" t="s">
        <v>509</v>
      </c>
      <c r="DZ10" s="47">
        <v>166.20833333333334</v>
      </c>
      <c r="EA10" s="47"/>
      <c r="EB10" s="47"/>
      <c r="EC10" s="47">
        <v>1.2890625</v>
      </c>
      <c r="ED10" s="47" t="s">
        <v>509</v>
      </c>
      <c r="EE10" s="47" t="s">
        <v>509</v>
      </c>
      <c r="EF10" s="47" t="s">
        <v>509</v>
      </c>
      <c r="EG10" s="47" t="s">
        <v>509</v>
      </c>
      <c r="EH10" s="47" t="s">
        <v>509</v>
      </c>
      <c r="EI10" s="47" t="s">
        <v>509</v>
      </c>
      <c r="EJ10" s="47" t="s">
        <v>509</v>
      </c>
      <c r="EK10" s="47" t="s">
        <v>509</v>
      </c>
      <c r="EL10" s="47" t="s">
        <v>509</v>
      </c>
      <c r="EM10" s="47" t="s">
        <v>509</v>
      </c>
      <c r="EN10" s="47" t="s">
        <v>509</v>
      </c>
      <c r="EO10" s="47" t="s">
        <v>509</v>
      </c>
      <c r="EP10" s="47" t="s">
        <v>509</v>
      </c>
      <c r="EQ10" s="47" t="s">
        <v>509</v>
      </c>
      <c r="ER10" s="47" t="s">
        <v>509</v>
      </c>
      <c r="ES10" s="47">
        <v>2.0057291666666668</v>
      </c>
      <c r="ET10" s="47">
        <v>2.0447916666666668</v>
      </c>
      <c r="EU10" s="47" t="s">
        <v>509</v>
      </c>
      <c r="EV10" s="47">
        <v>3.5177083333333332</v>
      </c>
      <c r="EW10" s="47">
        <v>3.9833333333333334</v>
      </c>
      <c r="EX10" s="47" t="s">
        <v>509</v>
      </c>
      <c r="EY10" s="47" t="s">
        <v>509</v>
      </c>
      <c r="EZ10" s="47" t="s">
        <v>509</v>
      </c>
      <c r="FA10" s="47">
        <v>3.2625000000000002</v>
      </c>
      <c r="FB10" s="47">
        <v>7.4479166666666666E-2</v>
      </c>
      <c r="FC10" s="47">
        <v>2</v>
      </c>
      <c r="FD10" s="47" t="s">
        <v>509</v>
      </c>
      <c r="FE10" s="47" t="s">
        <v>509</v>
      </c>
      <c r="FF10" s="47" t="s">
        <v>509</v>
      </c>
      <c r="FG10" s="47" t="s">
        <v>509</v>
      </c>
      <c r="FH10" s="47" t="s">
        <v>509</v>
      </c>
      <c r="FI10" s="47">
        <v>0.83906250000000004</v>
      </c>
      <c r="FJ10" s="47" t="s">
        <v>509</v>
      </c>
      <c r="FK10" s="47" t="s">
        <v>509</v>
      </c>
      <c r="FL10" s="47" t="s">
        <v>509</v>
      </c>
      <c r="FM10" s="47" t="s">
        <v>509</v>
      </c>
      <c r="FN10" s="47" t="s">
        <v>509</v>
      </c>
      <c r="FO10" s="47" t="s">
        <v>509</v>
      </c>
      <c r="FP10" s="47" t="s">
        <v>509</v>
      </c>
      <c r="FQ10" s="47" t="s">
        <v>509</v>
      </c>
      <c r="FR10" s="47" t="s">
        <v>509</v>
      </c>
      <c r="FS10" s="47"/>
      <c r="FT10" s="47">
        <v>0.47135416666666669</v>
      </c>
      <c r="FU10" s="47" t="s">
        <v>509</v>
      </c>
      <c r="FV10" s="47" t="s">
        <v>509</v>
      </c>
      <c r="FW10" s="47">
        <v>0.19583333333333333</v>
      </c>
      <c r="FX10" s="47">
        <v>0.5854166666666667</v>
      </c>
      <c r="FY10" s="47">
        <v>0.66562500000000002</v>
      </c>
      <c r="FZ10" s="47">
        <v>0.3354166666666667</v>
      </c>
      <c r="GA10" s="47" t="s">
        <v>509</v>
      </c>
      <c r="GB10" s="47" t="s">
        <v>509</v>
      </c>
      <c r="GC10" s="47" t="s">
        <v>509</v>
      </c>
      <c r="GD10" s="47" t="s">
        <v>509</v>
      </c>
      <c r="GE10" s="47" t="s">
        <v>509</v>
      </c>
      <c r="GF10" s="47" t="s">
        <v>509</v>
      </c>
      <c r="GG10" s="47" t="s">
        <v>509</v>
      </c>
      <c r="GH10" s="47" t="s">
        <v>509</v>
      </c>
      <c r="GI10" s="47" t="s">
        <v>509</v>
      </c>
      <c r="GJ10" s="47" t="s">
        <v>509</v>
      </c>
      <c r="GK10" s="47" t="s">
        <v>509</v>
      </c>
      <c r="GL10" s="47" t="s">
        <v>509</v>
      </c>
      <c r="GM10" s="47" t="s">
        <v>509</v>
      </c>
      <c r="GN10" s="47" t="s">
        <v>509</v>
      </c>
      <c r="GO10" s="47" t="s">
        <v>509</v>
      </c>
      <c r="GP10" s="47" t="s">
        <v>509</v>
      </c>
      <c r="GQ10" s="47" t="s">
        <v>509</v>
      </c>
    </row>
    <row r="11" spans="1:199" x14ac:dyDescent="0.2">
      <c r="A11" s="46">
        <v>1873</v>
      </c>
      <c r="C11" s="47" t="s">
        <v>509</v>
      </c>
      <c r="D11" s="47" t="s">
        <v>509</v>
      </c>
      <c r="E11" s="47">
        <v>6.1854166666666668E-2</v>
      </c>
      <c r="F11" s="47">
        <v>6.1416666666666668E-2</v>
      </c>
      <c r="G11" s="47">
        <v>6.1416666666666668E-2</v>
      </c>
      <c r="H11" s="47" t="s">
        <v>509</v>
      </c>
      <c r="I11" s="47">
        <v>2.1749999999999999E-2</v>
      </c>
      <c r="J11" s="47">
        <v>4.9062499999999995E-2</v>
      </c>
      <c r="K11" s="47">
        <v>6.8750000000000006E-2</v>
      </c>
      <c r="L11" s="47">
        <v>0.15937499999999999</v>
      </c>
      <c r="M11" s="47" t="s">
        <v>509</v>
      </c>
      <c r="N11" s="47" t="s">
        <v>509</v>
      </c>
      <c r="O11" s="47" t="s">
        <v>509</v>
      </c>
      <c r="P11" s="47" t="s">
        <v>509</v>
      </c>
      <c r="Q11" s="47" t="s">
        <v>509</v>
      </c>
      <c r="R11" s="47" t="s">
        <v>509</v>
      </c>
      <c r="S11" s="47" t="s">
        <v>509</v>
      </c>
      <c r="T11" s="47"/>
      <c r="U11" s="47" t="s">
        <v>509</v>
      </c>
      <c r="V11" s="47" t="s">
        <v>509</v>
      </c>
      <c r="W11" s="47" t="s">
        <v>509</v>
      </c>
      <c r="X11" s="47" t="s">
        <v>509</v>
      </c>
      <c r="Y11" s="47" t="s">
        <v>509</v>
      </c>
      <c r="Z11" s="47" t="s">
        <v>509</v>
      </c>
      <c r="AA11" s="47" t="s">
        <v>509</v>
      </c>
      <c r="AB11" s="47" t="s">
        <v>509</v>
      </c>
      <c r="AC11" s="47" t="s">
        <v>509</v>
      </c>
      <c r="AD11" s="47" t="s">
        <v>509</v>
      </c>
      <c r="AE11" s="47" t="s">
        <v>509</v>
      </c>
      <c r="AF11" s="47" t="s">
        <v>509</v>
      </c>
      <c r="AG11" s="47" t="s">
        <v>509</v>
      </c>
      <c r="AH11" s="47" t="s">
        <v>509</v>
      </c>
      <c r="AI11" s="47" t="s">
        <v>509</v>
      </c>
      <c r="AJ11" s="47" t="s">
        <v>509</v>
      </c>
      <c r="AK11" s="47" t="s">
        <v>509</v>
      </c>
      <c r="AL11" s="47" t="s">
        <v>509</v>
      </c>
      <c r="AM11" s="47" t="s">
        <v>509</v>
      </c>
      <c r="AN11" s="47" t="s">
        <v>509</v>
      </c>
      <c r="AO11" s="47" t="s">
        <v>509</v>
      </c>
      <c r="AP11" s="47" t="s">
        <v>509</v>
      </c>
      <c r="AQ11" s="47" t="s">
        <v>509</v>
      </c>
      <c r="AR11" s="47" t="s">
        <v>509</v>
      </c>
      <c r="AS11" s="47">
        <v>6.8625000000000005E-2</v>
      </c>
      <c r="AT11" s="47"/>
      <c r="AU11" s="47" t="s">
        <v>509</v>
      </c>
      <c r="AV11" s="47" t="s">
        <v>509</v>
      </c>
      <c r="AW11" s="47" t="s">
        <v>509</v>
      </c>
      <c r="AX11" s="47" t="s">
        <v>509</v>
      </c>
      <c r="AY11" s="47" t="s">
        <v>509</v>
      </c>
      <c r="AZ11" s="47" t="s">
        <v>509</v>
      </c>
      <c r="BA11" s="47" t="s">
        <v>509</v>
      </c>
      <c r="BB11" s="47" t="s">
        <v>509</v>
      </c>
      <c r="BC11" s="47" t="s">
        <v>509</v>
      </c>
      <c r="BD11" s="47" t="s">
        <v>509</v>
      </c>
      <c r="BE11" s="47" t="s">
        <v>509</v>
      </c>
      <c r="BF11" s="47" t="s">
        <v>509</v>
      </c>
      <c r="BG11" s="47" t="s">
        <v>509</v>
      </c>
      <c r="BH11" s="47" t="s">
        <v>509</v>
      </c>
      <c r="BI11" s="47" t="s">
        <v>509</v>
      </c>
      <c r="BJ11" s="47" t="s">
        <v>509</v>
      </c>
      <c r="BK11" s="47" t="s">
        <v>509</v>
      </c>
      <c r="BL11" s="47" t="s">
        <v>509</v>
      </c>
      <c r="BM11" s="47" t="s">
        <v>509</v>
      </c>
      <c r="BN11" s="47" t="s">
        <v>509</v>
      </c>
      <c r="BO11" s="47" t="s">
        <v>509</v>
      </c>
      <c r="BP11" s="47" t="s">
        <v>509</v>
      </c>
      <c r="BQ11" s="47" t="s">
        <v>509</v>
      </c>
      <c r="BR11" s="47">
        <v>6.4427083333333329E-2</v>
      </c>
      <c r="BS11" s="47" t="s">
        <v>509</v>
      </c>
      <c r="BT11" s="47" t="s">
        <v>509</v>
      </c>
      <c r="BU11" s="47" t="s">
        <v>509</v>
      </c>
      <c r="BV11" s="47" t="s">
        <v>509</v>
      </c>
      <c r="BW11" s="47" t="s">
        <v>509</v>
      </c>
      <c r="BX11" s="47" t="s">
        <v>509</v>
      </c>
      <c r="BY11" s="47" t="s">
        <v>509</v>
      </c>
      <c r="BZ11" s="47" t="s">
        <v>509</v>
      </c>
      <c r="CA11" s="47" t="s">
        <v>509</v>
      </c>
      <c r="CB11" s="47" t="s">
        <v>509</v>
      </c>
      <c r="CC11" s="47" t="s">
        <v>509</v>
      </c>
      <c r="CD11" s="47" t="s">
        <v>509</v>
      </c>
      <c r="CE11" s="47" t="s">
        <v>509</v>
      </c>
      <c r="CF11" s="47">
        <v>120.16666666666667</v>
      </c>
      <c r="CG11" s="47">
        <v>115.5</v>
      </c>
      <c r="CH11" s="47" t="s">
        <v>509</v>
      </c>
      <c r="CI11" s="47" t="s">
        <v>509</v>
      </c>
      <c r="CJ11" s="47" t="s">
        <v>509</v>
      </c>
      <c r="CK11" s="47" t="s">
        <v>509</v>
      </c>
      <c r="CL11" s="47" t="s">
        <v>509</v>
      </c>
      <c r="CM11" s="47" t="s">
        <v>509</v>
      </c>
      <c r="CN11" s="47" t="s">
        <v>509</v>
      </c>
      <c r="CO11" s="47" t="s">
        <v>509</v>
      </c>
      <c r="CP11" s="47">
        <v>29.666666666666668</v>
      </c>
      <c r="CQ11" s="47">
        <v>35.020833333333336</v>
      </c>
      <c r="CR11" s="47"/>
      <c r="CS11" s="47">
        <v>0.29270833333333335</v>
      </c>
      <c r="CT11" s="47">
        <v>15.6875</v>
      </c>
      <c r="CU11" s="47">
        <v>25.604166666666668</v>
      </c>
      <c r="CV11" s="47" t="s">
        <v>509</v>
      </c>
      <c r="CW11" s="47" t="s">
        <v>509</v>
      </c>
      <c r="CX11" s="47" t="s">
        <v>509</v>
      </c>
      <c r="CY11" s="47" t="s">
        <v>509</v>
      </c>
      <c r="CZ11" s="47" t="s">
        <v>509</v>
      </c>
      <c r="DA11" s="47" t="s">
        <v>509</v>
      </c>
      <c r="DB11" s="47" t="s">
        <v>509</v>
      </c>
      <c r="DC11" s="47" t="s">
        <v>509</v>
      </c>
      <c r="DD11" s="47" t="s">
        <v>509</v>
      </c>
      <c r="DE11" s="47" t="s">
        <v>509</v>
      </c>
      <c r="DF11" s="47" t="s">
        <v>509</v>
      </c>
      <c r="DG11" s="47" t="s">
        <v>509</v>
      </c>
      <c r="DH11" s="47" t="s">
        <v>509</v>
      </c>
      <c r="DI11" s="47" t="s">
        <v>509</v>
      </c>
      <c r="DJ11" s="47" t="s">
        <v>509</v>
      </c>
      <c r="DK11" s="47" t="s">
        <v>509</v>
      </c>
      <c r="DL11" s="47" t="s">
        <v>509</v>
      </c>
      <c r="DM11" s="47" t="s">
        <v>509</v>
      </c>
      <c r="DN11" s="47" t="s">
        <v>509</v>
      </c>
      <c r="DO11" s="47" t="s">
        <v>509</v>
      </c>
      <c r="DP11" s="47" t="s">
        <v>509</v>
      </c>
      <c r="DQ11" s="47" t="s">
        <v>509</v>
      </c>
      <c r="DR11" s="47" t="s">
        <v>509</v>
      </c>
      <c r="DS11" s="47" t="s">
        <v>509</v>
      </c>
      <c r="DT11" s="47" t="s">
        <v>509</v>
      </c>
      <c r="DU11" s="47" t="s">
        <v>509</v>
      </c>
      <c r="DV11" s="47" t="s">
        <v>509</v>
      </c>
      <c r="DW11" s="47" t="s">
        <v>509</v>
      </c>
      <c r="DX11" s="47" t="s">
        <v>509</v>
      </c>
      <c r="DY11" s="47" t="s">
        <v>509</v>
      </c>
      <c r="DZ11" s="47">
        <v>167.91666666666669</v>
      </c>
      <c r="EA11" s="47"/>
      <c r="EB11" s="47"/>
      <c r="EC11" s="47">
        <v>1.3156249999999998</v>
      </c>
      <c r="ED11" s="47" t="s">
        <v>509</v>
      </c>
      <c r="EE11" s="47" t="s">
        <v>509</v>
      </c>
      <c r="EF11" s="47" t="s">
        <v>509</v>
      </c>
      <c r="EG11" s="47" t="s">
        <v>509</v>
      </c>
      <c r="EH11" s="47" t="s">
        <v>509</v>
      </c>
      <c r="EI11" s="47" t="s">
        <v>509</v>
      </c>
      <c r="EJ11" s="47" t="s">
        <v>509</v>
      </c>
      <c r="EK11" s="47" t="s">
        <v>509</v>
      </c>
      <c r="EL11" s="47" t="s">
        <v>509</v>
      </c>
      <c r="EM11" s="47" t="s">
        <v>509</v>
      </c>
      <c r="EN11" s="47" t="s">
        <v>509</v>
      </c>
      <c r="EO11" s="47" t="s">
        <v>509</v>
      </c>
      <c r="EP11" s="47" t="s">
        <v>509</v>
      </c>
      <c r="EQ11" s="47" t="s">
        <v>509</v>
      </c>
      <c r="ER11" s="47" t="s">
        <v>509</v>
      </c>
      <c r="ES11" s="47">
        <v>1.8166666666666667</v>
      </c>
      <c r="ET11" s="47">
        <v>2.0093749999999999</v>
      </c>
      <c r="EU11" s="47" t="s">
        <v>509</v>
      </c>
      <c r="EV11" s="47">
        <v>4.8916666666666666</v>
      </c>
      <c r="EW11" s="47">
        <v>5.203125</v>
      </c>
      <c r="EX11" s="47" t="s">
        <v>509</v>
      </c>
      <c r="EY11" s="47" t="s">
        <v>509</v>
      </c>
      <c r="EZ11" s="47" t="s">
        <v>509</v>
      </c>
      <c r="FA11" s="47">
        <v>4.3427083333333334</v>
      </c>
      <c r="FB11" s="47">
        <v>6.3541666666666663E-2</v>
      </c>
      <c r="FC11" s="47">
        <v>1.7406250000000001</v>
      </c>
      <c r="FD11" s="47" t="s">
        <v>509</v>
      </c>
      <c r="FE11" s="47" t="s">
        <v>509</v>
      </c>
      <c r="FF11" s="47" t="s">
        <v>509</v>
      </c>
      <c r="FG11" s="47" t="s">
        <v>509</v>
      </c>
      <c r="FH11" s="47" t="s">
        <v>509</v>
      </c>
      <c r="FI11" s="47">
        <v>0.9145833333333333</v>
      </c>
      <c r="FJ11" s="47" t="s">
        <v>509</v>
      </c>
      <c r="FK11" s="47" t="s">
        <v>509</v>
      </c>
      <c r="FL11" s="47" t="s">
        <v>509</v>
      </c>
      <c r="FM11" s="47" t="s">
        <v>509</v>
      </c>
      <c r="FN11" s="47" t="s">
        <v>509</v>
      </c>
      <c r="FO11" s="47" t="s">
        <v>509</v>
      </c>
      <c r="FP11" s="47" t="s">
        <v>509</v>
      </c>
      <c r="FQ11" s="47" t="s">
        <v>509</v>
      </c>
      <c r="FR11" s="47" t="s">
        <v>509</v>
      </c>
      <c r="FS11" s="47"/>
      <c r="FT11" s="47">
        <v>0.42500000000000004</v>
      </c>
      <c r="FU11" s="47" t="s">
        <v>509</v>
      </c>
      <c r="FV11" s="47" t="s">
        <v>509</v>
      </c>
      <c r="FW11" s="47">
        <v>0.16041666666666665</v>
      </c>
      <c r="FX11" s="47">
        <v>0.59218749999999998</v>
      </c>
      <c r="FY11" s="47" t="s">
        <v>509</v>
      </c>
      <c r="FZ11" s="47">
        <v>0.58437500000000009</v>
      </c>
      <c r="GA11" s="47" t="s">
        <v>509</v>
      </c>
      <c r="GB11" s="47" t="s">
        <v>509</v>
      </c>
      <c r="GC11" s="47" t="s">
        <v>509</v>
      </c>
      <c r="GD11" s="47" t="s">
        <v>509</v>
      </c>
      <c r="GE11" s="47" t="s">
        <v>509</v>
      </c>
      <c r="GF11" s="47" t="s">
        <v>509</v>
      </c>
      <c r="GG11" s="47" t="s">
        <v>509</v>
      </c>
      <c r="GH11" s="47" t="s">
        <v>509</v>
      </c>
      <c r="GI11" s="47" t="s">
        <v>509</v>
      </c>
      <c r="GJ11" s="47" t="s">
        <v>509</v>
      </c>
      <c r="GK11" s="47" t="s">
        <v>509</v>
      </c>
      <c r="GL11" s="47" t="s">
        <v>509</v>
      </c>
      <c r="GM11" s="47" t="s">
        <v>509</v>
      </c>
      <c r="GN11" s="47" t="s">
        <v>509</v>
      </c>
      <c r="GO11" s="47" t="s">
        <v>509</v>
      </c>
      <c r="GP11" s="47" t="s">
        <v>509</v>
      </c>
      <c r="GQ11" s="47" t="s">
        <v>509</v>
      </c>
    </row>
    <row r="12" spans="1:199" x14ac:dyDescent="0.2">
      <c r="A12" s="46">
        <v>1874</v>
      </c>
      <c r="C12" s="47" t="s">
        <v>509</v>
      </c>
      <c r="D12" s="47" t="s">
        <v>509</v>
      </c>
      <c r="E12" s="47" t="s">
        <v>509</v>
      </c>
      <c r="F12" s="47" t="s">
        <v>509</v>
      </c>
      <c r="G12" s="47" t="s">
        <v>509</v>
      </c>
      <c r="H12" s="47" t="s">
        <v>509</v>
      </c>
      <c r="I12" s="47" t="s">
        <v>509</v>
      </c>
      <c r="J12" s="47" t="s">
        <v>509</v>
      </c>
      <c r="K12" s="47" t="s">
        <v>509</v>
      </c>
      <c r="L12" s="47" t="s">
        <v>509</v>
      </c>
      <c r="M12" s="47" t="s">
        <v>509</v>
      </c>
      <c r="N12" s="47" t="s">
        <v>509</v>
      </c>
      <c r="O12" s="47" t="s">
        <v>509</v>
      </c>
      <c r="P12" s="47" t="s">
        <v>509</v>
      </c>
      <c r="Q12" s="47" t="s">
        <v>509</v>
      </c>
      <c r="R12" s="47" t="s">
        <v>509</v>
      </c>
      <c r="S12" s="47" t="s">
        <v>509</v>
      </c>
      <c r="T12" s="47"/>
      <c r="U12" s="47" t="s">
        <v>509</v>
      </c>
      <c r="V12" s="47" t="s">
        <v>509</v>
      </c>
      <c r="W12" s="47" t="s">
        <v>509</v>
      </c>
      <c r="X12" s="47" t="s">
        <v>509</v>
      </c>
      <c r="Y12" s="47" t="s">
        <v>509</v>
      </c>
      <c r="Z12" s="47" t="s">
        <v>509</v>
      </c>
      <c r="AA12" s="47" t="s">
        <v>509</v>
      </c>
      <c r="AB12" s="47" t="s">
        <v>509</v>
      </c>
      <c r="AC12" s="47" t="s">
        <v>509</v>
      </c>
      <c r="AD12" s="47" t="s">
        <v>509</v>
      </c>
      <c r="AE12" s="47" t="s">
        <v>509</v>
      </c>
      <c r="AF12" s="47" t="s">
        <v>509</v>
      </c>
      <c r="AG12" s="47" t="s">
        <v>509</v>
      </c>
      <c r="AH12" s="47" t="s">
        <v>509</v>
      </c>
      <c r="AI12" s="47" t="s">
        <v>509</v>
      </c>
      <c r="AJ12" s="47" t="s">
        <v>509</v>
      </c>
      <c r="AK12" s="47" t="s">
        <v>509</v>
      </c>
      <c r="AL12" s="47" t="s">
        <v>509</v>
      </c>
      <c r="AM12" s="47" t="s">
        <v>509</v>
      </c>
      <c r="AN12" s="47" t="s">
        <v>509</v>
      </c>
      <c r="AO12" s="47" t="s">
        <v>509</v>
      </c>
      <c r="AP12" s="47" t="s">
        <v>509</v>
      </c>
      <c r="AQ12" s="47" t="s">
        <v>509</v>
      </c>
      <c r="AR12" s="47" t="s">
        <v>509</v>
      </c>
      <c r="AS12" s="47" t="s">
        <v>509</v>
      </c>
      <c r="AT12" s="47" t="s">
        <v>509</v>
      </c>
      <c r="AU12" s="47" t="s">
        <v>509</v>
      </c>
      <c r="AV12" s="47" t="s">
        <v>509</v>
      </c>
      <c r="AW12" s="47" t="s">
        <v>509</v>
      </c>
      <c r="AX12" s="47" t="s">
        <v>509</v>
      </c>
      <c r="AY12" s="47" t="s">
        <v>509</v>
      </c>
      <c r="AZ12" s="47" t="s">
        <v>509</v>
      </c>
      <c r="BA12" s="47" t="s">
        <v>509</v>
      </c>
      <c r="BB12" s="47" t="s">
        <v>509</v>
      </c>
      <c r="BC12" s="47" t="s">
        <v>509</v>
      </c>
      <c r="BD12" s="47" t="s">
        <v>509</v>
      </c>
      <c r="BE12" s="47" t="s">
        <v>509</v>
      </c>
      <c r="BF12" s="47" t="s">
        <v>509</v>
      </c>
      <c r="BG12" s="47" t="s">
        <v>509</v>
      </c>
      <c r="BH12" s="47" t="s">
        <v>509</v>
      </c>
      <c r="BI12" s="47" t="s">
        <v>509</v>
      </c>
      <c r="BJ12" s="47" t="s">
        <v>509</v>
      </c>
      <c r="BK12" s="47" t="s">
        <v>509</v>
      </c>
      <c r="BL12" s="47" t="s">
        <v>509</v>
      </c>
      <c r="BM12" s="47" t="s">
        <v>509</v>
      </c>
      <c r="BN12" s="47" t="s">
        <v>509</v>
      </c>
      <c r="BO12" s="47" t="s">
        <v>509</v>
      </c>
      <c r="BP12" s="47" t="s">
        <v>509</v>
      </c>
      <c r="BQ12" s="47" t="s">
        <v>509</v>
      </c>
      <c r="BR12" s="47">
        <v>4.8016666666666666E-2</v>
      </c>
      <c r="BS12" s="47" t="s">
        <v>509</v>
      </c>
      <c r="BT12" s="47" t="s">
        <v>509</v>
      </c>
      <c r="BU12" s="47" t="s">
        <v>509</v>
      </c>
      <c r="BV12" s="47" t="s">
        <v>509</v>
      </c>
      <c r="BW12" s="47" t="s">
        <v>509</v>
      </c>
      <c r="BX12" s="47" t="s">
        <v>509</v>
      </c>
      <c r="BY12" s="47" t="s">
        <v>509</v>
      </c>
      <c r="BZ12" s="47" t="s">
        <v>509</v>
      </c>
      <c r="CA12" s="47" t="s">
        <v>509</v>
      </c>
      <c r="CB12" s="47" t="s">
        <v>509</v>
      </c>
      <c r="CC12" s="47" t="s">
        <v>509</v>
      </c>
      <c r="CD12" s="47" t="s">
        <v>509</v>
      </c>
      <c r="CE12" s="47" t="s">
        <v>509</v>
      </c>
      <c r="CF12" s="47" t="s">
        <v>509</v>
      </c>
      <c r="CG12" s="47" t="s">
        <v>509</v>
      </c>
      <c r="CH12" s="47" t="s">
        <v>509</v>
      </c>
      <c r="CI12" s="47" t="s">
        <v>509</v>
      </c>
      <c r="CJ12" s="47" t="s">
        <v>509</v>
      </c>
      <c r="CK12" s="47" t="s">
        <v>509</v>
      </c>
      <c r="CL12" s="47" t="s">
        <v>509</v>
      </c>
      <c r="CM12" s="47" t="s">
        <v>509</v>
      </c>
      <c r="CN12" s="47" t="s">
        <v>509</v>
      </c>
      <c r="CO12" s="47" t="s">
        <v>509</v>
      </c>
      <c r="CP12" s="47" t="s">
        <v>509</v>
      </c>
      <c r="CQ12" s="47" t="s">
        <v>509</v>
      </c>
      <c r="CR12" s="47"/>
      <c r="CS12" s="47" t="s">
        <v>509</v>
      </c>
      <c r="CT12" s="47" t="s">
        <v>509</v>
      </c>
      <c r="CU12" s="47" t="s">
        <v>509</v>
      </c>
      <c r="CV12" s="47" t="s">
        <v>509</v>
      </c>
      <c r="CW12" s="47" t="s">
        <v>509</v>
      </c>
      <c r="CX12" s="47" t="s">
        <v>509</v>
      </c>
      <c r="CY12" s="47" t="s">
        <v>509</v>
      </c>
      <c r="CZ12" s="47" t="s">
        <v>509</v>
      </c>
      <c r="DA12" s="47" t="s">
        <v>509</v>
      </c>
      <c r="DB12" s="47" t="s">
        <v>509</v>
      </c>
      <c r="DC12" s="47" t="s">
        <v>509</v>
      </c>
      <c r="DD12" s="47" t="s">
        <v>509</v>
      </c>
      <c r="DE12" s="47" t="s">
        <v>509</v>
      </c>
      <c r="DF12" s="47" t="s">
        <v>509</v>
      </c>
      <c r="DG12" s="47" t="s">
        <v>509</v>
      </c>
      <c r="DH12" s="47" t="s">
        <v>509</v>
      </c>
      <c r="DI12" s="47" t="s">
        <v>509</v>
      </c>
      <c r="DJ12" s="47" t="s">
        <v>509</v>
      </c>
      <c r="DK12" s="47" t="s">
        <v>509</v>
      </c>
      <c r="DL12" s="47" t="s">
        <v>509</v>
      </c>
      <c r="DM12" s="47" t="s">
        <v>509</v>
      </c>
      <c r="DN12" s="47" t="s">
        <v>509</v>
      </c>
      <c r="DO12" s="47" t="s">
        <v>509</v>
      </c>
      <c r="DP12" s="47" t="s">
        <v>509</v>
      </c>
      <c r="DQ12" s="47" t="s">
        <v>509</v>
      </c>
      <c r="DR12" s="47" t="s">
        <v>509</v>
      </c>
      <c r="DS12" s="47" t="s">
        <v>509</v>
      </c>
      <c r="DT12" s="47" t="s">
        <v>509</v>
      </c>
      <c r="DU12" s="47" t="s">
        <v>509</v>
      </c>
      <c r="DV12" s="47" t="s">
        <v>509</v>
      </c>
      <c r="DW12" s="47" t="s">
        <v>509</v>
      </c>
      <c r="DX12" s="47" t="s">
        <v>509</v>
      </c>
      <c r="DY12" s="47" t="s">
        <v>509</v>
      </c>
      <c r="DZ12" s="47" t="s">
        <v>509</v>
      </c>
      <c r="EA12" s="47"/>
      <c r="EB12" s="47"/>
      <c r="EC12" s="47" t="s">
        <v>509</v>
      </c>
      <c r="ED12" s="47" t="s">
        <v>509</v>
      </c>
      <c r="EE12" s="47" t="s">
        <v>509</v>
      </c>
      <c r="EF12" s="47" t="s">
        <v>509</v>
      </c>
      <c r="EG12" s="47" t="s">
        <v>509</v>
      </c>
      <c r="EH12" s="47" t="s">
        <v>509</v>
      </c>
      <c r="EI12" s="47" t="s">
        <v>509</v>
      </c>
      <c r="EJ12" s="47" t="s">
        <v>509</v>
      </c>
      <c r="EK12" s="47" t="s">
        <v>509</v>
      </c>
      <c r="EL12" s="47" t="s">
        <v>509</v>
      </c>
      <c r="EM12" s="47" t="s">
        <v>509</v>
      </c>
      <c r="EN12" s="47" t="s">
        <v>509</v>
      </c>
      <c r="EO12" s="47" t="s">
        <v>509</v>
      </c>
      <c r="EP12" s="47" t="s">
        <v>509</v>
      </c>
      <c r="EQ12" s="47" t="s">
        <v>509</v>
      </c>
      <c r="ER12" s="47" t="s">
        <v>509</v>
      </c>
      <c r="ES12" s="47" t="s">
        <v>509</v>
      </c>
      <c r="ET12" s="47" t="s">
        <v>509</v>
      </c>
      <c r="EU12" s="47" t="s">
        <v>509</v>
      </c>
      <c r="EV12" s="47" t="s">
        <v>509</v>
      </c>
      <c r="EW12" s="47" t="s">
        <v>509</v>
      </c>
      <c r="EX12" s="47" t="s">
        <v>509</v>
      </c>
      <c r="EY12" s="47" t="s">
        <v>509</v>
      </c>
      <c r="EZ12" s="47" t="s">
        <v>509</v>
      </c>
      <c r="FA12" s="47" t="s">
        <v>509</v>
      </c>
      <c r="FB12" s="47" t="s">
        <v>509</v>
      </c>
      <c r="FC12" s="47" t="s">
        <v>509</v>
      </c>
      <c r="FD12" s="47" t="s">
        <v>509</v>
      </c>
      <c r="FE12" s="47" t="s">
        <v>509</v>
      </c>
      <c r="FF12" s="47" t="s">
        <v>509</v>
      </c>
      <c r="FG12" s="47" t="s">
        <v>509</v>
      </c>
      <c r="FH12" s="47" t="s">
        <v>509</v>
      </c>
      <c r="FI12" s="47" t="s">
        <v>509</v>
      </c>
      <c r="FJ12" s="47" t="s">
        <v>509</v>
      </c>
      <c r="FK12" s="47" t="s">
        <v>509</v>
      </c>
      <c r="FL12" s="47" t="s">
        <v>509</v>
      </c>
      <c r="FM12" s="47" t="s">
        <v>509</v>
      </c>
      <c r="FN12" s="47" t="s">
        <v>509</v>
      </c>
      <c r="FO12" s="47" t="s">
        <v>509</v>
      </c>
      <c r="FP12" s="47" t="s">
        <v>509</v>
      </c>
      <c r="FQ12" s="47" t="s">
        <v>509</v>
      </c>
      <c r="FR12" s="47" t="s">
        <v>509</v>
      </c>
      <c r="FS12" s="47" t="s">
        <v>509</v>
      </c>
      <c r="FT12" s="47" t="s">
        <v>509</v>
      </c>
      <c r="FU12" s="47" t="s">
        <v>509</v>
      </c>
      <c r="FV12" s="47" t="s">
        <v>509</v>
      </c>
      <c r="FW12" s="47" t="s">
        <v>509</v>
      </c>
      <c r="FX12" s="47" t="s">
        <v>509</v>
      </c>
      <c r="FY12" s="47" t="s">
        <v>509</v>
      </c>
      <c r="FZ12" s="47" t="s">
        <v>509</v>
      </c>
      <c r="GA12" s="47" t="s">
        <v>509</v>
      </c>
      <c r="GB12" s="47" t="s">
        <v>509</v>
      </c>
      <c r="GC12" s="47" t="s">
        <v>509</v>
      </c>
      <c r="GD12" s="47" t="s">
        <v>509</v>
      </c>
      <c r="GE12" s="47" t="s">
        <v>509</v>
      </c>
      <c r="GF12" s="47" t="s">
        <v>509</v>
      </c>
      <c r="GG12" s="47" t="s">
        <v>509</v>
      </c>
      <c r="GH12" s="47" t="s">
        <v>509</v>
      </c>
      <c r="GI12" s="47" t="s">
        <v>509</v>
      </c>
      <c r="GJ12" s="47" t="s">
        <v>509</v>
      </c>
      <c r="GK12" s="47" t="s">
        <v>509</v>
      </c>
      <c r="GL12" s="47" t="s">
        <v>509</v>
      </c>
      <c r="GM12" s="47" t="s">
        <v>509</v>
      </c>
      <c r="GN12" s="47" t="s">
        <v>509</v>
      </c>
      <c r="GO12" s="47" t="s">
        <v>509</v>
      </c>
      <c r="GP12" s="47" t="s">
        <v>509</v>
      </c>
      <c r="GQ12" s="47" t="s">
        <v>509</v>
      </c>
    </row>
    <row r="13" spans="1:199" x14ac:dyDescent="0.2">
      <c r="A13" s="46">
        <v>1877</v>
      </c>
      <c r="C13" s="47" t="s">
        <v>509</v>
      </c>
      <c r="D13" s="47" t="s">
        <v>509</v>
      </c>
      <c r="E13" s="47" t="s">
        <v>509</v>
      </c>
      <c r="F13" s="47" t="s">
        <v>509</v>
      </c>
      <c r="G13" s="47" t="s">
        <v>509</v>
      </c>
      <c r="H13" s="47" t="s">
        <v>509</v>
      </c>
      <c r="I13" s="47" t="s">
        <v>509</v>
      </c>
      <c r="J13" s="47" t="s">
        <v>509</v>
      </c>
      <c r="K13" s="47" t="s">
        <v>509</v>
      </c>
      <c r="L13" s="47" t="s">
        <v>509</v>
      </c>
      <c r="M13" s="47" t="s">
        <v>509</v>
      </c>
      <c r="N13" s="47" t="s">
        <v>509</v>
      </c>
      <c r="O13" s="47" t="s">
        <v>509</v>
      </c>
      <c r="P13" s="47" t="s">
        <v>509</v>
      </c>
      <c r="Q13" s="47" t="s">
        <v>509</v>
      </c>
      <c r="R13" s="47" t="s">
        <v>509</v>
      </c>
      <c r="S13" s="47">
        <v>5.0595238095238096E-2</v>
      </c>
      <c r="T13" s="47"/>
      <c r="U13" s="47" t="s">
        <v>509</v>
      </c>
      <c r="V13" s="47" t="s">
        <v>509</v>
      </c>
      <c r="W13" s="47" t="s">
        <v>509</v>
      </c>
      <c r="X13" s="47" t="s">
        <v>509</v>
      </c>
      <c r="Y13" s="47" t="s">
        <v>509</v>
      </c>
      <c r="Z13" s="47" t="s">
        <v>509</v>
      </c>
      <c r="AA13" s="47" t="s">
        <v>509</v>
      </c>
      <c r="AB13" s="47" t="s">
        <v>509</v>
      </c>
      <c r="AC13" s="47" t="s">
        <v>509</v>
      </c>
      <c r="AD13" s="47" t="s">
        <v>509</v>
      </c>
      <c r="AE13" s="47">
        <v>0.15873015873015872</v>
      </c>
      <c r="AF13" s="47"/>
      <c r="AG13" s="47" t="s">
        <v>509</v>
      </c>
      <c r="AH13" s="47" t="s">
        <v>509</v>
      </c>
      <c r="AI13" s="47" t="s">
        <v>509</v>
      </c>
      <c r="AJ13" s="47" t="s">
        <v>509</v>
      </c>
      <c r="AK13" s="47" t="s">
        <v>509</v>
      </c>
      <c r="AL13" s="47" t="s">
        <v>509</v>
      </c>
      <c r="AM13" s="47">
        <v>5.1587301587301591E-2</v>
      </c>
      <c r="AN13" s="47" t="s">
        <v>509</v>
      </c>
      <c r="AO13" s="47" t="s">
        <v>509</v>
      </c>
      <c r="AP13" s="47" t="s">
        <v>509</v>
      </c>
      <c r="AQ13" s="47" t="s">
        <v>509</v>
      </c>
      <c r="AR13" s="47" t="s">
        <v>509</v>
      </c>
      <c r="AS13" s="47" t="s">
        <v>509</v>
      </c>
      <c r="AT13" s="47" t="s">
        <v>509</v>
      </c>
      <c r="AU13" s="47" t="s">
        <v>509</v>
      </c>
      <c r="AV13" s="47" t="s">
        <v>509</v>
      </c>
      <c r="AW13" s="47" t="s">
        <v>509</v>
      </c>
      <c r="AX13" s="47" t="s">
        <v>509</v>
      </c>
      <c r="AY13" s="47" t="s">
        <v>509</v>
      </c>
      <c r="AZ13" s="47" t="s">
        <v>509</v>
      </c>
      <c r="BA13" s="47" t="s">
        <v>509</v>
      </c>
      <c r="BB13" s="47" t="s">
        <v>509</v>
      </c>
      <c r="BC13" s="47" t="s">
        <v>509</v>
      </c>
      <c r="BD13" s="47" t="s">
        <v>509</v>
      </c>
      <c r="BE13" s="47" t="s">
        <v>509</v>
      </c>
      <c r="BF13" s="47" t="s">
        <v>509</v>
      </c>
      <c r="BG13" s="47" t="s">
        <v>509</v>
      </c>
      <c r="BH13" s="47" t="s">
        <v>509</v>
      </c>
      <c r="BI13" s="47" t="s">
        <v>509</v>
      </c>
      <c r="BJ13" s="47" t="s">
        <v>509</v>
      </c>
      <c r="BK13" s="47" t="s">
        <v>509</v>
      </c>
      <c r="BL13" s="47" t="s">
        <v>509</v>
      </c>
      <c r="BM13" s="47" t="s">
        <v>509</v>
      </c>
      <c r="BN13" s="47" t="s">
        <v>509</v>
      </c>
      <c r="BO13" s="47" t="s">
        <v>509</v>
      </c>
      <c r="BP13" s="47" t="s">
        <v>509</v>
      </c>
      <c r="BQ13" s="47" t="s">
        <v>509</v>
      </c>
      <c r="BR13" s="47" t="s">
        <v>509</v>
      </c>
      <c r="BS13" s="47" t="s">
        <v>509</v>
      </c>
      <c r="BT13" s="47" t="s">
        <v>509</v>
      </c>
      <c r="BU13" s="47" t="s">
        <v>509</v>
      </c>
      <c r="BV13" s="47" t="s">
        <v>509</v>
      </c>
      <c r="BW13" s="47" t="s">
        <v>509</v>
      </c>
      <c r="BX13" s="47" t="s">
        <v>509</v>
      </c>
      <c r="BY13" s="47" t="s">
        <v>509</v>
      </c>
      <c r="BZ13" s="47" t="s">
        <v>509</v>
      </c>
      <c r="CA13" s="47" t="s">
        <v>509</v>
      </c>
      <c r="CB13" s="47" t="s">
        <v>509</v>
      </c>
      <c r="CC13" s="47" t="s">
        <v>509</v>
      </c>
      <c r="CD13" s="47" t="s">
        <v>509</v>
      </c>
      <c r="CE13" s="47" t="s">
        <v>509</v>
      </c>
      <c r="CF13" s="47" t="s">
        <v>509</v>
      </c>
      <c r="CG13" s="47" t="s">
        <v>509</v>
      </c>
      <c r="CH13" s="47" t="s">
        <v>509</v>
      </c>
      <c r="CI13" s="47" t="s">
        <v>509</v>
      </c>
      <c r="CJ13" s="47" t="s">
        <v>509</v>
      </c>
      <c r="CK13" s="47" t="s">
        <v>509</v>
      </c>
      <c r="CL13" s="47" t="s">
        <v>509</v>
      </c>
      <c r="CM13" s="47" t="s">
        <v>509</v>
      </c>
      <c r="CN13" s="47" t="s">
        <v>509</v>
      </c>
      <c r="CO13" s="47" t="s">
        <v>509</v>
      </c>
      <c r="CP13" s="47" t="s">
        <v>509</v>
      </c>
      <c r="CQ13" s="47" t="s">
        <v>509</v>
      </c>
      <c r="CR13" s="47"/>
      <c r="CS13" s="47" t="s">
        <v>509</v>
      </c>
      <c r="CT13" s="47" t="s">
        <v>509</v>
      </c>
      <c r="CU13" s="47" t="s">
        <v>509</v>
      </c>
      <c r="CV13" s="47" t="s">
        <v>509</v>
      </c>
      <c r="CW13" s="47" t="s">
        <v>509</v>
      </c>
      <c r="CX13" s="47" t="s">
        <v>509</v>
      </c>
      <c r="CY13" s="47" t="s">
        <v>509</v>
      </c>
      <c r="CZ13" s="47" t="s">
        <v>509</v>
      </c>
      <c r="DA13" s="47" t="s">
        <v>509</v>
      </c>
      <c r="DB13" s="47" t="s">
        <v>509</v>
      </c>
      <c r="DC13" s="47" t="s">
        <v>509</v>
      </c>
      <c r="DD13" s="47" t="s">
        <v>509</v>
      </c>
      <c r="DE13" s="47" t="s">
        <v>509</v>
      </c>
      <c r="DF13" s="47" t="s">
        <v>509</v>
      </c>
      <c r="DG13" s="47" t="s">
        <v>509</v>
      </c>
      <c r="DH13" s="47" t="s">
        <v>509</v>
      </c>
      <c r="DI13" s="47" t="s">
        <v>509</v>
      </c>
      <c r="DJ13" s="47" t="s">
        <v>509</v>
      </c>
      <c r="DK13" s="47" t="s">
        <v>509</v>
      </c>
      <c r="DL13" s="47" t="s">
        <v>509</v>
      </c>
      <c r="DM13" s="47" t="s">
        <v>509</v>
      </c>
      <c r="DN13" s="47" t="s">
        <v>509</v>
      </c>
      <c r="DO13" s="47" t="s">
        <v>509</v>
      </c>
      <c r="DP13" s="47" t="s">
        <v>509</v>
      </c>
      <c r="DQ13" s="47" t="s">
        <v>509</v>
      </c>
      <c r="DR13" s="47" t="s">
        <v>509</v>
      </c>
      <c r="DS13" s="47" t="s">
        <v>509</v>
      </c>
      <c r="DT13" s="47" t="s">
        <v>509</v>
      </c>
      <c r="DU13" s="47" t="s">
        <v>509</v>
      </c>
      <c r="DV13" s="47" t="s">
        <v>509</v>
      </c>
      <c r="DW13" s="47" t="s">
        <v>509</v>
      </c>
      <c r="DX13" s="47" t="s">
        <v>509</v>
      </c>
      <c r="DY13" s="47" t="s">
        <v>509</v>
      </c>
      <c r="DZ13" s="47" t="s">
        <v>509</v>
      </c>
      <c r="EA13" s="47"/>
      <c r="EB13" s="47" t="s">
        <v>509</v>
      </c>
      <c r="EC13" s="47" t="s">
        <v>509</v>
      </c>
      <c r="ED13" s="47" t="s">
        <v>509</v>
      </c>
      <c r="EE13" s="47" t="s">
        <v>509</v>
      </c>
      <c r="EF13" s="47" t="s">
        <v>509</v>
      </c>
      <c r="EG13" s="47" t="s">
        <v>509</v>
      </c>
      <c r="EH13" s="47" t="s">
        <v>509</v>
      </c>
      <c r="EI13" s="47" t="s">
        <v>509</v>
      </c>
      <c r="EJ13" s="47" t="s">
        <v>509</v>
      </c>
      <c r="EK13" s="47" t="s">
        <v>509</v>
      </c>
      <c r="EL13" s="47" t="s">
        <v>509</v>
      </c>
      <c r="EM13" s="47" t="s">
        <v>509</v>
      </c>
      <c r="EN13" s="47" t="s">
        <v>509</v>
      </c>
      <c r="EO13" s="47" t="s">
        <v>509</v>
      </c>
      <c r="EP13" s="47" t="s">
        <v>509</v>
      </c>
      <c r="EQ13" s="47" t="s">
        <v>509</v>
      </c>
      <c r="ER13" s="47" t="s">
        <v>509</v>
      </c>
      <c r="ES13" s="47" t="s">
        <v>509</v>
      </c>
      <c r="ET13" s="47" t="s">
        <v>509</v>
      </c>
      <c r="EU13" s="47" t="s">
        <v>509</v>
      </c>
      <c r="EV13" s="47" t="s">
        <v>509</v>
      </c>
      <c r="EW13" s="47" t="s">
        <v>509</v>
      </c>
      <c r="EX13" s="47" t="s">
        <v>509</v>
      </c>
      <c r="EY13" s="47" t="s">
        <v>509</v>
      </c>
      <c r="EZ13" s="47" t="s">
        <v>509</v>
      </c>
      <c r="FA13" s="47" t="s">
        <v>509</v>
      </c>
      <c r="FB13" s="47" t="s">
        <v>509</v>
      </c>
      <c r="FC13" s="47" t="s">
        <v>509</v>
      </c>
      <c r="FD13" s="47" t="s">
        <v>509</v>
      </c>
      <c r="FE13" s="47" t="s">
        <v>509</v>
      </c>
      <c r="FF13" s="47" t="s">
        <v>509</v>
      </c>
      <c r="FG13" s="47" t="s">
        <v>509</v>
      </c>
      <c r="FH13" s="47" t="s">
        <v>509</v>
      </c>
      <c r="FI13" s="47" t="s">
        <v>509</v>
      </c>
      <c r="FJ13" s="47" t="s">
        <v>509</v>
      </c>
      <c r="FK13" s="47" t="s">
        <v>509</v>
      </c>
      <c r="FL13" s="47" t="s">
        <v>509</v>
      </c>
      <c r="FM13" s="47" t="s">
        <v>509</v>
      </c>
      <c r="FN13" s="47" t="s">
        <v>509</v>
      </c>
      <c r="FO13" s="47" t="s">
        <v>509</v>
      </c>
      <c r="FP13" s="47" t="s">
        <v>509</v>
      </c>
      <c r="FQ13" s="47" t="s">
        <v>509</v>
      </c>
      <c r="FR13" s="47" t="s">
        <v>509</v>
      </c>
      <c r="FS13" s="47" t="s">
        <v>509</v>
      </c>
      <c r="FT13" s="47" t="s">
        <v>509</v>
      </c>
      <c r="FU13" s="47" t="s">
        <v>509</v>
      </c>
      <c r="FV13" s="47" t="s">
        <v>509</v>
      </c>
      <c r="FW13" s="47" t="s">
        <v>509</v>
      </c>
      <c r="FX13" s="47" t="s">
        <v>509</v>
      </c>
      <c r="FY13" s="47" t="s">
        <v>509</v>
      </c>
      <c r="FZ13" s="47" t="s">
        <v>509</v>
      </c>
      <c r="GA13" s="47" t="s">
        <v>509</v>
      </c>
      <c r="GB13" s="47" t="s">
        <v>509</v>
      </c>
      <c r="GC13" s="47" t="s">
        <v>509</v>
      </c>
      <c r="GD13" s="47" t="s">
        <v>509</v>
      </c>
      <c r="GE13" s="47" t="s">
        <v>509</v>
      </c>
      <c r="GF13" s="47" t="s">
        <v>509</v>
      </c>
      <c r="GG13" s="47" t="s">
        <v>509</v>
      </c>
      <c r="GH13" s="47" t="s">
        <v>509</v>
      </c>
      <c r="GI13" s="47" t="s">
        <v>509</v>
      </c>
      <c r="GJ13" s="47" t="s">
        <v>509</v>
      </c>
      <c r="GK13" s="47" t="s">
        <v>509</v>
      </c>
      <c r="GL13" s="47" t="s">
        <v>509</v>
      </c>
      <c r="GM13" s="47" t="s">
        <v>509</v>
      </c>
      <c r="GN13" s="47" t="s">
        <v>509</v>
      </c>
      <c r="GO13" s="47" t="s">
        <v>509</v>
      </c>
      <c r="GP13" s="47" t="s">
        <v>509</v>
      </c>
      <c r="GQ13" s="47" t="s">
        <v>509</v>
      </c>
    </row>
    <row r="14" spans="1:199" x14ac:dyDescent="0.2">
      <c r="A14" s="46">
        <v>1878</v>
      </c>
      <c r="C14" s="47" t="s">
        <v>509</v>
      </c>
      <c r="D14" s="47" t="s">
        <v>509</v>
      </c>
      <c r="E14" s="47" t="s">
        <v>509</v>
      </c>
      <c r="F14" s="47" t="s">
        <v>509</v>
      </c>
      <c r="G14" s="47" t="s">
        <v>509</v>
      </c>
      <c r="H14" s="47" t="s">
        <v>509</v>
      </c>
      <c r="I14" s="47" t="s">
        <v>509</v>
      </c>
      <c r="J14" s="47" t="s">
        <v>509</v>
      </c>
      <c r="K14" s="47" t="s">
        <v>509</v>
      </c>
      <c r="L14" s="47" t="s">
        <v>509</v>
      </c>
      <c r="M14" s="47" t="s">
        <v>509</v>
      </c>
      <c r="N14" s="47" t="s">
        <v>509</v>
      </c>
      <c r="O14" s="47" t="s">
        <v>509</v>
      </c>
      <c r="P14" s="47" t="s">
        <v>509</v>
      </c>
      <c r="Q14" s="47" t="s">
        <v>509</v>
      </c>
      <c r="R14" s="47" t="s">
        <v>509</v>
      </c>
      <c r="S14" s="47">
        <v>4.7619047619047616E-2</v>
      </c>
      <c r="T14" s="47"/>
      <c r="U14" s="47" t="s">
        <v>509</v>
      </c>
      <c r="V14" s="47" t="s">
        <v>509</v>
      </c>
      <c r="W14" s="47" t="s">
        <v>509</v>
      </c>
      <c r="X14" s="47" t="s">
        <v>509</v>
      </c>
      <c r="Y14" s="47" t="s">
        <v>509</v>
      </c>
      <c r="Z14" s="47" t="s">
        <v>509</v>
      </c>
      <c r="AA14" s="47" t="s">
        <v>509</v>
      </c>
      <c r="AB14" s="47" t="s">
        <v>509</v>
      </c>
      <c r="AC14" s="47" t="s">
        <v>509</v>
      </c>
      <c r="AD14" s="47" t="s">
        <v>509</v>
      </c>
      <c r="AE14" s="47">
        <v>0.14285714285714285</v>
      </c>
      <c r="AF14" s="47"/>
      <c r="AG14" s="47" t="s">
        <v>509</v>
      </c>
      <c r="AH14" s="47" t="s">
        <v>509</v>
      </c>
      <c r="AI14" s="47" t="s">
        <v>509</v>
      </c>
      <c r="AJ14" s="47" t="s">
        <v>509</v>
      </c>
      <c r="AK14" s="47" t="s">
        <v>509</v>
      </c>
      <c r="AL14" s="47" t="s">
        <v>509</v>
      </c>
      <c r="AM14" s="47">
        <v>4.5238095238095237E-2</v>
      </c>
      <c r="AN14" s="47" t="s">
        <v>509</v>
      </c>
      <c r="AO14" s="47" t="s">
        <v>509</v>
      </c>
      <c r="AP14" s="47" t="s">
        <v>509</v>
      </c>
      <c r="AQ14" s="47" t="s">
        <v>509</v>
      </c>
      <c r="AR14" s="47" t="s">
        <v>509</v>
      </c>
      <c r="AS14" s="47" t="s">
        <v>509</v>
      </c>
      <c r="AT14" s="47" t="s">
        <v>509</v>
      </c>
      <c r="AU14" s="47" t="s">
        <v>509</v>
      </c>
      <c r="AV14" s="47" t="s">
        <v>509</v>
      </c>
      <c r="AW14" s="47" t="s">
        <v>509</v>
      </c>
      <c r="AX14" s="47" t="s">
        <v>509</v>
      </c>
      <c r="AY14" s="47" t="s">
        <v>509</v>
      </c>
      <c r="AZ14" s="47" t="s">
        <v>509</v>
      </c>
      <c r="BA14" s="47" t="s">
        <v>509</v>
      </c>
      <c r="BB14" s="47" t="s">
        <v>509</v>
      </c>
      <c r="BC14" s="47" t="s">
        <v>509</v>
      </c>
      <c r="BD14" s="47" t="s">
        <v>509</v>
      </c>
      <c r="BE14" s="47" t="s">
        <v>509</v>
      </c>
      <c r="BF14" s="47" t="s">
        <v>509</v>
      </c>
      <c r="BG14" s="47" t="s">
        <v>509</v>
      </c>
      <c r="BH14" s="47" t="s">
        <v>509</v>
      </c>
      <c r="BI14" s="47" t="s">
        <v>509</v>
      </c>
      <c r="BJ14" s="47" t="s">
        <v>509</v>
      </c>
      <c r="BK14" s="47" t="s">
        <v>509</v>
      </c>
      <c r="BL14" s="47" t="s">
        <v>509</v>
      </c>
      <c r="BM14" s="47" t="s">
        <v>509</v>
      </c>
      <c r="BN14" s="47" t="s">
        <v>509</v>
      </c>
      <c r="BO14" s="47" t="s">
        <v>509</v>
      </c>
      <c r="BP14" s="47" t="s">
        <v>509</v>
      </c>
      <c r="BQ14" s="47" t="s">
        <v>509</v>
      </c>
      <c r="BR14" s="47" t="s">
        <v>509</v>
      </c>
      <c r="BS14" s="47" t="s">
        <v>509</v>
      </c>
      <c r="BT14" s="47" t="s">
        <v>509</v>
      </c>
      <c r="BU14" s="47" t="s">
        <v>509</v>
      </c>
      <c r="BV14" s="47" t="s">
        <v>509</v>
      </c>
      <c r="BW14" s="47" t="s">
        <v>509</v>
      </c>
      <c r="BX14" s="47" t="s">
        <v>509</v>
      </c>
      <c r="BY14" s="47" t="s">
        <v>509</v>
      </c>
      <c r="BZ14" s="47" t="s">
        <v>509</v>
      </c>
      <c r="CA14" s="47" t="s">
        <v>509</v>
      </c>
      <c r="CB14" s="47" t="s">
        <v>509</v>
      </c>
      <c r="CC14" s="47" t="s">
        <v>509</v>
      </c>
      <c r="CD14" s="47" t="s">
        <v>509</v>
      </c>
      <c r="CE14" s="47" t="s">
        <v>509</v>
      </c>
      <c r="CF14" s="47" t="s">
        <v>509</v>
      </c>
      <c r="CG14" s="47" t="s">
        <v>509</v>
      </c>
      <c r="CH14" s="47" t="s">
        <v>509</v>
      </c>
      <c r="CI14" s="47" t="s">
        <v>509</v>
      </c>
      <c r="CJ14" s="47" t="s">
        <v>509</v>
      </c>
      <c r="CK14" s="47" t="s">
        <v>509</v>
      </c>
      <c r="CL14" s="47" t="s">
        <v>509</v>
      </c>
      <c r="CM14" s="47" t="s">
        <v>509</v>
      </c>
      <c r="CN14" s="47" t="s">
        <v>509</v>
      </c>
      <c r="CO14" s="47" t="s">
        <v>509</v>
      </c>
      <c r="CP14" s="47" t="s">
        <v>509</v>
      </c>
      <c r="CQ14" s="47" t="s">
        <v>509</v>
      </c>
      <c r="CR14" s="47"/>
      <c r="CS14" s="47" t="s">
        <v>509</v>
      </c>
      <c r="CT14" s="47" t="s">
        <v>509</v>
      </c>
      <c r="CU14" s="47" t="s">
        <v>509</v>
      </c>
      <c r="CV14" s="47" t="s">
        <v>509</v>
      </c>
      <c r="CW14" s="47" t="s">
        <v>509</v>
      </c>
      <c r="CX14" s="47" t="s">
        <v>509</v>
      </c>
      <c r="CY14" s="47" t="s">
        <v>509</v>
      </c>
      <c r="CZ14" s="47" t="s">
        <v>509</v>
      </c>
      <c r="DA14" s="47" t="s">
        <v>509</v>
      </c>
      <c r="DB14" s="47" t="s">
        <v>509</v>
      </c>
      <c r="DC14" s="47" t="s">
        <v>509</v>
      </c>
      <c r="DD14" s="47" t="s">
        <v>509</v>
      </c>
      <c r="DE14" s="47" t="s">
        <v>509</v>
      </c>
      <c r="DF14" s="47" t="s">
        <v>509</v>
      </c>
      <c r="DG14" s="47" t="s">
        <v>509</v>
      </c>
      <c r="DH14" s="47" t="s">
        <v>509</v>
      </c>
      <c r="DI14" s="47" t="s">
        <v>509</v>
      </c>
      <c r="DJ14" s="47" t="s">
        <v>509</v>
      </c>
      <c r="DK14" s="47" t="s">
        <v>509</v>
      </c>
      <c r="DL14" s="47" t="s">
        <v>509</v>
      </c>
      <c r="DM14" s="47" t="s">
        <v>509</v>
      </c>
      <c r="DN14" s="47" t="s">
        <v>509</v>
      </c>
      <c r="DO14" s="47" t="s">
        <v>509</v>
      </c>
      <c r="DP14" s="47" t="s">
        <v>509</v>
      </c>
      <c r="DQ14" s="47" t="s">
        <v>509</v>
      </c>
      <c r="DR14" s="47" t="s">
        <v>509</v>
      </c>
      <c r="DS14" s="47" t="s">
        <v>509</v>
      </c>
      <c r="DT14" s="47" t="s">
        <v>509</v>
      </c>
      <c r="DU14" s="47" t="s">
        <v>509</v>
      </c>
      <c r="DV14" s="47" t="s">
        <v>509</v>
      </c>
      <c r="DW14" s="47" t="s">
        <v>509</v>
      </c>
      <c r="DX14" s="47" t="s">
        <v>509</v>
      </c>
      <c r="DY14" s="47" t="s">
        <v>509</v>
      </c>
      <c r="DZ14" s="47" t="s">
        <v>509</v>
      </c>
      <c r="EA14" s="47"/>
      <c r="EB14" s="47" t="s">
        <v>509</v>
      </c>
      <c r="EC14" s="47" t="s">
        <v>509</v>
      </c>
      <c r="ED14" s="47" t="s">
        <v>509</v>
      </c>
      <c r="EE14" s="47" t="s">
        <v>509</v>
      </c>
      <c r="EF14" s="47" t="s">
        <v>509</v>
      </c>
      <c r="EG14" s="47" t="s">
        <v>509</v>
      </c>
      <c r="EH14" s="47" t="s">
        <v>509</v>
      </c>
      <c r="EI14" s="47" t="s">
        <v>509</v>
      </c>
      <c r="EJ14" s="47" t="s">
        <v>509</v>
      </c>
      <c r="EK14" s="47" t="s">
        <v>509</v>
      </c>
      <c r="EL14" s="47" t="s">
        <v>509</v>
      </c>
      <c r="EM14" s="47" t="s">
        <v>509</v>
      </c>
      <c r="EN14" s="47" t="s">
        <v>509</v>
      </c>
      <c r="EO14" s="47" t="s">
        <v>509</v>
      </c>
      <c r="EP14" s="47" t="s">
        <v>509</v>
      </c>
      <c r="EQ14" s="47" t="s">
        <v>509</v>
      </c>
      <c r="ER14" s="47" t="s">
        <v>509</v>
      </c>
      <c r="ES14" s="47" t="s">
        <v>509</v>
      </c>
      <c r="ET14" s="47" t="s">
        <v>509</v>
      </c>
      <c r="EU14" s="47" t="s">
        <v>509</v>
      </c>
      <c r="EV14" s="47" t="s">
        <v>509</v>
      </c>
      <c r="EW14" s="47" t="s">
        <v>509</v>
      </c>
      <c r="EX14" s="47" t="s">
        <v>509</v>
      </c>
      <c r="EY14" s="47" t="s">
        <v>509</v>
      </c>
      <c r="EZ14" s="47" t="s">
        <v>509</v>
      </c>
      <c r="FA14" s="47" t="s">
        <v>509</v>
      </c>
      <c r="FB14" s="47" t="s">
        <v>509</v>
      </c>
      <c r="FC14" s="47" t="s">
        <v>509</v>
      </c>
      <c r="FD14" s="47" t="s">
        <v>509</v>
      </c>
      <c r="FE14" s="47" t="s">
        <v>509</v>
      </c>
      <c r="FF14" s="47" t="s">
        <v>509</v>
      </c>
      <c r="FG14" s="47" t="s">
        <v>509</v>
      </c>
      <c r="FH14" s="47" t="s">
        <v>509</v>
      </c>
      <c r="FI14" s="47">
        <v>0.86296845458040117</v>
      </c>
      <c r="FJ14" s="47" t="s">
        <v>509</v>
      </c>
      <c r="FK14" s="47" t="s">
        <v>509</v>
      </c>
      <c r="FL14" s="47" t="s">
        <v>509</v>
      </c>
      <c r="FM14" s="47" t="s">
        <v>509</v>
      </c>
      <c r="FN14" s="47" t="s">
        <v>509</v>
      </c>
      <c r="FO14" s="47" t="s">
        <v>509</v>
      </c>
      <c r="FP14" s="47" t="s">
        <v>509</v>
      </c>
      <c r="FQ14" s="47" t="s">
        <v>509</v>
      </c>
      <c r="FR14" s="47" t="s">
        <v>509</v>
      </c>
      <c r="FS14" s="47" t="s">
        <v>509</v>
      </c>
      <c r="FT14" s="47" t="s">
        <v>509</v>
      </c>
      <c r="FU14" s="47" t="s">
        <v>509</v>
      </c>
      <c r="FV14" s="47" t="s">
        <v>509</v>
      </c>
      <c r="FW14" s="47" t="s">
        <v>509</v>
      </c>
      <c r="FX14" s="47" t="s">
        <v>509</v>
      </c>
      <c r="FY14" s="47" t="s">
        <v>509</v>
      </c>
      <c r="FZ14" s="47" t="s">
        <v>509</v>
      </c>
      <c r="GA14" s="47" t="s">
        <v>509</v>
      </c>
      <c r="GB14" s="47" t="s">
        <v>509</v>
      </c>
      <c r="GC14" s="47" t="s">
        <v>509</v>
      </c>
      <c r="GD14" s="47" t="s">
        <v>509</v>
      </c>
      <c r="GE14" s="47" t="s">
        <v>509</v>
      </c>
      <c r="GF14" s="47" t="s">
        <v>509</v>
      </c>
      <c r="GG14" s="47" t="s">
        <v>509</v>
      </c>
      <c r="GH14" s="47" t="s">
        <v>509</v>
      </c>
      <c r="GI14" s="47" t="s">
        <v>509</v>
      </c>
      <c r="GJ14" s="47" t="s">
        <v>509</v>
      </c>
      <c r="GK14" s="47" t="s">
        <v>509</v>
      </c>
      <c r="GL14" s="47" t="s">
        <v>509</v>
      </c>
      <c r="GM14" s="47" t="s">
        <v>509</v>
      </c>
      <c r="GN14" s="47" t="s">
        <v>509</v>
      </c>
      <c r="GO14" s="47" t="s">
        <v>509</v>
      </c>
      <c r="GP14" s="47" t="s">
        <v>509</v>
      </c>
      <c r="GQ14" s="47" t="s">
        <v>509</v>
      </c>
    </row>
    <row r="15" spans="1:199" x14ac:dyDescent="0.2">
      <c r="A15" s="46">
        <v>1879</v>
      </c>
      <c r="C15" s="47" t="s">
        <v>509</v>
      </c>
      <c r="D15" s="47" t="s">
        <v>509</v>
      </c>
      <c r="E15" s="47" t="s">
        <v>509</v>
      </c>
      <c r="F15" s="47" t="s">
        <v>509</v>
      </c>
      <c r="G15" s="47" t="s">
        <v>509</v>
      </c>
      <c r="H15" s="47" t="s">
        <v>509</v>
      </c>
      <c r="I15" s="47" t="s">
        <v>509</v>
      </c>
      <c r="J15" s="47" t="s">
        <v>509</v>
      </c>
      <c r="K15" s="47" t="s">
        <v>509</v>
      </c>
      <c r="L15" s="47" t="s">
        <v>509</v>
      </c>
      <c r="M15" s="47" t="s">
        <v>509</v>
      </c>
      <c r="N15" s="47" t="s">
        <v>509</v>
      </c>
      <c r="O15" s="47" t="s">
        <v>509</v>
      </c>
      <c r="P15" s="47" t="s">
        <v>509</v>
      </c>
      <c r="Q15" s="47" t="s">
        <v>509</v>
      </c>
      <c r="R15" s="47" t="s">
        <v>509</v>
      </c>
      <c r="S15" s="47">
        <v>4.7486033519553071E-2</v>
      </c>
      <c r="T15" s="47"/>
      <c r="U15" s="47" t="s">
        <v>509</v>
      </c>
      <c r="V15" s="47" t="s">
        <v>509</v>
      </c>
      <c r="W15" s="47" t="s">
        <v>509</v>
      </c>
      <c r="X15" s="47" t="s">
        <v>509</v>
      </c>
      <c r="Y15" s="47" t="s">
        <v>509</v>
      </c>
      <c r="Z15" s="47" t="s">
        <v>509</v>
      </c>
      <c r="AA15" s="47" t="s">
        <v>509</v>
      </c>
      <c r="AB15" s="47" t="s">
        <v>509</v>
      </c>
      <c r="AC15" s="47" t="s">
        <v>509</v>
      </c>
      <c r="AD15" s="47" t="s">
        <v>509</v>
      </c>
      <c r="AE15" s="47" t="s">
        <v>509</v>
      </c>
      <c r="AF15" s="47" t="s">
        <v>509</v>
      </c>
      <c r="AG15" s="47" t="s">
        <v>509</v>
      </c>
      <c r="AH15" s="47" t="s">
        <v>509</v>
      </c>
      <c r="AI15" s="47" t="s">
        <v>509</v>
      </c>
      <c r="AJ15" s="47" t="s">
        <v>509</v>
      </c>
      <c r="AK15" s="47" t="s">
        <v>509</v>
      </c>
      <c r="AL15" s="47" t="s">
        <v>509</v>
      </c>
      <c r="AM15" s="47">
        <v>4.3389199255121039E-2</v>
      </c>
      <c r="AN15" s="47" t="s">
        <v>509</v>
      </c>
      <c r="AO15" s="47" t="s">
        <v>509</v>
      </c>
      <c r="AP15" s="47" t="s">
        <v>509</v>
      </c>
      <c r="AQ15" s="47" t="s">
        <v>509</v>
      </c>
      <c r="AR15" s="47" t="s">
        <v>509</v>
      </c>
      <c r="AS15" s="47" t="s">
        <v>509</v>
      </c>
      <c r="AT15" s="47" t="s">
        <v>509</v>
      </c>
      <c r="AU15" s="47" t="s">
        <v>509</v>
      </c>
      <c r="AV15" s="47" t="s">
        <v>509</v>
      </c>
      <c r="AW15" s="47" t="s">
        <v>509</v>
      </c>
      <c r="AX15" s="47" t="s">
        <v>509</v>
      </c>
      <c r="AY15" s="47" t="s">
        <v>509</v>
      </c>
      <c r="AZ15" s="47" t="s">
        <v>509</v>
      </c>
      <c r="BA15" s="47" t="s">
        <v>509</v>
      </c>
      <c r="BB15" s="47" t="s">
        <v>509</v>
      </c>
      <c r="BC15" s="47" t="s">
        <v>509</v>
      </c>
      <c r="BD15" s="47" t="s">
        <v>509</v>
      </c>
      <c r="BE15" s="47" t="s">
        <v>509</v>
      </c>
      <c r="BF15" s="47" t="s">
        <v>509</v>
      </c>
      <c r="BG15" s="47" t="s">
        <v>509</v>
      </c>
      <c r="BH15" s="47" t="s">
        <v>509</v>
      </c>
      <c r="BI15" s="47" t="s">
        <v>509</v>
      </c>
      <c r="BJ15" s="47" t="s">
        <v>509</v>
      </c>
      <c r="BK15" s="47" t="s">
        <v>509</v>
      </c>
      <c r="BL15" s="47" t="s">
        <v>509</v>
      </c>
      <c r="BM15" s="47" t="s">
        <v>509</v>
      </c>
      <c r="BN15" s="47" t="s">
        <v>509</v>
      </c>
      <c r="BO15" s="47" t="s">
        <v>509</v>
      </c>
      <c r="BP15" s="47" t="s">
        <v>509</v>
      </c>
      <c r="BQ15" s="47" t="s">
        <v>509</v>
      </c>
      <c r="BR15" s="47" t="s">
        <v>509</v>
      </c>
      <c r="BS15" s="47" t="s">
        <v>509</v>
      </c>
      <c r="BT15" s="47" t="s">
        <v>509</v>
      </c>
      <c r="BU15" s="47" t="s">
        <v>509</v>
      </c>
      <c r="BV15" s="47" t="s">
        <v>509</v>
      </c>
      <c r="BW15" s="47" t="s">
        <v>509</v>
      </c>
      <c r="BX15" s="47" t="s">
        <v>509</v>
      </c>
      <c r="BY15" s="47" t="s">
        <v>509</v>
      </c>
      <c r="BZ15" s="47" t="s">
        <v>509</v>
      </c>
      <c r="CA15" s="47" t="s">
        <v>509</v>
      </c>
      <c r="CB15" s="47" t="s">
        <v>509</v>
      </c>
      <c r="CC15" s="47" t="s">
        <v>509</v>
      </c>
      <c r="CD15" s="47">
        <v>86.147831098183673</v>
      </c>
      <c r="CE15" s="47" t="s">
        <v>509</v>
      </c>
      <c r="CF15" s="47" t="s">
        <v>509</v>
      </c>
      <c r="CG15" s="47" t="s">
        <v>509</v>
      </c>
      <c r="CH15" s="47" t="s">
        <v>509</v>
      </c>
      <c r="CI15" s="47" t="s">
        <v>509</v>
      </c>
      <c r="CJ15" s="47" t="s">
        <v>509</v>
      </c>
      <c r="CK15" s="47" t="s">
        <v>509</v>
      </c>
      <c r="CL15" s="47" t="s">
        <v>509</v>
      </c>
      <c r="CM15" s="47" t="s">
        <v>509</v>
      </c>
      <c r="CN15" s="47" t="s">
        <v>509</v>
      </c>
      <c r="CO15" s="47" t="s">
        <v>509</v>
      </c>
      <c r="CP15" s="47">
        <v>14.25</v>
      </c>
      <c r="CQ15" s="47" t="s">
        <v>509</v>
      </c>
      <c r="CR15" s="47"/>
      <c r="CS15" s="47" t="s">
        <v>509</v>
      </c>
      <c r="CT15" s="47">
        <v>9</v>
      </c>
      <c r="CU15" s="47">
        <v>15</v>
      </c>
      <c r="CV15" s="47" t="s">
        <v>509</v>
      </c>
      <c r="CW15" s="47" t="s">
        <v>509</v>
      </c>
      <c r="CX15" s="47" t="s">
        <v>509</v>
      </c>
      <c r="CY15" s="47" t="s">
        <v>509</v>
      </c>
      <c r="CZ15" s="47" t="s">
        <v>509</v>
      </c>
      <c r="DA15" s="47" t="s">
        <v>509</v>
      </c>
      <c r="DB15" s="47" t="s">
        <v>509</v>
      </c>
      <c r="DC15" s="47" t="s">
        <v>509</v>
      </c>
      <c r="DD15" s="47" t="s">
        <v>509</v>
      </c>
      <c r="DE15" s="47" t="s">
        <v>509</v>
      </c>
      <c r="DF15" s="47" t="s">
        <v>509</v>
      </c>
      <c r="DG15" s="47" t="s">
        <v>509</v>
      </c>
      <c r="DH15" s="47" t="s">
        <v>509</v>
      </c>
      <c r="DI15" s="47" t="s">
        <v>509</v>
      </c>
      <c r="DJ15" s="47" t="s">
        <v>509</v>
      </c>
      <c r="DK15" s="47" t="s">
        <v>509</v>
      </c>
      <c r="DL15" s="47" t="s">
        <v>509</v>
      </c>
      <c r="DM15" s="47" t="s">
        <v>509</v>
      </c>
      <c r="DN15" s="47" t="s">
        <v>509</v>
      </c>
      <c r="DO15" s="47" t="s">
        <v>509</v>
      </c>
      <c r="DP15" s="47" t="s">
        <v>509</v>
      </c>
      <c r="DQ15" s="47" t="s">
        <v>509</v>
      </c>
      <c r="DR15" s="47" t="s">
        <v>509</v>
      </c>
      <c r="DS15" s="47" t="s">
        <v>509</v>
      </c>
      <c r="DT15" s="47" t="s">
        <v>509</v>
      </c>
      <c r="DU15" s="47" t="s">
        <v>509</v>
      </c>
      <c r="DV15" s="47" t="s">
        <v>509</v>
      </c>
      <c r="DW15" s="47" t="s">
        <v>509</v>
      </c>
      <c r="DX15" s="47">
        <v>80.993687357266708</v>
      </c>
      <c r="DY15" s="47"/>
      <c r="DZ15" s="47" t="s">
        <v>509</v>
      </c>
      <c r="EA15" s="47"/>
      <c r="EB15" s="47" t="s">
        <v>509</v>
      </c>
      <c r="EC15" s="47" t="s">
        <v>509</v>
      </c>
      <c r="ED15" s="47" t="s">
        <v>509</v>
      </c>
      <c r="EE15" s="47" t="s">
        <v>509</v>
      </c>
      <c r="EF15" s="47" t="s">
        <v>509</v>
      </c>
      <c r="EG15" s="47" t="s">
        <v>509</v>
      </c>
      <c r="EH15" s="47" t="s">
        <v>509</v>
      </c>
      <c r="EI15" s="47" t="s">
        <v>509</v>
      </c>
      <c r="EJ15" s="47" t="s">
        <v>509</v>
      </c>
      <c r="EK15" s="47" t="s">
        <v>509</v>
      </c>
      <c r="EL15" s="47" t="s">
        <v>509</v>
      </c>
      <c r="EM15" s="47" t="s">
        <v>509</v>
      </c>
      <c r="EN15" s="47" t="s">
        <v>509</v>
      </c>
      <c r="EO15" s="47" t="s">
        <v>509</v>
      </c>
      <c r="EP15" s="47" t="s">
        <v>509</v>
      </c>
      <c r="EQ15" s="47" t="s">
        <v>509</v>
      </c>
      <c r="ER15" s="47" t="s">
        <v>509</v>
      </c>
      <c r="ES15" s="47" t="s">
        <v>509</v>
      </c>
      <c r="ET15" s="47" t="s">
        <v>509</v>
      </c>
      <c r="EU15" s="47" t="s">
        <v>509</v>
      </c>
      <c r="EV15" s="47" t="s">
        <v>509</v>
      </c>
      <c r="EW15" s="47" t="s">
        <v>509</v>
      </c>
      <c r="EX15" s="47">
        <v>3.4974546813365173</v>
      </c>
      <c r="EY15" s="47" t="s">
        <v>509</v>
      </c>
      <c r="EZ15" s="47" t="s">
        <v>509</v>
      </c>
      <c r="FA15" s="47" t="s">
        <v>509</v>
      </c>
      <c r="FB15" s="47" t="s">
        <v>509</v>
      </c>
      <c r="FC15" s="47" t="s">
        <v>509</v>
      </c>
      <c r="FD15" s="47" t="s">
        <v>509</v>
      </c>
      <c r="FE15" s="47" t="s">
        <v>509</v>
      </c>
      <c r="FF15" s="47" t="s">
        <v>509</v>
      </c>
      <c r="FG15" s="47" t="s">
        <v>509</v>
      </c>
      <c r="FH15" s="47" t="s">
        <v>509</v>
      </c>
      <c r="FI15" s="47" t="s">
        <v>509</v>
      </c>
      <c r="FJ15" s="47" t="s">
        <v>509</v>
      </c>
      <c r="FK15" s="47" t="s">
        <v>509</v>
      </c>
      <c r="FL15" s="47" t="s">
        <v>509</v>
      </c>
      <c r="FM15" s="47" t="s">
        <v>509</v>
      </c>
      <c r="FN15" s="47" t="s">
        <v>509</v>
      </c>
      <c r="FO15" s="47" t="s">
        <v>509</v>
      </c>
      <c r="FP15" s="47" t="s">
        <v>509</v>
      </c>
      <c r="FQ15" s="47" t="s">
        <v>509</v>
      </c>
      <c r="FR15" s="47" t="s">
        <v>509</v>
      </c>
      <c r="FS15" s="47" t="s">
        <v>509</v>
      </c>
      <c r="FT15" s="47" t="s">
        <v>509</v>
      </c>
      <c r="FU15" s="47" t="s">
        <v>509</v>
      </c>
      <c r="FV15" s="47" t="s">
        <v>509</v>
      </c>
      <c r="FW15" s="47" t="s">
        <v>509</v>
      </c>
      <c r="FX15" s="47" t="s">
        <v>509</v>
      </c>
      <c r="FY15" s="47" t="s">
        <v>509</v>
      </c>
      <c r="FZ15" s="47" t="s">
        <v>509</v>
      </c>
      <c r="GA15" s="47" t="s">
        <v>509</v>
      </c>
      <c r="GB15" s="47" t="s">
        <v>509</v>
      </c>
      <c r="GC15" s="47" t="s">
        <v>509</v>
      </c>
      <c r="GD15" s="47" t="s">
        <v>509</v>
      </c>
      <c r="GE15" s="47" t="s">
        <v>509</v>
      </c>
      <c r="GF15" s="47" t="s">
        <v>509</v>
      </c>
      <c r="GG15" s="47" t="s">
        <v>509</v>
      </c>
      <c r="GH15" s="47" t="s">
        <v>509</v>
      </c>
      <c r="GI15" s="47" t="s">
        <v>509</v>
      </c>
      <c r="GJ15" s="47" t="s">
        <v>509</v>
      </c>
      <c r="GK15" s="47" t="s">
        <v>509</v>
      </c>
      <c r="GL15" s="47" t="s">
        <v>509</v>
      </c>
      <c r="GM15" s="47" t="s">
        <v>509</v>
      </c>
      <c r="GN15" s="47" t="s">
        <v>509</v>
      </c>
      <c r="GO15" s="47" t="s">
        <v>509</v>
      </c>
      <c r="GP15" s="47" t="s">
        <v>509</v>
      </c>
      <c r="GQ15" s="47" t="s">
        <v>509</v>
      </c>
    </row>
    <row r="16" spans="1:199" x14ac:dyDescent="0.2">
      <c r="A16" s="46">
        <v>1880</v>
      </c>
      <c r="C16" s="47" t="s">
        <v>509</v>
      </c>
      <c r="D16" s="47" t="s">
        <v>509</v>
      </c>
      <c r="E16" s="47" t="s">
        <v>509</v>
      </c>
      <c r="F16" s="47" t="s">
        <v>509</v>
      </c>
      <c r="G16" s="47" t="s">
        <v>509</v>
      </c>
      <c r="H16" s="47" t="s">
        <v>509</v>
      </c>
      <c r="I16" s="47" t="s">
        <v>509</v>
      </c>
      <c r="J16" s="47" t="s">
        <v>509</v>
      </c>
      <c r="K16" s="47" t="s">
        <v>509</v>
      </c>
      <c r="L16" s="47" t="s">
        <v>509</v>
      </c>
      <c r="M16" s="47" t="s">
        <v>509</v>
      </c>
      <c r="N16" s="47" t="s">
        <v>509</v>
      </c>
      <c r="O16" s="47" t="s">
        <v>509</v>
      </c>
      <c r="P16" s="47" t="s">
        <v>509</v>
      </c>
      <c r="Q16" s="47" t="s">
        <v>509</v>
      </c>
      <c r="R16" s="47" t="s">
        <v>509</v>
      </c>
      <c r="S16" s="47" t="s">
        <v>509</v>
      </c>
      <c r="T16" s="47"/>
      <c r="U16" s="47" t="s">
        <v>509</v>
      </c>
      <c r="V16" s="47" t="s">
        <v>509</v>
      </c>
      <c r="W16" s="47" t="s">
        <v>509</v>
      </c>
      <c r="X16" s="47" t="s">
        <v>509</v>
      </c>
      <c r="Y16" s="47" t="s">
        <v>509</v>
      </c>
      <c r="Z16" s="47" t="s">
        <v>509</v>
      </c>
      <c r="AA16" s="47" t="s">
        <v>509</v>
      </c>
      <c r="AB16" s="47" t="s">
        <v>509</v>
      </c>
      <c r="AC16" s="47" t="s">
        <v>509</v>
      </c>
      <c r="AD16" s="47" t="s">
        <v>509</v>
      </c>
      <c r="AE16" s="47" t="s">
        <v>509</v>
      </c>
      <c r="AF16" s="47" t="s">
        <v>509</v>
      </c>
      <c r="AG16" s="47" t="s">
        <v>509</v>
      </c>
      <c r="AH16" s="47" t="s">
        <v>509</v>
      </c>
      <c r="AI16" s="47" t="s">
        <v>509</v>
      </c>
      <c r="AJ16" s="47" t="s">
        <v>509</v>
      </c>
      <c r="AK16" s="47" t="s">
        <v>509</v>
      </c>
      <c r="AL16" s="47" t="s">
        <v>509</v>
      </c>
      <c r="AM16" s="47" t="s">
        <v>509</v>
      </c>
      <c r="AN16" s="47" t="s">
        <v>509</v>
      </c>
      <c r="AO16" s="47" t="s">
        <v>509</v>
      </c>
      <c r="AP16" s="47" t="s">
        <v>509</v>
      </c>
      <c r="AQ16" s="47" t="s">
        <v>509</v>
      </c>
      <c r="AR16" s="47" t="s">
        <v>509</v>
      </c>
      <c r="AS16" s="47" t="s">
        <v>509</v>
      </c>
      <c r="AT16" s="47" t="s">
        <v>509</v>
      </c>
      <c r="AU16" s="47" t="s">
        <v>509</v>
      </c>
      <c r="AV16" s="47" t="s">
        <v>509</v>
      </c>
      <c r="AW16" s="47" t="s">
        <v>509</v>
      </c>
      <c r="AX16" s="47" t="s">
        <v>509</v>
      </c>
      <c r="AY16" s="47" t="s">
        <v>509</v>
      </c>
      <c r="AZ16" s="47" t="s">
        <v>509</v>
      </c>
      <c r="BA16" s="47" t="s">
        <v>509</v>
      </c>
      <c r="BB16" s="47" t="s">
        <v>509</v>
      </c>
      <c r="BC16" s="47" t="s">
        <v>509</v>
      </c>
      <c r="BD16" s="47" t="s">
        <v>509</v>
      </c>
      <c r="BE16" s="47" t="s">
        <v>509</v>
      </c>
      <c r="BF16" s="47" t="s">
        <v>509</v>
      </c>
      <c r="BG16" s="47" t="s">
        <v>509</v>
      </c>
      <c r="BH16" s="47" t="s">
        <v>509</v>
      </c>
      <c r="BI16" s="47" t="s">
        <v>509</v>
      </c>
      <c r="BJ16" s="47" t="s">
        <v>509</v>
      </c>
      <c r="BK16" s="47" t="s">
        <v>509</v>
      </c>
      <c r="BL16" s="47" t="s">
        <v>509</v>
      </c>
      <c r="BM16" s="47" t="s">
        <v>509</v>
      </c>
      <c r="BN16" s="47" t="s">
        <v>509</v>
      </c>
      <c r="BO16" s="47" t="s">
        <v>509</v>
      </c>
      <c r="BP16" s="47" t="s">
        <v>509</v>
      </c>
      <c r="BQ16" s="47" t="s">
        <v>509</v>
      </c>
      <c r="BR16" s="47">
        <v>4.0892193308550186E-2</v>
      </c>
      <c r="BS16" s="47" t="s">
        <v>509</v>
      </c>
      <c r="BT16" s="47" t="s">
        <v>509</v>
      </c>
      <c r="BU16" s="47" t="s">
        <v>509</v>
      </c>
      <c r="BV16" s="47" t="s">
        <v>509</v>
      </c>
      <c r="BW16" s="47" t="s">
        <v>509</v>
      </c>
      <c r="BX16" s="47" t="s">
        <v>509</v>
      </c>
      <c r="BY16" s="47" t="s">
        <v>509</v>
      </c>
      <c r="BZ16" s="47" t="s">
        <v>509</v>
      </c>
      <c r="CA16" s="47" t="s">
        <v>509</v>
      </c>
      <c r="CB16" s="47" t="s">
        <v>509</v>
      </c>
      <c r="CC16" s="47" t="s">
        <v>509</v>
      </c>
      <c r="CD16" s="47" t="s">
        <v>509</v>
      </c>
      <c r="CE16" s="47" t="s">
        <v>509</v>
      </c>
      <c r="CF16" s="47" t="s">
        <v>509</v>
      </c>
      <c r="CG16" s="47" t="s">
        <v>509</v>
      </c>
      <c r="CH16" s="47" t="s">
        <v>509</v>
      </c>
      <c r="CI16" s="47" t="s">
        <v>509</v>
      </c>
      <c r="CJ16" s="47" t="s">
        <v>509</v>
      </c>
      <c r="CK16" s="47" t="s">
        <v>509</v>
      </c>
      <c r="CL16" s="47" t="s">
        <v>509</v>
      </c>
      <c r="CM16" s="47" t="s">
        <v>509</v>
      </c>
      <c r="CN16" s="47" t="s">
        <v>509</v>
      </c>
      <c r="CO16" s="47" t="s">
        <v>509</v>
      </c>
      <c r="CP16" s="47" t="s">
        <v>509</v>
      </c>
      <c r="CQ16" s="47" t="s">
        <v>509</v>
      </c>
      <c r="CR16" s="47"/>
      <c r="CS16" s="47" t="s">
        <v>509</v>
      </c>
      <c r="CT16" s="47" t="s">
        <v>509</v>
      </c>
      <c r="CU16" s="47" t="s">
        <v>509</v>
      </c>
      <c r="CV16" s="47" t="s">
        <v>509</v>
      </c>
      <c r="CW16" s="47" t="s">
        <v>509</v>
      </c>
      <c r="CX16" s="47" t="s">
        <v>509</v>
      </c>
      <c r="CY16" s="47" t="s">
        <v>509</v>
      </c>
      <c r="CZ16" s="47" t="s">
        <v>509</v>
      </c>
      <c r="DA16" s="47" t="s">
        <v>509</v>
      </c>
      <c r="DB16" s="47" t="s">
        <v>509</v>
      </c>
      <c r="DC16" s="47" t="s">
        <v>509</v>
      </c>
      <c r="DD16" s="47" t="s">
        <v>509</v>
      </c>
      <c r="DE16" s="47" t="s">
        <v>509</v>
      </c>
      <c r="DF16" s="47" t="s">
        <v>509</v>
      </c>
      <c r="DG16" s="47" t="s">
        <v>509</v>
      </c>
      <c r="DH16" s="47" t="s">
        <v>509</v>
      </c>
      <c r="DI16" s="47" t="s">
        <v>509</v>
      </c>
      <c r="DJ16" s="47" t="s">
        <v>509</v>
      </c>
      <c r="DK16" s="47" t="s">
        <v>509</v>
      </c>
      <c r="DL16" s="47" t="s">
        <v>509</v>
      </c>
      <c r="DM16" s="47" t="s">
        <v>509</v>
      </c>
      <c r="DN16" s="47" t="s">
        <v>509</v>
      </c>
      <c r="DO16" s="47" t="s">
        <v>509</v>
      </c>
      <c r="DP16" s="47" t="s">
        <v>509</v>
      </c>
      <c r="DQ16" s="47" t="s">
        <v>509</v>
      </c>
      <c r="DR16" s="47" t="s">
        <v>509</v>
      </c>
      <c r="DS16" s="47" t="s">
        <v>509</v>
      </c>
      <c r="DT16" s="47" t="s">
        <v>509</v>
      </c>
      <c r="DU16" s="47" t="s">
        <v>509</v>
      </c>
      <c r="DV16" s="47" t="s">
        <v>509</v>
      </c>
      <c r="DW16" s="47" t="s">
        <v>509</v>
      </c>
      <c r="DX16" s="47" t="s">
        <v>509</v>
      </c>
      <c r="DY16" s="47" t="s">
        <v>509</v>
      </c>
      <c r="DZ16" s="47" t="s">
        <v>509</v>
      </c>
      <c r="EA16" s="47"/>
      <c r="EB16" s="47" t="s">
        <v>509</v>
      </c>
      <c r="EC16" s="47" t="s">
        <v>509</v>
      </c>
      <c r="ED16" s="47" t="s">
        <v>509</v>
      </c>
      <c r="EE16" s="47" t="s">
        <v>509</v>
      </c>
      <c r="EF16" s="47" t="s">
        <v>509</v>
      </c>
      <c r="EG16" s="47" t="s">
        <v>509</v>
      </c>
      <c r="EH16" s="47" t="s">
        <v>509</v>
      </c>
      <c r="EI16" s="47" t="s">
        <v>509</v>
      </c>
      <c r="EJ16" s="47" t="s">
        <v>509</v>
      </c>
      <c r="EK16" s="47" t="s">
        <v>509</v>
      </c>
      <c r="EL16" s="47" t="s">
        <v>509</v>
      </c>
      <c r="EM16" s="47" t="s">
        <v>509</v>
      </c>
      <c r="EN16" s="47" t="s">
        <v>509</v>
      </c>
      <c r="EO16" s="47" t="s">
        <v>509</v>
      </c>
      <c r="EP16" s="47" t="s">
        <v>509</v>
      </c>
      <c r="EQ16" s="47" t="s">
        <v>509</v>
      </c>
      <c r="ER16" s="47" t="s">
        <v>509</v>
      </c>
      <c r="ES16" s="47">
        <v>1.7638503593451391</v>
      </c>
      <c r="ET16" s="47" t="s">
        <v>509</v>
      </c>
      <c r="EU16" s="47">
        <v>3.2337256587994219</v>
      </c>
      <c r="EV16" s="47" t="s">
        <v>509</v>
      </c>
      <c r="EW16" s="47" t="s">
        <v>509</v>
      </c>
      <c r="EX16" s="47" t="s">
        <v>509</v>
      </c>
      <c r="EY16" s="47" t="s">
        <v>509</v>
      </c>
      <c r="EZ16" s="47" t="s">
        <v>509</v>
      </c>
      <c r="FA16" s="47" t="s">
        <v>509</v>
      </c>
      <c r="FB16" s="47" t="s">
        <v>509</v>
      </c>
      <c r="FC16" s="47" t="s">
        <v>509</v>
      </c>
      <c r="FD16" s="47" t="s">
        <v>509</v>
      </c>
      <c r="FE16" s="47" t="s">
        <v>509</v>
      </c>
      <c r="FF16" s="47" t="s">
        <v>509</v>
      </c>
      <c r="FG16" s="47" t="s">
        <v>509</v>
      </c>
      <c r="FH16" s="47" t="s">
        <v>509</v>
      </c>
      <c r="FI16" s="47" t="s">
        <v>509</v>
      </c>
      <c r="FJ16" s="47" t="s">
        <v>509</v>
      </c>
      <c r="FK16" s="47" t="s">
        <v>509</v>
      </c>
      <c r="FL16" s="47" t="s">
        <v>509</v>
      </c>
      <c r="FM16" s="47" t="s">
        <v>509</v>
      </c>
      <c r="FN16" s="47" t="s">
        <v>509</v>
      </c>
      <c r="FO16" s="47" t="s">
        <v>509</v>
      </c>
      <c r="FP16" s="47" t="s">
        <v>509</v>
      </c>
      <c r="FQ16" s="47" t="s">
        <v>509</v>
      </c>
      <c r="FR16" s="47" t="s">
        <v>509</v>
      </c>
      <c r="FS16" s="47" t="s">
        <v>509</v>
      </c>
      <c r="FT16" s="47" t="s">
        <v>509</v>
      </c>
      <c r="FU16" s="47" t="s">
        <v>509</v>
      </c>
      <c r="FV16" s="47" t="s">
        <v>509</v>
      </c>
      <c r="FW16" s="47" t="s">
        <v>509</v>
      </c>
      <c r="FX16" s="47" t="s">
        <v>509</v>
      </c>
      <c r="FY16" s="47" t="s">
        <v>509</v>
      </c>
      <c r="FZ16" s="47" t="s">
        <v>509</v>
      </c>
      <c r="GA16" s="47" t="s">
        <v>509</v>
      </c>
      <c r="GB16" s="47" t="s">
        <v>509</v>
      </c>
      <c r="GC16" s="47" t="s">
        <v>509</v>
      </c>
      <c r="GD16" s="47" t="s">
        <v>509</v>
      </c>
      <c r="GE16" s="47" t="s">
        <v>509</v>
      </c>
      <c r="GF16" s="47" t="s">
        <v>509</v>
      </c>
      <c r="GG16" s="47" t="s">
        <v>509</v>
      </c>
      <c r="GH16" s="47" t="s">
        <v>509</v>
      </c>
      <c r="GI16" s="47" t="s">
        <v>509</v>
      </c>
      <c r="GJ16" s="47" t="s">
        <v>509</v>
      </c>
      <c r="GK16" s="47" t="s">
        <v>509</v>
      </c>
      <c r="GL16" s="47" t="s">
        <v>509</v>
      </c>
      <c r="GM16" s="47" t="s">
        <v>509</v>
      </c>
      <c r="GN16" s="47" t="s">
        <v>509</v>
      </c>
      <c r="GO16" s="47">
        <v>2.0446096654275093E-2</v>
      </c>
      <c r="GP16" s="47" t="s">
        <v>509</v>
      </c>
      <c r="GQ16" s="47" t="s">
        <v>509</v>
      </c>
    </row>
    <row r="17" spans="1:199" x14ac:dyDescent="0.2">
      <c r="A17" s="46">
        <v>1881</v>
      </c>
      <c r="C17" s="47" t="s">
        <v>509</v>
      </c>
      <c r="D17" s="47" t="s">
        <v>509</v>
      </c>
      <c r="E17" s="47" t="s">
        <v>509</v>
      </c>
      <c r="F17" s="47" t="s">
        <v>509</v>
      </c>
      <c r="G17" s="47" t="s">
        <v>509</v>
      </c>
      <c r="H17" s="47" t="s">
        <v>509</v>
      </c>
      <c r="I17" s="47" t="s">
        <v>509</v>
      </c>
      <c r="J17" s="47" t="s">
        <v>509</v>
      </c>
      <c r="K17" s="47" t="s">
        <v>509</v>
      </c>
      <c r="L17" s="47" t="s">
        <v>509</v>
      </c>
      <c r="M17" s="47" t="s">
        <v>509</v>
      </c>
      <c r="N17" s="47" t="s">
        <v>509</v>
      </c>
      <c r="O17" s="47" t="s">
        <v>509</v>
      </c>
      <c r="P17" s="47" t="s">
        <v>509</v>
      </c>
      <c r="Q17" s="47" t="s">
        <v>509</v>
      </c>
      <c r="R17" s="47" t="s">
        <v>509</v>
      </c>
      <c r="S17" s="47" t="s">
        <v>509</v>
      </c>
      <c r="T17" s="47"/>
      <c r="U17" s="47" t="s">
        <v>509</v>
      </c>
      <c r="V17" s="47" t="s">
        <v>509</v>
      </c>
      <c r="W17" s="47" t="s">
        <v>509</v>
      </c>
      <c r="X17" s="47" t="s">
        <v>509</v>
      </c>
      <c r="Y17" s="47" t="s">
        <v>509</v>
      </c>
      <c r="Z17" s="47" t="s">
        <v>509</v>
      </c>
      <c r="AA17" s="47" t="s">
        <v>509</v>
      </c>
      <c r="AB17" s="47" t="s">
        <v>509</v>
      </c>
      <c r="AC17" s="47" t="s">
        <v>509</v>
      </c>
      <c r="AD17" s="47" t="s">
        <v>509</v>
      </c>
      <c r="AE17" s="47" t="s">
        <v>509</v>
      </c>
      <c r="AF17" s="47" t="s">
        <v>509</v>
      </c>
      <c r="AG17" s="47" t="s">
        <v>509</v>
      </c>
      <c r="AH17" s="47" t="s">
        <v>509</v>
      </c>
      <c r="AI17" s="47" t="s">
        <v>509</v>
      </c>
      <c r="AJ17" s="47" t="s">
        <v>509</v>
      </c>
      <c r="AK17" s="47" t="s">
        <v>509</v>
      </c>
      <c r="AL17" s="47" t="s">
        <v>509</v>
      </c>
      <c r="AM17" s="47" t="s">
        <v>509</v>
      </c>
      <c r="AN17" s="47" t="s">
        <v>509</v>
      </c>
      <c r="AO17" s="47" t="s">
        <v>509</v>
      </c>
      <c r="AP17" s="47" t="s">
        <v>509</v>
      </c>
      <c r="AQ17" s="47" t="s">
        <v>509</v>
      </c>
      <c r="AR17" s="47" t="s">
        <v>509</v>
      </c>
      <c r="AS17" s="47" t="s">
        <v>509</v>
      </c>
      <c r="AT17" s="47" t="s">
        <v>509</v>
      </c>
      <c r="AU17" s="47" t="s">
        <v>509</v>
      </c>
      <c r="AV17" s="47" t="s">
        <v>509</v>
      </c>
      <c r="AW17" s="47" t="s">
        <v>509</v>
      </c>
      <c r="AX17" s="47" t="s">
        <v>509</v>
      </c>
      <c r="AY17" s="47" t="s">
        <v>509</v>
      </c>
      <c r="AZ17" s="47" t="s">
        <v>509</v>
      </c>
      <c r="BA17" s="47" t="s">
        <v>509</v>
      </c>
      <c r="BB17" s="47" t="s">
        <v>509</v>
      </c>
      <c r="BC17" s="47" t="s">
        <v>509</v>
      </c>
      <c r="BD17" s="47" t="s">
        <v>509</v>
      </c>
      <c r="BE17" s="47" t="s">
        <v>509</v>
      </c>
      <c r="BF17" s="47">
        <v>0.85</v>
      </c>
      <c r="BG17" s="47" t="s">
        <v>509</v>
      </c>
      <c r="BH17" s="47" t="s">
        <v>509</v>
      </c>
      <c r="BI17" s="47">
        <v>0.28749999999999998</v>
      </c>
      <c r="BJ17" s="47" t="s">
        <v>509</v>
      </c>
      <c r="BK17" s="47" t="s">
        <v>509</v>
      </c>
      <c r="BL17" s="47" t="s">
        <v>509</v>
      </c>
      <c r="BM17" s="47" t="s">
        <v>509</v>
      </c>
      <c r="BN17" s="47" t="s">
        <v>509</v>
      </c>
      <c r="BO17" s="47" t="s">
        <v>509</v>
      </c>
      <c r="BP17" s="47" t="s">
        <v>509</v>
      </c>
      <c r="BQ17" s="47" t="s">
        <v>509</v>
      </c>
      <c r="BR17" s="47" t="s">
        <v>509</v>
      </c>
      <c r="BS17" s="47" t="s">
        <v>509</v>
      </c>
      <c r="BT17" s="47" t="s">
        <v>509</v>
      </c>
      <c r="BU17" s="47" t="s">
        <v>509</v>
      </c>
      <c r="BV17" s="47" t="s">
        <v>509</v>
      </c>
      <c r="BW17" s="47" t="s">
        <v>509</v>
      </c>
      <c r="BX17" s="47" t="s">
        <v>509</v>
      </c>
      <c r="BY17" s="47" t="s">
        <v>509</v>
      </c>
      <c r="BZ17" s="47" t="s">
        <v>509</v>
      </c>
      <c r="CA17" s="47" t="s">
        <v>509</v>
      </c>
      <c r="CB17" s="47" t="s">
        <v>509</v>
      </c>
      <c r="CC17" s="47" t="s">
        <v>509</v>
      </c>
      <c r="CD17" s="47" t="s">
        <v>509</v>
      </c>
      <c r="CE17" s="47" t="s">
        <v>509</v>
      </c>
      <c r="CF17" s="47" t="s">
        <v>509</v>
      </c>
      <c r="CG17" s="47" t="s">
        <v>509</v>
      </c>
      <c r="CH17" s="47" t="s">
        <v>509</v>
      </c>
      <c r="CI17" s="47" t="s">
        <v>509</v>
      </c>
      <c r="CJ17" s="47" t="s">
        <v>509</v>
      </c>
      <c r="CK17" s="47" t="s">
        <v>509</v>
      </c>
      <c r="CL17" s="47" t="s">
        <v>509</v>
      </c>
      <c r="CM17" s="47" t="s">
        <v>509</v>
      </c>
      <c r="CN17" s="47" t="s">
        <v>509</v>
      </c>
      <c r="CO17" s="47" t="s">
        <v>509</v>
      </c>
      <c r="CP17" s="47" t="s">
        <v>509</v>
      </c>
      <c r="CQ17" s="47" t="s">
        <v>509</v>
      </c>
      <c r="CR17" s="47"/>
      <c r="CS17" s="47" t="s">
        <v>509</v>
      </c>
      <c r="CT17" s="47" t="s">
        <v>509</v>
      </c>
      <c r="CU17" s="47" t="s">
        <v>509</v>
      </c>
      <c r="CV17" s="47" t="s">
        <v>509</v>
      </c>
      <c r="CW17" s="47" t="s">
        <v>509</v>
      </c>
      <c r="CX17" s="47" t="s">
        <v>509</v>
      </c>
      <c r="CY17" s="47" t="s">
        <v>509</v>
      </c>
      <c r="CZ17" s="47" t="s">
        <v>509</v>
      </c>
      <c r="DA17" s="47" t="s">
        <v>509</v>
      </c>
      <c r="DB17" s="47" t="s">
        <v>509</v>
      </c>
      <c r="DC17" s="47" t="s">
        <v>509</v>
      </c>
      <c r="DD17" s="47" t="s">
        <v>509</v>
      </c>
      <c r="DE17" s="47" t="s">
        <v>509</v>
      </c>
      <c r="DF17" s="47" t="s">
        <v>509</v>
      </c>
      <c r="DG17" s="47" t="s">
        <v>509</v>
      </c>
      <c r="DH17" s="47" t="s">
        <v>509</v>
      </c>
      <c r="DI17" s="47" t="s">
        <v>509</v>
      </c>
      <c r="DJ17" s="47" t="s">
        <v>509</v>
      </c>
      <c r="DK17" s="47" t="s">
        <v>509</v>
      </c>
      <c r="DL17" s="47" t="s">
        <v>509</v>
      </c>
      <c r="DM17" s="47" t="s">
        <v>509</v>
      </c>
      <c r="DN17" s="47" t="s">
        <v>509</v>
      </c>
      <c r="DO17" s="47" t="s">
        <v>509</v>
      </c>
      <c r="DP17" s="47" t="s">
        <v>509</v>
      </c>
      <c r="DQ17" s="47" t="s">
        <v>509</v>
      </c>
      <c r="DR17" s="47" t="s">
        <v>509</v>
      </c>
      <c r="DS17" s="47" t="s">
        <v>509</v>
      </c>
      <c r="DT17" s="47" t="s">
        <v>509</v>
      </c>
      <c r="DU17" s="47" t="s">
        <v>509</v>
      </c>
      <c r="DV17" s="47" t="s">
        <v>509</v>
      </c>
      <c r="DW17" s="47" t="s">
        <v>509</v>
      </c>
      <c r="DX17" s="47" t="s">
        <v>509</v>
      </c>
      <c r="DY17" s="47" t="s">
        <v>509</v>
      </c>
      <c r="DZ17" s="47" t="s">
        <v>509</v>
      </c>
      <c r="EA17" s="47"/>
      <c r="EB17" s="47" t="s">
        <v>509</v>
      </c>
      <c r="EC17" s="47" t="s">
        <v>509</v>
      </c>
      <c r="ED17" s="47" t="s">
        <v>509</v>
      </c>
      <c r="EE17" s="47" t="s">
        <v>509</v>
      </c>
      <c r="EF17" s="47" t="s">
        <v>509</v>
      </c>
      <c r="EG17" s="47" t="s">
        <v>509</v>
      </c>
      <c r="EH17" s="47" t="s">
        <v>509</v>
      </c>
      <c r="EI17" s="47" t="s">
        <v>509</v>
      </c>
      <c r="EJ17" s="47" t="s">
        <v>509</v>
      </c>
      <c r="EK17" s="47" t="s">
        <v>509</v>
      </c>
      <c r="EL17" s="47" t="s">
        <v>509</v>
      </c>
      <c r="EM17" s="47" t="s">
        <v>509</v>
      </c>
      <c r="EN17" s="47" t="s">
        <v>509</v>
      </c>
      <c r="EO17" s="47" t="s">
        <v>509</v>
      </c>
      <c r="EP17" s="47" t="s">
        <v>509</v>
      </c>
      <c r="EQ17" s="47" t="s">
        <v>509</v>
      </c>
      <c r="ER17" s="47" t="s">
        <v>509</v>
      </c>
      <c r="ES17" s="47" t="s">
        <v>509</v>
      </c>
      <c r="ET17" s="47" t="s">
        <v>509</v>
      </c>
      <c r="EU17" s="47" t="s">
        <v>509</v>
      </c>
      <c r="EV17" s="47" t="s">
        <v>509</v>
      </c>
      <c r="EW17" s="47" t="s">
        <v>509</v>
      </c>
      <c r="EX17" s="47" t="s">
        <v>509</v>
      </c>
      <c r="EY17" s="47" t="s">
        <v>509</v>
      </c>
      <c r="EZ17" s="47" t="s">
        <v>509</v>
      </c>
      <c r="FA17" s="47" t="s">
        <v>509</v>
      </c>
      <c r="FB17" s="47" t="s">
        <v>509</v>
      </c>
      <c r="FC17" s="47" t="s">
        <v>509</v>
      </c>
      <c r="FD17" s="47" t="s">
        <v>509</v>
      </c>
      <c r="FE17" s="47" t="s">
        <v>509</v>
      </c>
      <c r="FF17" s="47" t="s">
        <v>509</v>
      </c>
      <c r="FG17" s="47" t="s">
        <v>509</v>
      </c>
      <c r="FH17" s="47" t="s">
        <v>509</v>
      </c>
      <c r="FI17" s="47" t="s">
        <v>509</v>
      </c>
      <c r="FJ17" s="47" t="s">
        <v>509</v>
      </c>
      <c r="FK17" s="47" t="s">
        <v>509</v>
      </c>
      <c r="FL17" s="47" t="s">
        <v>509</v>
      </c>
      <c r="FM17" s="47" t="s">
        <v>509</v>
      </c>
      <c r="FN17" s="47" t="s">
        <v>509</v>
      </c>
      <c r="FO17" s="47" t="s">
        <v>509</v>
      </c>
      <c r="FP17" s="47" t="s">
        <v>509</v>
      </c>
      <c r="FQ17" s="47" t="s">
        <v>509</v>
      </c>
      <c r="FR17" s="47" t="s">
        <v>509</v>
      </c>
      <c r="FS17" s="47" t="s">
        <v>509</v>
      </c>
      <c r="FT17" s="47" t="s">
        <v>509</v>
      </c>
      <c r="FU17" s="47" t="s">
        <v>509</v>
      </c>
      <c r="FV17" s="47" t="s">
        <v>509</v>
      </c>
      <c r="FW17" s="47" t="s">
        <v>509</v>
      </c>
      <c r="FX17" s="47" t="s">
        <v>509</v>
      </c>
      <c r="FY17" s="47" t="s">
        <v>509</v>
      </c>
      <c r="FZ17" s="47" t="s">
        <v>509</v>
      </c>
      <c r="GA17" s="47" t="s">
        <v>509</v>
      </c>
      <c r="GB17" s="47" t="s">
        <v>509</v>
      </c>
      <c r="GC17" s="47" t="s">
        <v>509</v>
      </c>
      <c r="GD17" s="47" t="s">
        <v>509</v>
      </c>
      <c r="GE17" s="47" t="s">
        <v>509</v>
      </c>
      <c r="GF17" s="47" t="s">
        <v>509</v>
      </c>
      <c r="GG17" s="47" t="s">
        <v>509</v>
      </c>
      <c r="GH17" s="47" t="s">
        <v>509</v>
      </c>
      <c r="GI17" s="47" t="s">
        <v>509</v>
      </c>
      <c r="GJ17" s="47" t="s">
        <v>509</v>
      </c>
      <c r="GK17" s="47" t="s">
        <v>509</v>
      </c>
      <c r="GL17" s="47" t="s">
        <v>509</v>
      </c>
      <c r="GM17" s="47" t="s">
        <v>509</v>
      </c>
      <c r="GN17" s="47" t="s">
        <v>509</v>
      </c>
      <c r="GO17" s="47" t="s">
        <v>509</v>
      </c>
      <c r="GP17" s="47" t="s">
        <v>509</v>
      </c>
      <c r="GQ17" s="47" t="s">
        <v>509</v>
      </c>
    </row>
    <row r="18" spans="1:199" x14ac:dyDescent="0.2">
      <c r="A18" s="46">
        <v>1886</v>
      </c>
      <c r="C18" s="47" t="s">
        <v>509</v>
      </c>
      <c r="D18" s="47" t="s">
        <v>509</v>
      </c>
      <c r="E18" s="47" t="s">
        <v>509</v>
      </c>
      <c r="F18" s="47" t="s">
        <v>509</v>
      </c>
      <c r="G18" s="47" t="s">
        <v>509</v>
      </c>
      <c r="H18" s="47" t="s">
        <v>509</v>
      </c>
      <c r="I18" s="47" t="s">
        <v>509</v>
      </c>
      <c r="J18" s="47" t="s">
        <v>509</v>
      </c>
      <c r="K18" s="47" t="s">
        <v>509</v>
      </c>
      <c r="L18" s="47" t="s">
        <v>509</v>
      </c>
      <c r="M18" s="47" t="s">
        <v>509</v>
      </c>
      <c r="N18" s="47" t="s">
        <v>509</v>
      </c>
      <c r="O18" s="47" t="s">
        <v>509</v>
      </c>
      <c r="P18" s="47" t="s">
        <v>509</v>
      </c>
      <c r="Q18" s="47" t="s">
        <v>509</v>
      </c>
      <c r="R18" s="47" t="s">
        <v>509</v>
      </c>
      <c r="S18" s="47" t="s">
        <v>509</v>
      </c>
      <c r="T18" s="47"/>
      <c r="U18" s="47" t="s">
        <v>509</v>
      </c>
      <c r="V18" s="47" t="s">
        <v>509</v>
      </c>
      <c r="W18" s="47" t="s">
        <v>509</v>
      </c>
      <c r="X18" s="47" t="s">
        <v>509</v>
      </c>
      <c r="Y18" s="47" t="s">
        <v>509</v>
      </c>
      <c r="Z18" s="47" t="s">
        <v>509</v>
      </c>
      <c r="AA18" s="47" t="s">
        <v>509</v>
      </c>
      <c r="AB18" s="47" t="s">
        <v>509</v>
      </c>
      <c r="AC18" s="47" t="s">
        <v>509</v>
      </c>
      <c r="AD18" s="47" t="s">
        <v>509</v>
      </c>
      <c r="AE18" s="47" t="s">
        <v>509</v>
      </c>
      <c r="AF18" s="47" t="s">
        <v>509</v>
      </c>
      <c r="AG18" s="47" t="s">
        <v>509</v>
      </c>
      <c r="AH18" s="47" t="s">
        <v>509</v>
      </c>
      <c r="AI18" s="47" t="s">
        <v>509</v>
      </c>
      <c r="AJ18" s="47" t="s">
        <v>509</v>
      </c>
      <c r="AK18" s="47" t="s">
        <v>509</v>
      </c>
      <c r="AL18" s="47" t="s">
        <v>509</v>
      </c>
      <c r="AM18" s="47" t="s">
        <v>509</v>
      </c>
      <c r="AN18" s="47" t="s">
        <v>509</v>
      </c>
      <c r="AO18" s="47" t="s">
        <v>509</v>
      </c>
      <c r="AP18" s="47" t="s">
        <v>509</v>
      </c>
      <c r="AQ18" s="47" t="s">
        <v>509</v>
      </c>
      <c r="AR18" s="47" t="s">
        <v>509</v>
      </c>
      <c r="AS18" s="47" t="s">
        <v>509</v>
      </c>
      <c r="AT18" s="47" t="s">
        <v>509</v>
      </c>
      <c r="AU18" s="47" t="s">
        <v>509</v>
      </c>
      <c r="AV18" s="47" t="s">
        <v>509</v>
      </c>
      <c r="AW18" s="47" t="s">
        <v>509</v>
      </c>
      <c r="AX18" s="47" t="s">
        <v>509</v>
      </c>
      <c r="AY18" s="47" t="s">
        <v>509</v>
      </c>
      <c r="AZ18" s="47" t="s">
        <v>509</v>
      </c>
      <c r="BA18" s="47" t="s">
        <v>509</v>
      </c>
      <c r="BB18" s="47" t="s">
        <v>509</v>
      </c>
      <c r="BC18" s="47" t="s">
        <v>509</v>
      </c>
      <c r="BD18" s="47" t="s">
        <v>509</v>
      </c>
      <c r="BE18" s="47" t="s">
        <v>509</v>
      </c>
      <c r="BF18" s="47" t="s">
        <v>509</v>
      </c>
      <c r="BG18" s="47" t="s">
        <v>509</v>
      </c>
      <c r="BH18" s="47" t="s">
        <v>509</v>
      </c>
      <c r="BI18" s="47" t="s">
        <v>509</v>
      </c>
      <c r="BJ18" s="47" t="s">
        <v>509</v>
      </c>
      <c r="BK18" s="47" t="s">
        <v>509</v>
      </c>
      <c r="BL18" s="47" t="s">
        <v>509</v>
      </c>
      <c r="BM18" s="47" t="s">
        <v>509</v>
      </c>
      <c r="BN18" s="47" t="s">
        <v>509</v>
      </c>
      <c r="BO18" s="47" t="s">
        <v>509</v>
      </c>
      <c r="BP18" s="47" t="s">
        <v>509</v>
      </c>
      <c r="BQ18" s="47" t="s">
        <v>509</v>
      </c>
      <c r="BR18" s="47" t="s">
        <v>509</v>
      </c>
      <c r="BS18" s="47">
        <v>2.1250000000000002E-2</v>
      </c>
      <c r="BT18" s="47" t="s">
        <v>509</v>
      </c>
      <c r="BU18" s="47" t="s">
        <v>509</v>
      </c>
      <c r="BV18" s="47" t="s">
        <v>509</v>
      </c>
      <c r="BW18" s="47" t="s">
        <v>509</v>
      </c>
      <c r="BX18" s="47" t="s">
        <v>509</v>
      </c>
      <c r="BY18" s="47" t="s">
        <v>509</v>
      </c>
      <c r="BZ18" s="47" t="s">
        <v>509</v>
      </c>
      <c r="CA18" s="47" t="s">
        <v>509</v>
      </c>
      <c r="CB18" s="47" t="s">
        <v>509</v>
      </c>
      <c r="CC18" s="47" t="s">
        <v>509</v>
      </c>
      <c r="CD18" s="47" t="s">
        <v>509</v>
      </c>
      <c r="CE18" s="47" t="s">
        <v>509</v>
      </c>
      <c r="CF18" s="47" t="s">
        <v>509</v>
      </c>
      <c r="CG18" s="47" t="s">
        <v>509</v>
      </c>
      <c r="CH18" s="47" t="s">
        <v>509</v>
      </c>
      <c r="CI18" s="47" t="s">
        <v>509</v>
      </c>
      <c r="CJ18" s="47" t="s">
        <v>509</v>
      </c>
      <c r="CK18" s="47" t="s">
        <v>509</v>
      </c>
      <c r="CL18" s="47" t="s">
        <v>509</v>
      </c>
      <c r="CM18" s="47" t="s">
        <v>509</v>
      </c>
      <c r="CN18" s="47" t="s">
        <v>509</v>
      </c>
      <c r="CO18" s="47" t="s">
        <v>509</v>
      </c>
      <c r="CP18" s="47" t="s">
        <v>509</v>
      </c>
      <c r="CQ18" s="47" t="s">
        <v>509</v>
      </c>
      <c r="CR18" s="47"/>
      <c r="CS18" s="47" t="s">
        <v>509</v>
      </c>
      <c r="CT18" s="47" t="s">
        <v>509</v>
      </c>
      <c r="CU18" s="47" t="s">
        <v>509</v>
      </c>
      <c r="CV18" s="47" t="s">
        <v>509</v>
      </c>
      <c r="CW18" s="47" t="s">
        <v>509</v>
      </c>
      <c r="CX18" s="47" t="s">
        <v>509</v>
      </c>
      <c r="CY18" s="47" t="s">
        <v>509</v>
      </c>
      <c r="CZ18" s="47" t="s">
        <v>509</v>
      </c>
      <c r="DA18" s="47" t="s">
        <v>509</v>
      </c>
      <c r="DB18" s="47" t="s">
        <v>509</v>
      </c>
      <c r="DC18" s="47" t="s">
        <v>509</v>
      </c>
      <c r="DD18" s="47" t="s">
        <v>509</v>
      </c>
      <c r="DE18" s="47" t="s">
        <v>509</v>
      </c>
      <c r="DF18" s="47" t="s">
        <v>509</v>
      </c>
      <c r="DG18" s="47" t="s">
        <v>509</v>
      </c>
      <c r="DH18" s="47" t="s">
        <v>509</v>
      </c>
      <c r="DI18" s="47" t="s">
        <v>509</v>
      </c>
      <c r="DJ18" s="47" t="s">
        <v>509</v>
      </c>
      <c r="DK18" s="47" t="s">
        <v>509</v>
      </c>
      <c r="DL18" s="47" t="s">
        <v>509</v>
      </c>
      <c r="DM18" s="47" t="s">
        <v>509</v>
      </c>
      <c r="DN18" s="47" t="s">
        <v>509</v>
      </c>
      <c r="DO18" s="47" t="s">
        <v>509</v>
      </c>
      <c r="DP18" s="47" t="s">
        <v>509</v>
      </c>
      <c r="DQ18" s="47" t="s">
        <v>509</v>
      </c>
      <c r="DR18" s="47" t="s">
        <v>509</v>
      </c>
      <c r="DS18" s="47" t="s">
        <v>509</v>
      </c>
      <c r="DT18" s="47" t="s">
        <v>509</v>
      </c>
      <c r="DU18" s="47" t="s">
        <v>509</v>
      </c>
      <c r="DV18" s="47" t="s">
        <v>509</v>
      </c>
      <c r="DW18" s="47" t="s">
        <v>509</v>
      </c>
      <c r="DX18" s="47" t="s">
        <v>509</v>
      </c>
      <c r="DY18" s="47" t="s">
        <v>509</v>
      </c>
      <c r="DZ18" s="47" t="s">
        <v>509</v>
      </c>
      <c r="EA18" s="47"/>
      <c r="EB18" s="47" t="s">
        <v>509</v>
      </c>
      <c r="EC18" s="47" t="s">
        <v>509</v>
      </c>
      <c r="ED18" s="47" t="s">
        <v>509</v>
      </c>
      <c r="EE18" s="47" t="s">
        <v>509</v>
      </c>
      <c r="EF18" s="47" t="s">
        <v>509</v>
      </c>
      <c r="EG18" s="47" t="s">
        <v>509</v>
      </c>
      <c r="EH18" s="47" t="s">
        <v>509</v>
      </c>
      <c r="EI18" s="47" t="s">
        <v>509</v>
      </c>
      <c r="EJ18" s="47" t="s">
        <v>509</v>
      </c>
      <c r="EK18" s="47" t="s">
        <v>509</v>
      </c>
      <c r="EL18" s="47" t="s">
        <v>509</v>
      </c>
      <c r="EM18" s="47" t="s">
        <v>509</v>
      </c>
      <c r="EN18" s="47" t="s">
        <v>509</v>
      </c>
      <c r="EO18" s="47" t="s">
        <v>509</v>
      </c>
      <c r="EP18" s="47" t="s">
        <v>509</v>
      </c>
      <c r="EQ18" s="47" t="s">
        <v>509</v>
      </c>
      <c r="ER18" s="47" t="s">
        <v>509</v>
      </c>
      <c r="ES18" s="47" t="s">
        <v>509</v>
      </c>
      <c r="ET18" s="47" t="s">
        <v>509</v>
      </c>
      <c r="EU18" s="47" t="s">
        <v>509</v>
      </c>
      <c r="EV18" s="47" t="s">
        <v>509</v>
      </c>
      <c r="EW18" s="47" t="s">
        <v>509</v>
      </c>
      <c r="EX18" s="47" t="s">
        <v>509</v>
      </c>
      <c r="EY18" s="47" t="s">
        <v>509</v>
      </c>
      <c r="EZ18" s="47" t="s">
        <v>509</v>
      </c>
      <c r="FA18" s="47" t="s">
        <v>509</v>
      </c>
      <c r="FB18" s="47" t="s">
        <v>509</v>
      </c>
      <c r="FC18" s="47" t="s">
        <v>509</v>
      </c>
      <c r="FD18" s="47" t="s">
        <v>509</v>
      </c>
      <c r="FE18" s="47" t="s">
        <v>509</v>
      </c>
      <c r="FF18" s="47" t="s">
        <v>509</v>
      </c>
      <c r="FG18" s="47" t="s">
        <v>509</v>
      </c>
      <c r="FH18" s="47" t="s">
        <v>509</v>
      </c>
      <c r="FI18" s="47" t="s">
        <v>509</v>
      </c>
      <c r="FJ18" s="47">
        <v>0.46250000000000002</v>
      </c>
      <c r="FK18" s="47">
        <v>0.71399999999999997</v>
      </c>
      <c r="FL18" s="47" t="s">
        <v>509</v>
      </c>
      <c r="FM18" s="47" t="s">
        <v>509</v>
      </c>
      <c r="FN18" s="47" t="s">
        <v>509</v>
      </c>
      <c r="FO18" s="47" t="s">
        <v>509</v>
      </c>
      <c r="FP18" s="47" t="s">
        <v>509</v>
      </c>
      <c r="FQ18" s="47" t="s">
        <v>509</v>
      </c>
      <c r="FR18" s="47" t="s">
        <v>509</v>
      </c>
      <c r="FS18" s="47" t="s">
        <v>509</v>
      </c>
      <c r="FT18" s="47" t="s">
        <v>509</v>
      </c>
      <c r="FU18" s="47" t="s">
        <v>509</v>
      </c>
      <c r="FV18" s="47" t="s">
        <v>509</v>
      </c>
      <c r="FW18" s="47" t="s">
        <v>509</v>
      </c>
      <c r="FX18" s="47" t="s">
        <v>509</v>
      </c>
      <c r="FY18" s="47" t="s">
        <v>509</v>
      </c>
      <c r="FZ18" s="47" t="s">
        <v>509</v>
      </c>
      <c r="GA18" s="47" t="s">
        <v>509</v>
      </c>
      <c r="GB18" s="47" t="s">
        <v>509</v>
      </c>
      <c r="GC18" s="47" t="s">
        <v>509</v>
      </c>
      <c r="GD18" s="47" t="s">
        <v>509</v>
      </c>
      <c r="GE18" s="47" t="s">
        <v>509</v>
      </c>
      <c r="GF18" s="47" t="s">
        <v>509</v>
      </c>
      <c r="GG18" s="47" t="s">
        <v>509</v>
      </c>
      <c r="GH18" s="47" t="s">
        <v>509</v>
      </c>
      <c r="GI18" s="47" t="s">
        <v>509</v>
      </c>
      <c r="GJ18" s="47" t="s">
        <v>509</v>
      </c>
      <c r="GK18" s="47" t="s">
        <v>509</v>
      </c>
      <c r="GL18" s="47" t="s">
        <v>509</v>
      </c>
      <c r="GM18" s="47" t="s">
        <v>509</v>
      </c>
      <c r="GN18" s="47" t="s">
        <v>509</v>
      </c>
      <c r="GO18" s="47" t="s">
        <v>509</v>
      </c>
      <c r="GP18" s="47" t="s">
        <v>509</v>
      </c>
      <c r="GQ18" s="47" t="s">
        <v>509</v>
      </c>
    </row>
    <row r="19" spans="1:199" x14ac:dyDescent="0.2">
      <c r="A19" s="46">
        <v>1887</v>
      </c>
      <c r="C19" s="47" t="s">
        <v>509</v>
      </c>
      <c r="D19" s="47" t="s">
        <v>509</v>
      </c>
      <c r="E19" s="47" t="s">
        <v>509</v>
      </c>
      <c r="F19" s="47" t="s">
        <v>509</v>
      </c>
      <c r="G19" s="47" t="s">
        <v>509</v>
      </c>
      <c r="H19" s="47" t="s">
        <v>509</v>
      </c>
      <c r="I19" s="47" t="s">
        <v>509</v>
      </c>
      <c r="J19" s="47" t="s">
        <v>509</v>
      </c>
      <c r="K19" s="47" t="s">
        <v>509</v>
      </c>
      <c r="L19" s="47" t="s">
        <v>509</v>
      </c>
      <c r="M19" s="47" t="s">
        <v>509</v>
      </c>
      <c r="N19" s="47" t="s">
        <v>509</v>
      </c>
      <c r="O19" s="47" t="s">
        <v>509</v>
      </c>
      <c r="P19" s="47" t="s">
        <v>509</v>
      </c>
      <c r="Q19" s="47" t="s">
        <v>509</v>
      </c>
      <c r="R19" s="47" t="s">
        <v>509</v>
      </c>
      <c r="S19" s="47" t="s">
        <v>509</v>
      </c>
      <c r="T19" s="47" t="s">
        <v>509</v>
      </c>
      <c r="U19" s="47" t="s">
        <v>509</v>
      </c>
      <c r="V19" s="47" t="s">
        <v>509</v>
      </c>
      <c r="W19" s="47" t="s">
        <v>509</v>
      </c>
      <c r="X19" s="47" t="s">
        <v>509</v>
      </c>
      <c r="Y19" s="47" t="s">
        <v>509</v>
      </c>
      <c r="Z19" s="47" t="s">
        <v>509</v>
      </c>
      <c r="AA19" s="47" t="s">
        <v>509</v>
      </c>
      <c r="AB19" s="47" t="s">
        <v>509</v>
      </c>
      <c r="AC19" s="47" t="s">
        <v>509</v>
      </c>
      <c r="AD19" s="47" t="s">
        <v>509</v>
      </c>
      <c r="AE19" s="47" t="s">
        <v>509</v>
      </c>
      <c r="AF19" s="47" t="s">
        <v>509</v>
      </c>
      <c r="AG19" s="47" t="s">
        <v>509</v>
      </c>
      <c r="AH19" s="47" t="s">
        <v>509</v>
      </c>
      <c r="AI19" s="47" t="s">
        <v>509</v>
      </c>
      <c r="AJ19" s="47" t="s">
        <v>509</v>
      </c>
      <c r="AK19" s="47" t="s">
        <v>509</v>
      </c>
      <c r="AL19" s="47" t="s">
        <v>509</v>
      </c>
      <c r="AM19" s="47" t="s">
        <v>509</v>
      </c>
      <c r="AN19" s="47" t="s">
        <v>509</v>
      </c>
      <c r="AO19" s="47" t="s">
        <v>509</v>
      </c>
      <c r="AP19" s="47" t="s">
        <v>509</v>
      </c>
      <c r="AQ19" s="47" t="s">
        <v>509</v>
      </c>
      <c r="AR19" s="47" t="s">
        <v>509</v>
      </c>
      <c r="AS19" s="47" t="s">
        <v>509</v>
      </c>
      <c r="AT19" s="47" t="s">
        <v>509</v>
      </c>
      <c r="AU19" s="47" t="s">
        <v>509</v>
      </c>
      <c r="AV19" s="47" t="s">
        <v>509</v>
      </c>
      <c r="AW19" s="47" t="s">
        <v>509</v>
      </c>
      <c r="AX19" s="47" t="s">
        <v>509</v>
      </c>
      <c r="AY19" s="47" t="s">
        <v>509</v>
      </c>
      <c r="AZ19" s="47" t="s">
        <v>509</v>
      </c>
      <c r="BA19" s="47" t="s">
        <v>509</v>
      </c>
      <c r="BB19" s="47" t="s">
        <v>509</v>
      </c>
      <c r="BC19" s="47" t="s">
        <v>509</v>
      </c>
      <c r="BD19" s="47" t="s">
        <v>509</v>
      </c>
      <c r="BE19" s="47" t="s">
        <v>509</v>
      </c>
      <c r="BF19" s="47" t="s">
        <v>509</v>
      </c>
      <c r="BG19" s="47" t="s">
        <v>509</v>
      </c>
      <c r="BH19" s="47" t="s">
        <v>509</v>
      </c>
      <c r="BI19" s="47" t="s">
        <v>509</v>
      </c>
      <c r="BJ19" s="47" t="s">
        <v>509</v>
      </c>
      <c r="BK19" s="47" t="s">
        <v>509</v>
      </c>
      <c r="BL19" s="47" t="s">
        <v>509</v>
      </c>
      <c r="BM19" s="47" t="s">
        <v>509</v>
      </c>
      <c r="BN19" s="47" t="s">
        <v>509</v>
      </c>
      <c r="BO19" s="47" t="s">
        <v>509</v>
      </c>
      <c r="BP19" s="47" t="s">
        <v>509</v>
      </c>
      <c r="BQ19" s="47" t="s">
        <v>509</v>
      </c>
      <c r="BR19" s="47">
        <v>4.7500000000000001E-2</v>
      </c>
      <c r="BS19" s="47">
        <v>2.4166666666666666E-2</v>
      </c>
      <c r="BT19" s="47" t="s">
        <v>509</v>
      </c>
      <c r="BU19" s="47" t="s">
        <v>509</v>
      </c>
      <c r="BV19" s="47" t="s">
        <v>509</v>
      </c>
      <c r="BW19" s="47" t="s">
        <v>509</v>
      </c>
      <c r="BX19" s="47" t="s">
        <v>509</v>
      </c>
      <c r="BY19" s="47" t="s">
        <v>509</v>
      </c>
      <c r="BZ19" s="47" t="s">
        <v>509</v>
      </c>
      <c r="CA19" s="47" t="s">
        <v>509</v>
      </c>
      <c r="CB19" s="47" t="s">
        <v>509</v>
      </c>
      <c r="CC19" s="47" t="s">
        <v>509</v>
      </c>
      <c r="CD19" s="47" t="s">
        <v>509</v>
      </c>
      <c r="CE19" s="47" t="s">
        <v>509</v>
      </c>
      <c r="CF19" s="47" t="s">
        <v>509</v>
      </c>
      <c r="CG19" s="47" t="s">
        <v>509</v>
      </c>
      <c r="CH19" s="47" t="s">
        <v>509</v>
      </c>
      <c r="CI19" s="47" t="s">
        <v>509</v>
      </c>
      <c r="CJ19" s="47" t="s">
        <v>509</v>
      </c>
      <c r="CK19" s="47" t="s">
        <v>509</v>
      </c>
      <c r="CL19" s="47" t="s">
        <v>509</v>
      </c>
      <c r="CM19" s="47" t="s">
        <v>509</v>
      </c>
      <c r="CN19" s="47" t="s">
        <v>509</v>
      </c>
      <c r="CO19" s="47" t="s">
        <v>509</v>
      </c>
      <c r="CP19" s="47" t="s">
        <v>509</v>
      </c>
      <c r="CQ19" s="47" t="s">
        <v>509</v>
      </c>
      <c r="CR19" s="47"/>
      <c r="CS19" s="47" t="s">
        <v>509</v>
      </c>
      <c r="CT19" s="47" t="s">
        <v>509</v>
      </c>
      <c r="CU19" s="47" t="s">
        <v>509</v>
      </c>
      <c r="CV19" s="47" t="s">
        <v>509</v>
      </c>
      <c r="CW19" s="47" t="s">
        <v>509</v>
      </c>
      <c r="CX19" s="47" t="s">
        <v>509</v>
      </c>
      <c r="CY19" s="47" t="s">
        <v>509</v>
      </c>
      <c r="CZ19" s="47" t="s">
        <v>509</v>
      </c>
      <c r="DA19" s="47" t="s">
        <v>509</v>
      </c>
      <c r="DB19" s="47" t="s">
        <v>509</v>
      </c>
      <c r="DC19" s="47" t="s">
        <v>509</v>
      </c>
      <c r="DD19" s="47" t="s">
        <v>509</v>
      </c>
      <c r="DE19" s="47" t="s">
        <v>509</v>
      </c>
      <c r="DF19" s="47" t="s">
        <v>509</v>
      </c>
      <c r="DG19" s="47" t="s">
        <v>509</v>
      </c>
      <c r="DH19" s="47" t="s">
        <v>509</v>
      </c>
      <c r="DI19" s="47" t="s">
        <v>509</v>
      </c>
      <c r="DJ19" s="47" t="s">
        <v>509</v>
      </c>
      <c r="DK19" s="47" t="s">
        <v>509</v>
      </c>
      <c r="DL19" s="47" t="s">
        <v>509</v>
      </c>
      <c r="DM19" s="47" t="s">
        <v>509</v>
      </c>
      <c r="DN19" s="47" t="s">
        <v>509</v>
      </c>
      <c r="DO19" s="47" t="s">
        <v>509</v>
      </c>
      <c r="DP19" s="47" t="s">
        <v>509</v>
      </c>
      <c r="DQ19" s="47" t="s">
        <v>509</v>
      </c>
      <c r="DR19" s="47" t="s">
        <v>509</v>
      </c>
      <c r="DS19" s="47" t="s">
        <v>509</v>
      </c>
      <c r="DT19" s="47" t="s">
        <v>509</v>
      </c>
      <c r="DU19" s="47" t="s">
        <v>509</v>
      </c>
      <c r="DV19" s="47" t="s">
        <v>509</v>
      </c>
      <c r="DW19" s="47" t="s">
        <v>509</v>
      </c>
      <c r="DX19" s="47" t="s">
        <v>509</v>
      </c>
      <c r="DY19" s="47" t="s">
        <v>509</v>
      </c>
      <c r="DZ19" s="47" t="s">
        <v>509</v>
      </c>
      <c r="EA19" s="47"/>
      <c r="EB19" s="47" t="s">
        <v>509</v>
      </c>
      <c r="EC19" s="47" t="s">
        <v>509</v>
      </c>
      <c r="ED19" s="47" t="s">
        <v>509</v>
      </c>
      <c r="EE19" s="47" t="s">
        <v>509</v>
      </c>
      <c r="EF19" s="47" t="s">
        <v>509</v>
      </c>
      <c r="EG19" s="47" t="s">
        <v>509</v>
      </c>
      <c r="EH19" s="47" t="s">
        <v>509</v>
      </c>
      <c r="EI19" s="47" t="s">
        <v>509</v>
      </c>
      <c r="EJ19" s="47" t="s">
        <v>509</v>
      </c>
      <c r="EK19" s="47" t="s">
        <v>509</v>
      </c>
      <c r="EL19" s="47" t="s">
        <v>509</v>
      </c>
      <c r="EM19" s="47" t="s">
        <v>509</v>
      </c>
      <c r="EN19" s="47" t="s">
        <v>509</v>
      </c>
      <c r="EO19" s="47" t="s">
        <v>509</v>
      </c>
      <c r="EP19" s="47" t="s">
        <v>509</v>
      </c>
      <c r="EQ19" s="47" t="s">
        <v>509</v>
      </c>
      <c r="ER19" s="47" t="s">
        <v>509</v>
      </c>
      <c r="ES19" s="47" t="s">
        <v>509</v>
      </c>
      <c r="ET19" s="47" t="s">
        <v>509</v>
      </c>
      <c r="EU19" s="47" t="s">
        <v>509</v>
      </c>
      <c r="EV19" s="47" t="s">
        <v>509</v>
      </c>
      <c r="EW19" s="47" t="s">
        <v>509</v>
      </c>
      <c r="EX19" s="47" t="s">
        <v>509</v>
      </c>
      <c r="EY19" s="47" t="s">
        <v>509</v>
      </c>
      <c r="EZ19" s="47" t="s">
        <v>509</v>
      </c>
      <c r="FA19" s="47" t="s">
        <v>509</v>
      </c>
      <c r="FB19" s="47" t="s">
        <v>509</v>
      </c>
      <c r="FC19" s="47" t="s">
        <v>509</v>
      </c>
      <c r="FD19" s="47" t="s">
        <v>509</v>
      </c>
      <c r="FE19" s="47" t="s">
        <v>509</v>
      </c>
      <c r="FF19" s="47" t="s">
        <v>509</v>
      </c>
      <c r="FG19" s="47" t="s">
        <v>509</v>
      </c>
      <c r="FH19" s="47" t="s">
        <v>509</v>
      </c>
      <c r="FI19" s="47" t="s">
        <v>509</v>
      </c>
      <c r="FJ19" s="47">
        <v>0.41250000000000003</v>
      </c>
      <c r="FK19" s="47">
        <v>0.72499999999999998</v>
      </c>
      <c r="FL19" s="47">
        <v>0.6</v>
      </c>
      <c r="FM19" s="47" t="s">
        <v>509</v>
      </c>
      <c r="FN19" s="47" t="s">
        <v>509</v>
      </c>
      <c r="FO19" s="47" t="s">
        <v>509</v>
      </c>
      <c r="FP19" s="47" t="s">
        <v>509</v>
      </c>
      <c r="FQ19" s="47" t="s">
        <v>509</v>
      </c>
      <c r="FR19" s="47" t="s">
        <v>509</v>
      </c>
      <c r="FS19" s="47" t="s">
        <v>509</v>
      </c>
      <c r="FT19" s="47" t="s">
        <v>509</v>
      </c>
      <c r="FU19" s="47" t="s">
        <v>509</v>
      </c>
      <c r="FV19" s="47" t="s">
        <v>509</v>
      </c>
      <c r="FW19" s="47" t="s">
        <v>509</v>
      </c>
      <c r="FX19" s="47" t="s">
        <v>509</v>
      </c>
      <c r="FY19" s="47" t="s">
        <v>509</v>
      </c>
      <c r="FZ19" s="47" t="s">
        <v>509</v>
      </c>
      <c r="GA19" s="47" t="s">
        <v>509</v>
      </c>
      <c r="GB19" s="47" t="s">
        <v>509</v>
      </c>
      <c r="GC19" s="47" t="s">
        <v>509</v>
      </c>
      <c r="GD19" s="47" t="s">
        <v>509</v>
      </c>
      <c r="GE19" s="47" t="s">
        <v>509</v>
      </c>
      <c r="GF19" s="47" t="s">
        <v>509</v>
      </c>
      <c r="GG19" s="47" t="s">
        <v>509</v>
      </c>
      <c r="GH19" s="47" t="s">
        <v>509</v>
      </c>
      <c r="GI19" s="47" t="s">
        <v>509</v>
      </c>
      <c r="GJ19" s="47" t="s">
        <v>509</v>
      </c>
      <c r="GK19" s="47" t="s">
        <v>509</v>
      </c>
      <c r="GL19" s="47" t="s">
        <v>509</v>
      </c>
      <c r="GM19" s="47" t="s">
        <v>509</v>
      </c>
      <c r="GN19" s="47" t="s">
        <v>509</v>
      </c>
      <c r="GO19" s="47" t="s">
        <v>509</v>
      </c>
      <c r="GP19" s="47" t="s">
        <v>509</v>
      </c>
      <c r="GQ19" s="47" t="s">
        <v>509</v>
      </c>
    </row>
    <row r="20" spans="1:199" x14ac:dyDescent="0.2">
      <c r="A20" s="46">
        <v>1888</v>
      </c>
      <c r="C20" s="47" t="s">
        <v>509</v>
      </c>
      <c r="D20" s="47" t="s">
        <v>509</v>
      </c>
      <c r="E20" s="47" t="s">
        <v>509</v>
      </c>
      <c r="F20" s="47" t="s">
        <v>509</v>
      </c>
      <c r="G20" s="47" t="s">
        <v>509</v>
      </c>
      <c r="H20" s="47" t="s">
        <v>509</v>
      </c>
      <c r="I20" s="47" t="s">
        <v>509</v>
      </c>
      <c r="J20" s="47" t="s">
        <v>509</v>
      </c>
      <c r="K20" s="47" t="s">
        <v>509</v>
      </c>
      <c r="L20" s="47" t="s">
        <v>509</v>
      </c>
      <c r="M20" s="47" t="s">
        <v>509</v>
      </c>
      <c r="N20" s="47" t="s">
        <v>509</v>
      </c>
      <c r="O20" s="47" t="s">
        <v>509</v>
      </c>
      <c r="P20" s="47" t="s">
        <v>509</v>
      </c>
      <c r="Q20" s="47" t="s">
        <v>509</v>
      </c>
      <c r="R20" s="47" t="s">
        <v>509</v>
      </c>
      <c r="S20" s="47" t="s">
        <v>509</v>
      </c>
      <c r="T20" s="47" t="s">
        <v>509</v>
      </c>
      <c r="U20" s="47" t="s">
        <v>509</v>
      </c>
      <c r="V20" s="47" t="s">
        <v>509</v>
      </c>
      <c r="W20" s="47" t="s">
        <v>509</v>
      </c>
      <c r="X20" s="47" t="s">
        <v>509</v>
      </c>
      <c r="Y20" s="47" t="s">
        <v>509</v>
      </c>
      <c r="Z20" s="47" t="s">
        <v>509</v>
      </c>
      <c r="AA20" s="47" t="s">
        <v>509</v>
      </c>
      <c r="AB20" s="47" t="s">
        <v>509</v>
      </c>
      <c r="AC20" s="47" t="s">
        <v>509</v>
      </c>
      <c r="AD20" s="47" t="s">
        <v>509</v>
      </c>
      <c r="AE20" s="47" t="s">
        <v>509</v>
      </c>
      <c r="AF20" s="47" t="s">
        <v>509</v>
      </c>
      <c r="AG20" s="47" t="s">
        <v>509</v>
      </c>
      <c r="AH20" s="47" t="s">
        <v>509</v>
      </c>
      <c r="AI20" s="47" t="s">
        <v>509</v>
      </c>
      <c r="AJ20" s="47" t="s">
        <v>509</v>
      </c>
      <c r="AK20" s="47" t="s">
        <v>509</v>
      </c>
      <c r="AL20" s="47" t="s">
        <v>509</v>
      </c>
      <c r="AM20" s="47" t="s">
        <v>509</v>
      </c>
      <c r="AN20" s="47" t="s">
        <v>509</v>
      </c>
      <c r="AO20" s="47" t="s">
        <v>509</v>
      </c>
      <c r="AP20" s="47" t="s">
        <v>509</v>
      </c>
      <c r="AQ20" s="47" t="s">
        <v>509</v>
      </c>
      <c r="AR20" s="47" t="s">
        <v>509</v>
      </c>
      <c r="AS20" s="47" t="s">
        <v>509</v>
      </c>
      <c r="AT20" s="47" t="s">
        <v>509</v>
      </c>
      <c r="AU20" s="47" t="s">
        <v>509</v>
      </c>
      <c r="AV20" s="47" t="s">
        <v>509</v>
      </c>
      <c r="AW20" s="47" t="s">
        <v>509</v>
      </c>
      <c r="AX20" s="47" t="s">
        <v>509</v>
      </c>
      <c r="AY20" s="47" t="s">
        <v>509</v>
      </c>
      <c r="AZ20" s="47" t="s">
        <v>509</v>
      </c>
      <c r="BA20" s="47" t="s">
        <v>509</v>
      </c>
      <c r="BB20" s="47" t="s">
        <v>509</v>
      </c>
      <c r="BC20" s="47" t="s">
        <v>509</v>
      </c>
      <c r="BD20" s="47" t="s">
        <v>509</v>
      </c>
      <c r="BE20" s="47" t="s">
        <v>509</v>
      </c>
      <c r="BF20" s="47" t="s">
        <v>509</v>
      </c>
      <c r="BG20" s="47" t="s">
        <v>509</v>
      </c>
      <c r="BH20" s="47" t="s">
        <v>509</v>
      </c>
      <c r="BI20" s="47" t="s">
        <v>509</v>
      </c>
      <c r="BJ20" s="47" t="s">
        <v>509</v>
      </c>
      <c r="BK20" s="47" t="s">
        <v>509</v>
      </c>
      <c r="BL20" s="47" t="s">
        <v>509</v>
      </c>
      <c r="BM20" s="47" t="s">
        <v>509</v>
      </c>
      <c r="BN20" s="47" t="s">
        <v>509</v>
      </c>
      <c r="BO20" s="47" t="s">
        <v>509</v>
      </c>
      <c r="BP20" s="47">
        <v>0.6791666666666667</v>
      </c>
      <c r="BQ20" s="47" t="s">
        <v>509</v>
      </c>
      <c r="BR20" s="47" t="s">
        <v>509</v>
      </c>
      <c r="BS20" s="47" t="s">
        <v>509</v>
      </c>
      <c r="BT20" s="47" t="s">
        <v>509</v>
      </c>
      <c r="BU20" s="47" t="s">
        <v>509</v>
      </c>
      <c r="BV20" s="47" t="s">
        <v>509</v>
      </c>
      <c r="BW20" s="47" t="s">
        <v>509</v>
      </c>
      <c r="BX20" s="47" t="s">
        <v>509</v>
      </c>
      <c r="BY20" s="47" t="s">
        <v>509</v>
      </c>
      <c r="BZ20" s="47" t="s">
        <v>509</v>
      </c>
      <c r="CA20" s="47" t="s">
        <v>509</v>
      </c>
      <c r="CB20" s="47" t="s">
        <v>509</v>
      </c>
      <c r="CC20" s="47" t="s">
        <v>509</v>
      </c>
      <c r="CD20" s="47" t="s">
        <v>509</v>
      </c>
      <c r="CE20" s="47" t="s">
        <v>509</v>
      </c>
      <c r="CF20" s="47" t="s">
        <v>509</v>
      </c>
      <c r="CG20" s="47" t="s">
        <v>509</v>
      </c>
      <c r="CH20" s="47" t="s">
        <v>509</v>
      </c>
      <c r="CI20" s="47" t="s">
        <v>509</v>
      </c>
      <c r="CJ20" s="47" t="s">
        <v>509</v>
      </c>
      <c r="CK20" s="47" t="s">
        <v>509</v>
      </c>
      <c r="CL20" s="47" t="s">
        <v>509</v>
      </c>
      <c r="CM20" s="47" t="s">
        <v>509</v>
      </c>
      <c r="CN20" s="47" t="s">
        <v>509</v>
      </c>
      <c r="CO20" s="47" t="s">
        <v>509</v>
      </c>
      <c r="CP20" s="47" t="s">
        <v>509</v>
      </c>
      <c r="CQ20" s="47" t="s">
        <v>509</v>
      </c>
      <c r="CR20" s="47"/>
      <c r="CS20" s="47" t="s">
        <v>509</v>
      </c>
      <c r="CT20" s="47" t="s">
        <v>509</v>
      </c>
      <c r="CU20" s="47" t="s">
        <v>509</v>
      </c>
      <c r="CV20" s="47" t="s">
        <v>509</v>
      </c>
      <c r="CW20" s="47" t="s">
        <v>509</v>
      </c>
      <c r="CX20" s="47" t="s">
        <v>509</v>
      </c>
      <c r="CY20" s="47" t="s">
        <v>509</v>
      </c>
      <c r="CZ20" s="47" t="s">
        <v>509</v>
      </c>
      <c r="DA20" s="47" t="s">
        <v>509</v>
      </c>
      <c r="DB20" s="47" t="s">
        <v>509</v>
      </c>
      <c r="DC20" s="47" t="s">
        <v>509</v>
      </c>
      <c r="DD20" s="47" t="s">
        <v>509</v>
      </c>
      <c r="DE20" s="47" t="s">
        <v>509</v>
      </c>
      <c r="DF20" s="47" t="s">
        <v>509</v>
      </c>
      <c r="DG20" s="47" t="s">
        <v>509</v>
      </c>
      <c r="DH20" s="47" t="s">
        <v>509</v>
      </c>
      <c r="DI20" s="47" t="s">
        <v>509</v>
      </c>
      <c r="DJ20" s="47" t="s">
        <v>509</v>
      </c>
      <c r="DK20" s="47" t="s">
        <v>509</v>
      </c>
      <c r="DL20" s="47" t="s">
        <v>509</v>
      </c>
      <c r="DM20" s="47" t="s">
        <v>509</v>
      </c>
      <c r="DN20" s="47" t="s">
        <v>509</v>
      </c>
      <c r="DO20" s="47" t="s">
        <v>509</v>
      </c>
      <c r="DP20" s="47" t="s">
        <v>509</v>
      </c>
      <c r="DQ20" s="47" t="s">
        <v>509</v>
      </c>
      <c r="DR20" s="47" t="s">
        <v>509</v>
      </c>
      <c r="DS20" s="47" t="s">
        <v>509</v>
      </c>
      <c r="DT20" s="47" t="s">
        <v>509</v>
      </c>
      <c r="DU20" s="47" t="s">
        <v>509</v>
      </c>
      <c r="DV20" s="47" t="s">
        <v>509</v>
      </c>
      <c r="DW20" s="47" t="s">
        <v>509</v>
      </c>
      <c r="DX20" s="47" t="s">
        <v>509</v>
      </c>
      <c r="DY20" s="47" t="s">
        <v>509</v>
      </c>
      <c r="DZ20" s="47" t="s">
        <v>509</v>
      </c>
      <c r="EA20" s="47"/>
      <c r="EB20" s="47" t="s">
        <v>509</v>
      </c>
      <c r="EC20" s="47" t="s">
        <v>509</v>
      </c>
      <c r="ED20" s="47" t="s">
        <v>509</v>
      </c>
      <c r="EE20" s="47" t="s">
        <v>509</v>
      </c>
      <c r="EF20" s="47" t="s">
        <v>509</v>
      </c>
      <c r="EG20" s="47" t="s">
        <v>509</v>
      </c>
      <c r="EH20" s="47" t="s">
        <v>509</v>
      </c>
      <c r="EI20" s="47" t="s">
        <v>509</v>
      </c>
      <c r="EJ20" s="47" t="s">
        <v>509</v>
      </c>
      <c r="EK20" s="47" t="s">
        <v>509</v>
      </c>
      <c r="EL20" s="47" t="s">
        <v>509</v>
      </c>
      <c r="EM20" s="47" t="s">
        <v>509</v>
      </c>
      <c r="EN20" s="47" t="s">
        <v>509</v>
      </c>
      <c r="EO20" s="47" t="s">
        <v>509</v>
      </c>
      <c r="EP20" s="47" t="s">
        <v>509</v>
      </c>
      <c r="EQ20" s="47" t="s">
        <v>509</v>
      </c>
      <c r="ER20" s="47" t="s">
        <v>509</v>
      </c>
      <c r="ES20" s="47" t="s">
        <v>509</v>
      </c>
      <c r="ET20" s="47" t="s">
        <v>509</v>
      </c>
      <c r="EU20" s="47" t="s">
        <v>509</v>
      </c>
      <c r="EV20" s="47" t="s">
        <v>509</v>
      </c>
      <c r="EW20" s="47" t="s">
        <v>509</v>
      </c>
      <c r="EX20" s="47" t="s">
        <v>509</v>
      </c>
      <c r="EY20" s="47" t="s">
        <v>509</v>
      </c>
      <c r="EZ20" s="47" t="s">
        <v>509</v>
      </c>
      <c r="FA20" s="47" t="s">
        <v>509</v>
      </c>
      <c r="FB20" s="47" t="s">
        <v>509</v>
      </c>
      <c r="FC20" s="47" t="s">
        <v>509</v>
      </c>
      <c r="FD20" s="47" t="s">
        <v>509</v>
      </c>
      <c r="FE20" s="47" t="s">
        <v>509</v>
      </c>
      <c r="FF20" s="47" t="s">
        <v>509</v>
      </c>
      <c r="FG20" s="47" t="s">
        <v>509</v>
      </c>
      <c r="FH20" s="47" t="s">
        <v>509</v>
      </c>
      <c r="FI20" s="47" t="s">
        <v>509</v>
      </c>
      <c r="FJ20" s="47">
        <v>0.46666666666666667</v>
      </c>
      <c r="FK20" s="47">
        <v>0.7</v>
      </c>
      <c r="FL20" s="47" t="s">
        <v>509</v>
      </c>
      <c r="FM20" s="47" t="s">
        <v>509</v>
      </c>
      <c r="FN20" s="47" t="s">
        <v>509</v>
      </c>
      <c r="FO20" s="47" t="s">
        <v>509</v>
      </c>
      <c r="FP20" s="47" t="s">
        <v>509</v>
      </c>
      <c r="FQ20" s="47" t="s">
        <v>509</v>
      </c>
      <c r="FR20" s="47" t="s">
        <v>509</v>
      </c>
      <c r="FS20" s="47" t="s">
        <v>509</v>
      </c>
      <c r="FT20" s="47" t="s">
        <v>509</v>
      </c>
      <c r="FU20" s="47" t="s">
        <v>509</v>
      </c>
      <c r="FV20" s="47" t="s">
        <v>509</v>
      </c>
      <c r="FW20" s="47" t="s">
        <v>509</v>
      </c>
      <c r="FX20" s="47" t="s">
        <v>509</v>
      </c>
      <c r="FY20" s="47" t="s">
        <v>509</v>
      </c>
      <c r="FZ20" s="47" t="s">
        <v>509</v>
      </c>
      <c r="GA20" s="47" t="s">
        <v>509</v>
      </c>
      <c r="GB20" s="47" t="s">
        <v>509</v>
      </c>
      <c r="GC20" s="47">
        <v>4.4166666666666668E-3</v>
      </c>
      <c r="GD20" s="47" t="s">
        <v>509</v>
      </c>
      <c r="GE20" s="47">
        <v>3.1250000000000002E-3</v>
      </c>
      <c r="GF20" s="47" t="s">
        <v>509</v>
      </c>
      <c r="GG20" s="47" t="s">
        <v>509</v>
      </c>
      <c r="GH20" s="47" t="s">
        <v>509</v>
      </c>
      <c r="GI20" s="47" t="s">
        <v>509</v>
      </c>
      <c r="GJ20" s="47" t="s">
        <v>509</v>
      </c>
      <c r="GK20" s="47" t="s">
        <v>509</v>
      </c>
      <c r="GL20" s="47" t="s">
        <v>509</v>
      </c>
      <c r="GM20" s="47" t="s">
        <v>509</v>
      </c>
      <c r="GN20" s="47" t="s">
        <v>509</v>
      </c>
      <c r="GO20" s="47" t="s">
        <v>509</v>
      </c>
      <c r="GP20" s="47" t="s">
        <v>509</v>
      </c>
      <c r="GQ20" s="47" t="s">
        <v>509</v>
      </c>
    </row>
    <row r="21" spans="1:199" x14ac:dyDescent="0.2">
      <c r="A21" s="46">
        <v>1889</v>
      </c>
      <c r="C21" s="47" t="s">
        <v>509</v>
      </c>
      <c r="D21" s="47" t="s">
        <v>509</v>
      </c>
      <c r="E21" s="47" t="s">
        <v>509</v>
      </c>
      <c r="F21" s="47" t="s">
        <v>509</v>
      </c>
      <c r="G21" s="47" t="s">
        <v>509</v>
      </c>
      <c r="H21" s="47" t="s">
        <v>509</v>
      </c>
      <c r="I21" s="47" t="s">
        <v>509</v>
      </c>
      <c r="J21" s="47" t="s">
        <v>509</v>
      </c>
      <c r="K21" s="47" t="s">
        <v>509</v>
      </c>
      <c r="L21" s="47" t="s">
        <v>509</v>
      </c>
      <c r="M21" s="47" t="s">
        <v>509</v>
      </c>
      <c r="N21" s="47" t="s">
        <v>509</v>
      </c>
      <c r="O21" s="47" t="s">
        <v>509</v>
      </c>
      <c r="P21" s="47" t="s">
        <v>509</v>
      </c>
      <c r="Q21" s="47" t="s">
        <v>509</v>
      </c>
      <c r="R21" s="47" t="s">
        <v>509</v>
      </c>
      <c r="S21" s="47"/>
      <c r="T21" s="47" t="s">
        <v>509</v>
      </c>
      <c r="U21" s="47" t="s">
        <v>509</v>
      </c>
      <c r="V21" s="47" t="s">
        <v>509</v>
      </c>
      <c r="W21" s="47" t="s">
        <v>509</v>
      </c>
      <c r="X21" s="47" t="s">
        <v>509</v>
      </c>
      <c r="Y21" s="47" t="s">
        <v>509</v>
      </c>
      <c r="Z21" s="47" t="s">
        <v>509</v>
      </c>
      <c r="AA21" s="47" t="s">
        <v>509</v>
      </c>
      <c r="AB21" s="47" t="s">
        <v>509</v>
      </c>
      <c r="AC21" s="47" t="s">
        <v>509</v>
      </c>
      <c r="AD21" s="47" t="s">
        <v>509</v>
      </c>
      <c r="AE21" s="47" t="s">
        <v>509</v>
      </c>
      <c r="AF21" s="47" t="s">
        <v>509</v>
      </c>
      <c r="AG21" s="47" t="s">
        <v>509</v>
      </c>
      <c r="AH21" s="47" t="s">
        <v>509</v>
      </c>
      <c r="AI21" s="47" t="s">
        <v>509</v>
      </c>
      <c r="AJ21" s="47" t="s">
        <v>509</v>
      </c>
      <c r="AK21" s="47" t="s">
        <v>509</v>
      </c>
      <c r="AL21" s="47" t="s">
        <v>509</v>
      </c>
      <c r="AM21" s="47" t="s">
        <v>509</v>
      </c>
      <c r="AN21" s="47" t="s">
        <v>509</v>
      </c>
      <c r="AO21" s="47" t="s">
        <v>509</v>
      </c>
      <c r="AP21" s="47" t="s">
        <v>509</v>
      </c>
      <c r="AQ21" s="47" t="s">
        <v>509</v>
      </c>
      <c r="AR21" s="47" t="s">
        <v>509</v>
      </c>
      <c r="AS21" s="47" t="s">
        <v>509</v>
      </c>
      <c r="AT21" s="47" t="s">
        <v>509</v>
      </c>
      <c r="AU21" s="47" t="s">
        <v>509</v>
      </c>
      <c r="AV21" s="47" t="s">
        <v>509</v>
      </c>
      <c r="AW21" s="47" t="s">
        <v>509</v>
      </c>
      <c r="AX21" s="47" t="s">
        <v>509</v>
      </c>
      <c r="AY21" s="47" t="s">
        <v>509</v>
      </c>
      <c r="AZ21" s="47" t="s">
        <v>509</v>
      </c>
      <c r="BA21" s="47" t="s">
        <v>509</v>
      </c>
      <c r="BB21" s="47" t="s">
        <v>509</v>
      </c>
      <c r="BC21" s="47" t="s">
        <v>509</v>
      </c>
      <c r="BD21" s="47" t="s">
        <v>509</v>
      </c>
      <c r="BE21" s="47" t="s">
        <v>509</v>
      </c>
      <c r="BF21" s="47" t="s">
        <v>509</v>
      </c>
      <c r="BG21" s="47" t="s">
        <v>509</v>
      </c>
      <c r="BH21" s="47" t="s">
        <v>509</v>
      </c>
      <c r="BI21" s="47" t="s">
        <v>509</v>
      </c>
      <c r="BJ21" s="47" t="s">
        <v>509</v>
      </c>
      <c r="BK21" s="47" t="s">
        <v>509</v>
      </c>
      <c r="BL21" s="47" t="s">
        <v>509</v>
      </c>
      <c r="BM21" s="47" t="s">
        <v>509</v>
      </c>
      <c r="BN21" s="47" t="s">
        <v>509</v>
      </c>
      <c r="BO21" s="47" t="s">
        <v>509</v>
      </c>
      <c r="BP21" s="47" t="s">
        <v>509</v>
      </c>
      <c r="BQ21" s="47" t="s">
        <v>509</v>
      </c>
      <c r="BR21" s="47" t="s">
        <v>509</v>
      </c>
      <c r="BS21" s="47" t="s">
        <v>509</v>
      </c>
      <c r="BT21" s="47" t="s">
        <v>509</v>
      </c>
      <c r="BU21" s="47" t="s">
        <v>509</v>
      </c>
      <c r="BV21" s="47" t="s">
        <v>509</v>
      </c>
      <c r="BW21" s="47" t="s">
        <v>509</v>
      </c>
      <c r="BX21" s="47" t="s">
        <v>509</v>
      </c>
      <c r="BY21" s="47" t="s">
        <v>509</v>
      </c>
      <c r="BZ21" s="47" t="s">
        <v>509</v>
      </c>
      <c r="CA21" s="47" t="s">
        <v>509</v>
      </c>
      <c r="CB21" s="47" t="s">
        <v>509</v>
      </c>
      <c r="CC21" s="47" t="s">
        <v>509</v>
      </c>
      <c r="CD21" s="47" t="s">
        <v>509</v>
      </c>
      <c r="CE21" s="47" t="s">
        <v>509</v>
      </c>
      <c r="CF21" s="47" t="s">
        <v>509</v>
      </c>
      <c r="CG21" s="47" t="s">
        <v>509</v>
      </c>
      <c r="CH21" s="47" t="s">
        <v>509</v>
      </c>
      <c r="CI21" s="47" t="s">
        <v>509</v>
      </c>
      <c r="CJ21" s="47" t="s">
        <v>509</v>
      </c>
      <c r="CK21" s="47" t="s">
        <v>509</v>
      </c>
      <c r="CL21" s="47" t="s">
        <v>509</v>
      </c>
      <c r="CM21" s="47" t="s">
        <v>509</v>
      </c>
      <c r="CN21" s="47" t="s">
        <v>509</v>
      </c>
      <c r="CO21" s="47" t="s">
        <v>509</v>
      </c>
      <c r="CP21" s="47" t="s">
        <v>509</v>
      </c>
      <c r="CQ21" s="47" t="s">
        <v>509</v>
      </c>
      <c r="CR21" s="47"/>
      <c r="CS21" s="47" t="s">
        <v>509</v>
      </c>
      <c r="CT21" s="47" t="s">
        <v>509</v>
      </c>
      <c r="CU21" s="47" t="s">
        <v>509</v>
      </c>
      <c r="CV21" s="47" t="s">
        <v>509</v>
      </c>
      <c r="CW21" s="47" t="s">
        <v>509</v>
      </c>
      <c r="CX21" s="47" t="s">
        <v>509</v>
      </c>
      <c r="CY21" s="47" t="s">
        <v>509</v>
      </c>
      <c r="CZ21" s="47" t="s">
        <v>509</v>
      </c>
      <c r="DA21" s="47" t="s">
        <v>509</v>
      </c>
      <c r="DB21" s="47" t="s">
        <v>509</v>
      </c>
      <c r="DC21" s="47" t="s">
        <v>509</v>
      </c>
      <c r="DD21" s="47" t="s">
        <v>509</v>
      </c>
      <c r="DE21" s="47" t="s">
        <v>509</v>
      </c>
      <c r="DF21" s="47" t="s">
        <v>509</v>
      </c>
      <c r="DG21" s="47" t="s">
        <v>509</v>
      </c>
      <c r="DH21" s="47" t="s">
        <v>509</v>
      </c>
      <c r="DI21" s="47" t="s">
        <v>509</v>
      </c>
      <c r="DJ21" s="47" t="s">
        <v>509</v>
      </c>
      <c r="DK21" s="47" t="s">
        <v>509</v>
      </c>
      <c r="DL21" s="47" t="s">
        <v>509</v>
      </c>
      <c r="DM21" s="47" t="s">
        <v>509</v>
      </c>
      <c r="DN21" s="47" t="s">
        <v>509</v>
      </c>
      <c r="DO21" s="47" t="s">
        <v>509</v>
      </c>
      <c r="DP21" s="47" t="s">
        <v>509</v>
      </c>
      <c r="DQ21" s="47" t="s">
        <v>509</v>
      </c>
      <c r="DR21" s="47" t="s">
        <v>509</v>
      </c>
      <c r="DS21" s="47" t="s">
        <v>509</v>
      </c>
      <c r="DT21" s="47" t="s">
        <v>509</v>
      </c>
      <c r="DU21" s="47" t="s">
        <v>509</v>
      </c>
      <c r="DV21" s="47" t="s">
        <v>509</v>
      </c>
      <c r="DW21" s="47" t="s">
        <v>509</v>
      </c>
      <c r="DX21" s="47" t="s">
        <v>509</v>
      </c>
      <c r="DY21" s="47" t="s">
        <v>509</v>
      </c>
      <c r="DZ21" s="47" t="s">
        <v>509</v>
      </c>
      <c r="EA21" s="47"/>
      <c r="EB21" s="47">
        <v>15.272727272727272</v>
      </c>
      <c r="EC21" s="47"/>
      <c r="ED21" s="47" t="s">
        <v>509</v>
      </c>
      <c r="EE21" s="47" t="s">
        <v>509</v>
      </c>
      <c r="EF21" s="47" t="s">
        <v>509</v>
      </c>
      <c r="EG21" s="47" t="s">
        <v>509</v>
      </c>
      <c r="EH21" s="47" t="s">
        <v>509</v>
      </c>
      <c r="EI21" s="47" t="s">
        <v>509</v>
      </c>
      <c r="EJ21" s="47" t="s">
        <v>509</v>
      </c>
      <c r="EK21" s="47" t="s">
        <v>509</v>
      </c>
      <c r="EL21" s="47" t="s">
        <v>509</v>
      </c>
      <c r="EM21" s="47" t="s">
        <v>509</v>
      </c>
      <c r="EN21" s="47" t="s">
        <v>509</v>
      </c>
      <c r="EO21" s="47" t="s">
        <v>509</v>
      </c>
      <c r="EP21" s="47" t="s">
        <v>509</v>
      </c>
      <c r="EQ21" s="47" t="s">
        <v>509</v>
      </c>
      <c r="ER21" s="47" t="s">
        <v>509</v>
      </c>
      <c r="ES21" s="47" t="s">
        <v>509</v>
      </c>
      <c r="ET21" s="47" t="s">
        <v>509</v>
      </c>
      <c r="EU21" s="47" t="s">
        <v>509</v>
      </c>
      <c r="EV21" s="47" t="s">
        <v>509</v>
      </c>
      <c r="EW21" s="47" t="s">
        <v>509</v>
      </c>
      <c r="EX21" s="47" t="s">
        <v>509</v>
      </c>
      <c r="EY21" s="47" t="s">
        <v>509</v>
      </c>
      <c r="EZ21" s="47" t="s">
        <v>509</v>
      </c>
      <c r="FA21" s="47" t="s">
        <v>509</v>
      </c>
      <c r="FB21" s="47" t="s">
        <v>509</v>
      </c>
      <c r="FC21" s="47" t="s">
        <v>509</v>
      </c>
      <c r="FD21" s="47" t="s">
        <v>509</v>
      </c>
      <c r="FE21" s="47" t="s">
        <v>509</v>
      </c>
      <c r="FF21" s="47" t="s">
        <v>509</v>
      </c>
      <c r="FG21" s="47" t="s">
        <v>509</v>
      </c>
      <c r="FH21" s="47" t="s">
        <v>509</v>
      </c>
      <c r="FI21" s="47" t="s">
        <v>509</v>
      </c>
      <c r="FJ21" s="47">
        <v>0.42499999999999999</v>
      </c>
      <c r="FK21" s="47" t="s">
        <v>509</v>
      </c>
      <c r="FL21" s="47" t="s">
        <v>509</v>
      </c>
      <c r="FM21" s="47">
        <v>0.55000000000000004</v>
      </c>
      <c r="FN21" s="47" t="s">
        <v>509</v>
      </c>
      <c r="FO21" s="47" t="s">
        <v>509</v>
      </c>
      <c r="FP21" s="47" t="s">
        <v>509</v>
      </c>
      <c r="FQ21" s="47" t="s">
        <v>509</v>
      </c>
      <c r="FR21" s="47" t="s">
        <v>509</v>
      </c>
      <c r="FS21" s="47" t="s">
        <v>509</v>
      </c>
      <c r="FT21" s="47" t="s">
        <v>509</v>
      </c>
      <c r="FU21" s="47" t="s">
        <v>509</v>
      </c>
      <c r="FV21" s="47" t="s">
        <v>509</v>
      </c>
      <c r="FW21" s="47" t="s">
        <v>509</v>
      </c>
      <c r="FX21" s="47" t="s">
        <v>509</v>
      </c>
      <c r="FY21" s="47" t="s">
        <v>509</v>
      </c>
      <c r="FZ21" s="47" t="s">
        <v>509</v>
      </c>
      <c r="GA21" s="47" t="s">
        <v>509</v>
      </c>
      <c r="GB21" s="47" t="s">
        <v>509</v>
      </c>
      <c r="GC21" s="47" t="s">
        <v>509</v>
      </c>
      <c r="GD21" s="47" t="s">
        <v>509</v>
      </c>
      <c r="GE21" s="47" t="s">
        <v>509</v>
      </c>
      <c r="GF21" s="47" t="s">
        <v>509</v>
      </c>
      <c r="GG21" s="47" t="s">
        <v>509</v>
      </c>
      <c r="GH21" s="47" t="s">
        <v>509</v>
      </c>
      <c r="GI21" s="47" t="s">
        <v>509</v>
      </c>
      <c r="GJ21" s="47" t="s">
        <v>509</v>
      </c>
      <c r="GK21" s="47" t="s">
        <v>509</v>
      </c>
      <c r="GL21" s="47" t="s">
        <v>509</v>
      </c>
      <c r="GM21" s="47" t="s">
        <v>509</v>
      </c>
      <c r="GN21" s="47">
        <v>0.8</v>
      </c>
      <c r="GO21" s="47" t="s">
        <v>509</v>
      </c>
      <c r="GP21" s="47" t="s">
        <v>509</v>
      </c>
      <c r="GQ21" s="47" t="s">
        <v>509</v>
      </c>
    </row>
    <row r="22" spans="1:199" x14ac:dyDescent="0.2">
      <c r="A22" s="46">
        <v>1890</v>
      </c>
      <c r="C22" s="47" t="s">
        <v>509</v>
      </c>
      <c r="D22" s="47" t="s">
        <v>509</v>
      </c>
      <c r="E22" s="47" t="s">
        <v>509</v>
      </c>
      <c r="F22" s="47" t="s">
        <v>509</v>
      </c>
      <c r="G22" s="47" t="s">
        <v>509</v>
      </c>
      <c r="H22" s="47" t="s">
        <v>509</v>
      </c>
      <c r="I22" s="47" t="s">
        <v>509</v>
      </c>
      <c r="J22" s="47" t="s">
        <v>509</v>
      </c>
      <c r="K22" s="47" t="s">
        <v>509</v>
      </c>
      <c r="L22" s="47" t="s">
        <v>509</v>
      </c>
      <c r="M22" s="47" t="s">
        <v>509</v>
      </c>
      <c r="N22" s="47" t="s">
        <v>509</v>
      </c>
      <c r="O22" s="47" t="s">
        <v>509</v>
      </c>
      <c r="P22" s="47" t="s">
        <v>509</v>
      </c>
      <c r="Q22" s="47" t="s">
        <v>509</v>
      </c>
      <c r="R22" s="47" t="s">
        <v>509</v>
      </c>
      <c r="S22" s="47"/>
      <c r="T22" s="47" t="s">
        <v>509</v>
      </c>
      <c r="U22" s="47" t="s">
        <v>509</v>
      </c>
      <c r="V22" s="47" t="s">
        <v>509</v>
      </c>
      <c r="W22" s="47" t="s">
        <v>509</v>
      </c>
      <c r="X22" s="47" t="s">
        <v>509</v>
      </c>
      <c r="Y22" s="47" t="s">
        <v>509</v>
      </c>
      <c r="Z22" s="47" t="s">
        <v>509</v>
      </c>
      <c r="AA22" s="47" t="s">
        <v>509</v>
      </c>
      <c r="AB22" s="47" t="s">
        <v>509</v>
      </c>
      <c r="AC22" s="47" t="s">
        <v>509</v>
      </c>
      <c r="AD22" s="47" t="s">
        <v>509</v>
      </c>
      <c r="AE22" s="47" t="s">
        <v>509</v>
      </c>
      <c r="AF22" s="47" t="s">
        <v>509</v>
      </c>
      <c r="AG22" s="47" t="s">
        <v>509</v>
      </c>
      <c r="AH22" s="47" t="s">
        <v>509</v>
      </c>
      <c r="AI22" s="47" t="s">
        <v>509</v>
      </c>
      <c r="AJ22" s="47" t="s">
        <v>509</v>
      </c>
      <c r="AK22" s="47" t="s">
        <v>509</v>
      </c>
      <c r="AL22" s="47" t="s">
        <v>509</v>
      </c>
      <c r="AM22" s="47" t="s">
        <v>509</v>
      </c>
      <c r="AN22" s="47" t="s">
        <v>509</v>
      </c>
      <c r="AO22" s="47" t="s">
        <v>509</v>
      </c>
      <c r="AP22" s="47" t="s">
        <v>509</v>
      </c>
      <c r="AQ22" s="47" t="s">
        <v>509</v>
      </c>
      <c r="AR22" s="47" t="s">
        <v>509</v>
      </c>
      <c r="AS22" s="47" t="s">
        <v>509</v>
      </c>
      <c r="AT22" s="47" t="s">
        <v>509</v>
      </c>
      <c r="AU22" s="47" t="s">
        <v>509</v>
      </c>
      <c r="AV22" s="47" t="s">
        <v>509</v>
      </c>
      <c r="AW22" s="47" t="s">
        <v>509</v>
      </c>
      <c r="AX22" s="47" t="s">
        <v>509</v>
      </c>
      <c r="AY22" s="47" t="s">
        <v>509</v>
      </c>
      <c r="AZ22" s="47" t="s">
        <v>509</v>
      </c>
      <c r="BA22" s="47" t="s">
        <v>509</v>
      </c>
      <c r="BB22" s="47" t="s">
        <v>509</v>
      </c>
      <c r="BC22" s="47" t="s">
        <v>509</v>
      </c>
      <c r="BD22" s="47" t="s">
        <v>509</v>
      </c>
      <c r="BE22" s="47" t="s">
        <v>509</v>
      </c>
      <c r="BF22" s="47" t="s">
        <v>509</v>
      </c>
      <c r="BG22" s="47" t="s">
        <v>509</v>
      </c>
      <c r="BH22" s="47" t="s">
        <v>509</v>
      </c>
      <c r="BI22" s="47" t="s">
        <v>509</v>
      </c>
      <c r="BJ22" s="47" t="s">
        <v>509</v>
      </c>
      <c r="BK22" s="47" t="s">
        <v>509</v>
      </c>
      <c r="BL22" s="47" t="s">
        <v>509</v>
      </c>
      <c r="BM22" s="47" t="s">
        <v>509</v>
      </c>
      <c r="BN22" s="47" t="s">
        <v>509</v>
      </c>
      <c r="BO22" s="47" t="s">
        <v>509</v>
      </c>
      <c r="BP22" s="47" t="s">
        <v>509</v>
      </c>
      <c r="BQ22" s="47" t="s">
        <v>509</v>
      </c>
      <c r="BR22" s="47" t="s">
        <v>509</v>
      </c>
      <c r="BS22" s="47" t="s">
        <v>509</v>
      </c>
      <c r="BT22" s="47" t="s">
        <v>509</v>
      </c>
      <c r="BU22" s="47" t="s">
        <v>509</v>
      </c>
      <c r="BV22" s="47" t="s">
        <v>509</v>
      </c>
      <c r="BW22" s="47" t="s">
        <v>509</v>
      </c>
      <c r="BX22" s="47" t="s">
        <v>509</v>
      </c>
      <c r="BY22" s="47" t="s">
        <v>509</v>
      </c>
      <c r="BZ22" s="47" t="s">
        <v>509</v>
      </c>
      <c r="CA22" s="47" t="s">
        <v>509</v>
      </c>
      <c r="CB22" s="47" t="s">
        <v>509</v>
      </c>
      <c r="CC22" s="47" t="s">
        <v>509</v>
      </c>
      <c r="CD22" s="47" t="s">
        <v>509</v>
      </c>
      <c r="CE22" s="47" t="s">
        <v>509</v>
      </c>
      <c r="CF22" s="47" t="s">
        <v>509</v>
      </c>
      <c r="CG22" s="47" t="s">
        <v>509</v>
      </c>
      <c r="CH22" s="47" t="s">
        <v>509</v>
      </c>
      <c r="CI22" s="47" t="s">
        <v>509</v>
      </c>
      <c r="CJ22" s="47" t="s">
        <v>509</v>
      </c>
      <c r="CK22" s="47" t="s">
        <v>509</v>
      </c>
      <c r="CL22" s="47" t="s">
        <v>509</v>
      </c>
      <c r="CM22" s="47" t="s">
        <v>509</v>
      </c>
      <c r="CN22" s="47" t="s">
        <v>509</v>
      </c>
      <c r="CO22" s="47" t="s">
        <v>509</v>
      </c>
      <c r="CP22" s="47" t="s">
        <v>509</v>
      </c>
      <c r="CQ22" s="47" t="s">
        <v>509</v>
      </c>
      <c r="CR22" s="47"/>
      <c r="CS22" s="47" t="s">
        <v>509</v>
      </c>
      <c r="CT22" s="47" t="s">
        <v>509</v>
      </c>
      <c r="CU22" s="47" t="s">
        <v>509</v>
      </c>
      <c r="CV22" s="47" t="s">
        <v>509</v>
      </c>
      <c r="CW22" s="47" t="s">
        <v>509</v>
      </c>
      <c r="CX22" s="47" t="s">
        <v>509</v>
      </c>
      <c r="CY22" s="47" t="s">
        <v>509</v>
      </c>
      <c r="CZ22" s="47" t="s">
        <v>509</v>
      </c>
      <c r="DA22" s="47" t="s">
        <v>509</v>
      </c>
      <c r="DB22" s="47" t="s">
        <v>509</v>
      </c>
      <c r="DC22" s="47" t="s">
        <v>509</v>
      </c>
      <c r="DD22" s="47" t="s">
        <v>509</v>
      </c>
      <c r="DE22" s="47" t="s">
        <v>509</v>
      </c>
      <c r="DF22" s="47" t="s">
        <v>509</v>
      </c>
      <c r="DG22" s="47" t="s">
        <v>509</v>
      </c>
      <c r="DH22" s="47" t="s">
        <v>509</v>
      </c>
      <c r="DI22" s="47" t="s">
        <v>509</v>
      </c>
      <c r="DJ22" s="47" t="s">
        <v>509</v>
      </c>
      <c r="DK22" s="47" t="s">
        <v>509</v>
      </c>
      <c r="DL22" s="47" t="s">
        <v>509</v>
      </c>
      <c r="DM22" s="47" t="s">
        <v>509</v>
      </c>
      <c r="DN22" s="47" t="s">
        <v>509</v>
      </c>
      <c r="DO22" s="47" t="s">
        <v>509</v>
      </c>
      <c r="DP22" s="47" t="s">
        <v>509</v>
      </c>
      <c r="DQ22" s="47" t="s">
        <v>509</v>
      </c>
      <c r="DR22" s="47" t="s">
        <v>509</v>
      </c>
      <c r="DS22" s="47" t="s">
        <v>509</v>
      </c>
      <c r="DT22" s="47" t="s">
        <v>509</v>
      </c>
      <c r="DU22" s="47" t="s">
        <v>509</v>
      </c>
      <c r="DV22" s="47" t="s">
        <v>509</v>
      </c>
      <c r="DW22" s="47" t="s">
        <v>509</v>
      </c>
      <c r="DX22" s="47" t="s">
        <v>509</v>
      </c>
      <c r="DY22" s="47" t="s">
        <v>509</v>
      </c>
      <c r="DZ22" s="47" t="s">
        <v>509</v>
      </c>
      <c r="EA22" s="47"/>
      <c r="EB22" s="47" t="s">
        <v>509</v>
      </c>
      <c r="EC22" s="47"/>
      <c r="ED22" s="47" t="s">
        <v>509</v>
      </c>
      <c r="EE22" s="47" t="s">
        <v>509</v>
      </c>
      <c r="EF22" s="47" t="s">
        <v>509</v>
      </c>
      <c r="EG22" s="47" t="s">
        <v>509</v>
      </c>
      <c r="EH22" s="47" t="s">
        <v>509</v>
      </c>
      <c r="EI22" s="47" t="s">
        <v>509</v>
      </c>
      <c r="EJ22" s="47" t="s">
        <v>509</v>
      </c>
      <c r="EK22" s="47" t="s">
        <v>509</v>
      </c>
      <c r="EL22" s="47" t="s">
        <v>509</v>
      </c>
      <c r="EM22" s="47" t="s">
        <v>509</v>
      </c>
      <c r="EN22" s="47" t="s">
        <v>509</v>
      </c>
      <c r="EO22" s="47" t="s">
        <v>509</v>
      </c>
      <c r="EP22" s="47" t="s">
        <v>509</v>
      </c>
      <c r="EQ22" s="47" t="s">
        <v>509</v>
      </c>
      <c r="ER22" s="47" t="s">
        <v>509</v>
      </c>
      <c r="ES22" s="47" t="s">
        <v>509</v>
      </c>
      <c r="ET22" s="47" t="s">
        <v>509</v>
      </c>
      <c r="EU22" s="47" t="s">
        <v>509</v>
      </c>
      <c r="EV22" s="47" t="s">
        <v>509</v>
      </c>
      <c r="EW22" s="47" t="s">
        <v>509</v>
      </c>
      <c r="EX22" s="47" t="s">
        <v>509</v>
      </c>
      <c r="EY22" s="47" t="s">
        <v>509</v>
      </c>
      <c r="EZ22" s="47" t="s">
        <v>509</v>
      </c>
      <c r="FA22" s="47" t="s">
        <v>509</v>
      </c>
      <c r="FB22" s="47" t="s">
        <v>509</v>
      </c>
      <c r="FC22" s="47" t="s">
        <v>509</v>
      </c>
      <c r="FD22" s="47" t="s">
        <v>509</v>
      </c>
      <c r="FE22" s="47" t="s">
        <v>509</v>
      </c>
      <c r="FF22" s="47" t="s">
        <v>509</v>
      </c>
      <c r="FG22" s="47" t="s">
        <v>509</v>
      </c>
      <c r="FH22" s="47" t="s">
        <v>509</v>
      </c>
      <c r="FI22" s="47" t="s">
        <v>509</v>
      </c>
      <c r="FJ22" s="47">
        <v>0.4375</v>
      </c>
      <c r="FK22" s="47">
        <v>0.67500000000000004</v>
      </c>
      <c r="FL22" s="47" t="s">
        <v>509</v>
      </c>
      <c r="FM22" s="47">
        <v>0.7</v>
      </c>
      <c r="FN22" s="47">
        <v>0.78399999999999992</v>
      </c>
      <c r="FO22" s="47" t="s">
        <v>509</v>
      </c>
      <c r="FP22" s="47" t="s">
        <v>509</v>
      </c>
      <c r="FQ22" s="47" t="s">
        <v>509</v>
      </c>
      <c r="FR22" s="47" t="s">
        <v>509</v>
      </c>
      <c r="FS22" s="47" t="s">
        <v>509</v>
      </c>
      <c r="FT22" s="47" t="s">
        <v>509</v>
      </c>
      <c r="FU22" s="47" t="s">
        <v>509</v>
      </c>
      <c r="FV22" s="47" t="s">
        <v>509</v>
      </c>
      <c r="FW22" s="47" t="s">
        <v>509</v>
      </c>
      <c r="FX22" s="47" t="s">
        <v>509</v>
      </c>
      <c r="FY22" s="47" t="s">
        <v>509</v>
      </c>
      <c r="FZ22" s="47" t="s">
        <v>509</v>
      </c>
      <c r="GA22" s="47" t="s">
        <v>509</v>
      </c>
      <c r="GB22" s="47" t="s">
        <v>509</v>
      </c>
      <c r="GC22" s="47" t="s">
        <v>509</v>
      </c>
      <c r="GD22" s="47" t="s">
        <v>509</v>
      </c>
      <c r="GE22" s="47" t="s">
        <v>509</v>
      </c>
      <c r="GF22" s="47" t="s">
        <v>509</v>
      </c>
      <c r="GG22" s="47" t="s">
        <v>509</v>
      </c>
      <c r="GH22" s="47" t="s">
        <v>509</v>
      </c>
      <c r="GI22" s="47" t="s">
        <v>509</v>
      </c>
      <c r="GJ22" s="47" t="s">
        <v>509</v>
      </c>
      <c r="GK22" s="47" t="s">
        <v>509</v>
      </c>
      <c r="GL22" s="47" t="s">
        <v>509</v>
      </c>
      <c r="GM22" s="47" t="s">
        <v>509</v>
      </c>
      <c r="GN22" s="47" t="s">
        <v>509</v>
      </c>
      <c r="GO22" s="47" t="s">
        <v>509</v>
      </c>
      <c r="GP22" s="47" t="s">
        <v>509</v>
      </c>
      <c r="GQ22" s="47" t="s">
        <v>509</v>
      </c>
    </row>
    <row r="23" spans="1:199" x14ac:dyDescent="0.2">
      <c r="A23" s="46">
        <v>1892</v>
      </c>
      <c r="C23" s="47" t="s">
        <v>509</v>
      </c>
      <c r="D23" s="47" t="s">
        <v>509</v>
      </c>
      <c r="E23" s="47" t="s">
        <v>509</v>
      </c>
      <c r="F23" s="47" t="s">
        <v>509</v>
      </c>
      <c r="G23" s="47" t="s">
        <v>509</v>
      </c>
      <c r="H23" s="47" t="s">
        <v>509</v>
      </c>
      <c r="I23" s="47" t="s">
        <v>509</v>
      </c>
      <c r="J23" s="47" t="s">
        <v>509</v>
      </c>
      <c r="K23" s="47" t="s">
        <v>509</v>
      </c>
      <c r="L23" s="47" t="s">
        <v>509</v>
      </c>
      <c r="M23" s="47" t="s">
        <v>509</v>
      </c>
      <c r="N23" s="47" t="s">
        <v>509</v>
      </c>
      <c r="O23" s="47" t="s">
        <v>509</v>
      </c>
      <c r="P23" s="47" t="s">
        <v>509</v>
      </c>
      <c r="Q23" s="47" t="s">
        <v>509</v>
      </c>
      <c r="R23" s="47" t="s">
        <v>509</v>
      </c>
      <c r="S23" s="47"/>
      <c r="T23" s="47" t="s">
        <v>509</v>
      </c>
      <c r="U23" s="47" t="s">
        <v>509</v>
      </c>
      <c r="V23" s="47" t="s">
        <v>509</v>
      </c>
      <c r="W23" s="47" t="s">
        <v>509</v>
      </c>
      <c r="X23" s="47" t="s">
        <v>509</v>
      </c>
      <c r="Y23" s="47" t="s">
        <v>509</v>
      </c>
      <c r="Z23" s="47" t="s">
        <v>509</v>
      </c>
      <c r="AA23" s="47" t="s">
        <v>509</v>
      </c>
      <c r="AB23" s="47" t="s">
        <v>509</v>
      </c>
      <c r="AC23" s="47" t="s">
        <v>509</v>
      </c>
      <c r="AD23" s="47" t="s">
        <v>509</v>
      </c>
      <c r="AE23" s="47" t="s">
        <v>509</v>
      </c>
      <c r="AF23" s="47" t="s">
        <v>509</v>
      </c>
      <c r="AG23" s="47" t="s">
        <v>509</v>
      </c>
      <c r="AH23" s="47" t="s">
        <v>509</v>
      </c>
      <c r="AI23" s="47" t="s">
        <v>509</v>
      </c>
      <c r="AJ23" s="47" t="s">
        <v>509</v>
      </c>
      <c r="AK23" s="47" t="s">
        <v>509</v>
      </c>
      <c r="AL23" s="47" t="s">
        <v>509</v>
      </c>
      <c r="AM23" s="47" t="s">
        <v>509</v>
      </c>
      <c r="AN23" s="47" t="s">
        <v>509</v>
      </c>
      <c r="AO23" s="47" t="s">
        <v>509</v>
      </c>
      <c r="AP23" s="47" t="s">
        <v>509</v>
      </c>
      <c r="AQ23" s="47" t="s">
        <v>509</v>
      </c>
      <c r="AR23" s="47" t="s">
        <v>509</v>
      </c>
      <c r="AS23" s="47" t="s">
        <v>509</v>
      </c>
      <c r="AT23" s="47" t="s">
        <v>509</v>
      </c>
      <c r="AU23" s="47" t="s">
        <v>509</v>
      </c>
      <c r="AV23" s="47" t="s">
        <v>509</v>
      </c>
      <c r="AW23" s="47" t="s">
        <v>509</v>
      </c>
      <c r="AX23" s="47" t="s">
        <v>509</v>
      </c>
      <c r="AY23" s="47" t="s">
        <v>509</v>
      </c>
      <c r="AZ23" s="47" t="s">
        <v>509</v>
      </c>
      <c r="BA23" s="47" t="s">
        <v>509</v>
      </c>
      <c r="BB23" s="47" t="s">
        <v>509</v>
      </c>
      <c r="BC23" s="47" t="s">
        <v>509</v>
      </c>
      <c r="BD23" s="47" t="s">
        <v>509</v>
      </c>
      <c r="BE23" s="47" t="s">
        <v>509</v>
      </c>
      <c r="BF23" s="47" t="s">
        <v>509</v>
      </c>
      <c r="BG23" s="47" t="s">
        <v>509</v>
      </c>
      <c r="BH23" s="47" t="s">
        <v>509</v>
      </c>
      <c r="BI23" s="47" t="s">
        <v>509</v>
      </c>
      <c r="BJ23" s="47" t="s">
        <v>509</v>
      </c>
      <c r="BK23" s="47" t="s">
        <v>509</v>
      </c>
      <c r="BL23" s="47" t="s">
        <v>509</v>
      </c>
      <c r="BM23" s="47" t="s">
        <v>509</v>
      </c>
      <c r="BN23" s="47" t="s">
        <v>509</v>
      </c>
      <c r="BO23" s="47" t="s">
        <v>509</v>
      </c>
      <c r="BP23" s="47" t="s">
        <v>509</v>
      </c>
      <c r="BQ23" s="47" t="s">
        <v>509</v>
      </c>
      <c r="BR23" s="47" t="s">
        <v>509</v>
      </c>
      <c r="BS23" s="47" t="s">
        <v>509</v>
      </c>
      <c r="BT23" s="47" t="s">
        <v>509</v>
      </c>
      <c r="BU23" s="47" t="s">
        <v>509</v>
      </c>
      <c r="BV23" s="47" t="s">
        <v>509</v>
      </c>
      <c r="BW23" s="47" t="s">
        <v>509</v>
      </c>
      <c r="BX23" s="47" t="s">
        <v>509</v>
      </c>
      <c r="BY23" s="47" t="s">
        <v>509</v>
      </c>
      <c r="BZ23" s="47" t="s">
        <v>509</v>
      </c>
      <c r="CA23" s="47" t="s">
        <v>509</v>
      </c>
      <c r="CB23" s="47" t="s">
        <v>509</v>
      </c>
      <c r="CC23" s="47" t="s">
        <v>509</v>
      </c>
      <c r="CD23" s="47" t="s">
        <v>509</v>
      </c>
      <c r="CE23" s="47" t="s">
        <v>509</v>
      </c>
      <c r="CF23" s="47" t="s">
        <v>509</v>
      </c>
      <c r="CG23" s="47" t="s">
        <v>509</v>
      </c>
      <c r="CH23" s="47" t="s">
        <v>509</v>
      </c>
      <c r="CI23" s="47" t="s">
        <v>509</v>
      </c>
      <c r="CJ23" s="47" t="s">
        <v>509</v>
      </c>
      <c r="CK23" s="47" t="s">
        <v>509</v>
      </c>
      <c r="CL23" s="47" t="s">
        <v>509</v>
      </c>
      <c r="CM23" s="47" t="s">
        <v>509</v>
      </c>
      <c r="CN23" s="47" t="s">
        <v>509</v>
      </c>
      <c r="CO23" s="47" t="s">
        <v>509</v>
      </c>
      <c r="CP23" s="47" t="s">
        <v>509</v>
      </c>
      <c r="CQ23" s="47" t="s">
        <v>509</v>
      </c>
      <c r="CR23" s="47"/>
      <c r="CS23" s="47" t="s">
        <v>509</v>
      </c>
      <c r="CT23" s="47" t="s">
        <v>509</v>
      </c>
      <c r="CU23" s="47" t="s">
        <v>509</v>
      </c>
      <c r="CV23" s="47" t="s">
        <v>509</v>
      </c>
      <c r="CW23" s="47" t="s">
        <v>509</v>
      </c>
      <c r="CX23" s="47" t="s">
        <v>509</v>
      </c>
      <c r="CY23" s="47" t="s">
        <v>509</v>
      </c>
      <c r="CZ23" s="47" t="s">
        <v>509</v>
      </c>
      <c r="DA23" s="47" t="s">
        <v>509</v>
      </c>
      <c r="DB23" s="47" t="s">
        <v>509</v>
      </c>
      <c r="DC23" s="47" t="s">
        <v>509</v>
      </c>
      <c r="DD23" s="47" t="s">
        <v>509</v>
      </c>
      <c r="DE23" s="47" t="s">
        <v>509</v>
      </c>
      <c r="DF23" s="47" t="s">
        <v>509</v>
      </c>
      <c r="DG23" s="47">
        <v>15</v>
      </c>
      <c r="DH23" s="47" t="s">
        <v>509</v>
      </c>
      <c r="DI23" s="47" t="s">
        <v>509</v>
      </c>
      <c r="DJ23" s="47" t="s">
        <v>509</v>
      </c>
      <c r="DK23" s="47" t="s">
        <v>509</v>
      </c>
      <c r="DL23" s="47" t="s">
        <v>509</v>
      </c>
      <c r="DM23" s="47" t="s">
        <v>509</v>
      </c>
      <c r="DN23" s="47" t="s">
        <v>509</v>
      </c>
      <c r="DO23" s="47" t="s">
        <v>509</v>
      </c>
      <c r="DP23" s="47" t="s">
        <v>509</v>
      </c>
      <c r="DQ23" s="47" t="s">
        <v>509</v>
      </c>
      <c r="DR23" s="47" t="s">
        <v>509</v>
      </c>
      <c r="DS23" s="47" t="s">
        <v>509</v>
      </c>
      <c r="DT23" s="47" t="s">
        <v>509</v>
      </c>
      <c r="DU23" s="47" t="s">
        <v>509</v>
      </c>
      <c r="DV23" s="47" t="s">
        <v>509</v>
      </c>
      <c r="DW23" s="47" t="s">
        <v>509</v>
      </c>
      <c r="DX23" s="47" t="s">
        <v>509</v>
      </c>
      <c r="DY23" s="47" t="s">
        <v>509</v>
      </c>
      <c r="DZ23" s="47" t="s">
        <v>509</v>
      </c>
      <c r="EA23" s="47"/>
      <c r="EB23" s="47" t="s">
        <v>509</v>
      </c>
      <c r="EC23" s="47"/>
      <c r="ED23" s="47">
        <v>18</v>
      </c>
      <c r="EE23" s="47" t="s">
        <v>509</v>
      </c>
      <c r="EF23" s="47" t="s">
        <v>509</v>
      </c>
      <c r="EG23" s="47" t="s">
        <v>509</v>
      </c>
      <c r="EH23" s="47" t="s">
        <v>509</v>
      </c>
      <c r="EI23" s="47" t="s">
        <v>509</v>
      </c>
      <c r="EJ23" s="47" t="s">
        <v>509</v>
      </c>
      <c r="EK23" s="47" t="s">
        <v>509</v>
      </c>
      <c r="EL23" s="47" t="s">
        <v>509</v>
      </c>
      <c r="EM23" s="47" t="s">
        <v>509</v>
      </c>
      <c r="EN23" s="47" t="s">
        <v>509</v>
      </c>
      <c r="EO23" s="47" t="s">
        <v>509</v>
      </c>
      <c r="EP23" s="47" t="s">
        <v>509</v>
      </c>
      <c r="EQ23" s="47" t="s">
        <v>509</v>
      </c>
      <c r="ER23" s="47" t="s">
        <v>509</v>
      </c>
      <c r="ES23" s="47" t="s">
        <v>509</v>
      </c>
      <c r="ET23" s="47" t="s">
        <v>509</v>
      </c>
      <c r="EU23" s="47" t="s">
        <v>509</v>
      </c>
      <c r="EV23" s="47" t="s">
        <v>509</v>
      </c>
      <c r="EW23" s="47" t="s">
        <v>509</v>
      </c>
      <c r="EX23" s="47" t="s">
        <v>509</v>
      </c>
      <c r="EY23" s="47" t="s">
        <v>509</v>
      </c>
      <c r="EZ23" s="47" t="s">
        <v>509</v>
      </c>
      <c r="FA23" s="47" t="s">
        <v>509</v>
      </c>
      <c r="FB23" s="47" t="s">
        <v>509</v>
      </c>
      <c r="FC23" s="47" t="s">
        <v>509</v>
      </c>
      <c r="FD23" s="47" t="s">
        <v>509</v>
      </c>
      <c r="FE23" s="47" t="s">
        <v>509</v>
      </c>
      <c r="FF23" s="47" t="s">
        <v>509</v>
      </c>
      <c r="FG23" s="47" t="s">
        <v>509</v>
      </c>
      <c r="FH23" s="47" t="s">
        <v>509</v>
      </c>
      <c r="FI23" s="47" t="s">
        <v>509</v>
      </c>
      <c r="FJ23" s="47">
        <v>0.45</v>
      </c>
      <c r="FK23" s="47" t="s">
        <v>509</v>
      </c>
      <c r="FL23" s="47" t="s">
        <v>509</v>
      </c>
      <c r="FM23" s="47" t="s">
        <v>509</v>
      </c>
      <c r="FN23" s="47" t="s">
        <v>509</v>
      </c>
      <c r="FO23" s="47" t="s">
        <v>509</v>
      </c>
      <c r="FP23" s="47" t="s">
        <v>509</v>
      </c>
      <c r="FQ23" s="47" t="s">
        <v>509</v>
      </c>
      <c r="FR23" s="47" t="s">
        <v>509</v>
      </c>
      <c r="FS23" s="47" t="s">
        <v>509</v>
      </c>
      <c r="FT23" s="47" t="s">
        <v>509</v>
      </c>
      <c r="FU23" s="47" t="s">
        <v>509</v>
      </c>
      <c r="FV23" s="47" t="s">
        <v>509</v>
      </c>
      <c r="FW23" s="47" t="s">
        <v>509</v>
      </c>
      <c r="FX23" s="47" t="s">
        <v>509</v>
      </c>
      <c r="FY23" s="47" t="s">
        <v>509</v>
      </c>
      <c r="FZ23" s="47" t="s">
        <v>509</v>
      </c>
      <c r="GA23" s="47" t="s">
        <v>509</v>
      </c>
      <c r="GB23" s="47" t="s">
        <v>509</v>
      </c>
      <c r="GC23" s="47" t="s">
        <v>509</v>
      </c>
      <c r="GD23" s="47" t="s">
        <v>509</v>
      </c>
      <c r="GE23" s="47" t="s">
        <v>509</v>
      </c>
      <c r="GF23" s="47" t="s">
        <v>509</v>
      </c>
      <c r="GG23" s="47" t="s">
        <v>509</v>
      </c>
      <c r="GH23" s="47" t="s">
        <v>509</v>
      </c>
      <c r="GI23" s="47" t="s">
        <v>509</v>
      </c>
      <c r="GJ23" s="47" t="s">
        <v>509</v>
      </c>
      <c r="GK23" s="47" t="s">
        <v>509</v>
      </c>
      <c r="GL23" s="47" t="s">
        <v>509</v>
      </c>
      <c r="GM23" s="47" t="s">
        <v>509</v>
      </c>
      <c r="GN23" s="47" t="s">
        <v>509</v>
      </c>
      <c r="GO23" s="47" t="s">
        <v>509</v>
      </c>
      <c r="GP23" s="47" t="s">
        <v>509</v>
      </c>
      <c r="GQ23" s="47" t="s">
        <v>509</v>
      </c>
    </row>
    <row r="24" spans="1:199" x14ac:dyDescent="0.2">
      <c r="A24" s="46">
        <v>1893</v>
      </c>
      <c r="C24" s="47" t="s">
        <v>509</v>
      </c>
      <c r="D24" s="47" t="s">
        <v>509</v>
      </c>
      <c r="E24" s="47" t="s">
        <v>509</v>
      </c>
      <c r="F24" s="47" t="s">
        <v>509</v>
      </c>
      <c r="G24" s="47" t="s">
        <v>509</v>
      </c>
      <c r="H24" s="47" t="s">
        <v>509</v>
      </c>
      <c r="I24" s="47" t="s">
        <v>509</v>
      </c>
      <c r="J24" s="47" t="s">
        <v>509</v>
      </c>
      <c r="K24" s="47" t="s">
        <v>509</v>
      </c>
      <c r="L24" s="47" t="s">
        <v>509</v>
      </c>
      <c r="M24" s="47" t="s">
        <v>509</v>
      </c>
      <c r="N24" s="47" t="s">
        <v>509</v>
      </c>
      <c r="O24" s="47" t="s">
        <v>509</v>
      </c>
      <c r="P24" s="47" t="s">
        <v>509</v>
      </c>
      <c r="Q24" s="47" t="s">
        <v>509</v>
      </c>
      <c r="R24" s="47" t="s">
        <v>509</v>
      </c>
      <c r="S24" s="47"/>
      <c r="T24" s="47" t="s">
        <v>509</v>
      </c>
      <c r="U24" s="47" t="s">
        <v>509</v>
      </c>
      <c r="V24" s="47" t="s">
        <v>509</v>
      </c>
      <c r="W24" s="47" t="s">
        <v>509</v>
      </c>
      <c r="X24" s="47"/>
      <c r="Y24" s="47" t="s">
        <v>509</v>
      </c>
      <c r="Z24" s="47" t="s">
        <v>509</v>
      </c>
      <c r="AA24" s="47" t="s">
        <v>509</v>
      </c>
      <c r="AB24" s="47" t="s">
        <v>509</v>
      </c>
      <c r="AC24" s="47" t="s">
        <v>509</v>
      </c>
      <c r="AD24" s="47" t="s">
        <v>509</v>
      </c>
      <c r="AE24" s="47" t="s">
        <v>509</v>
      </c>
      <c r="AF24" s="47" t="s">
        <v>509</v>
      </c>
      <c r="AG24" s="47" t="s">
        <v>509</v>
      </c>
      <c r="AH24" s="47" t="s">
        <v>509</v>
      </c>
      <c r="AI24" s="47" t="s">
        <v>509</v>
      </c>
      <c r="AJ24" s="47" t="s">
        <v>509</v>
      </c>
      <c r="AK24" s="47" t="s">
        <v>509</v>
      </c>
      <c r="AL24" s="47" t="s">
        <v>509</v>
      </c>
      <c r="AM24" s="47" t="s">
        <v>509</v>
      </c>
      <c r="AN24" s="47" t="s">
        <v>509</v>
      </c>
      <c r="AO24" s="47" t="s">
        <v>509</v>
      </c>
      <c r="AP24" s="47" t="s">
        <v>509</v>
      </c>
      <c r="AQ24" s="47" t="s">
        <v>509</v>
      </c>
      <c r="AR24" s="47" t="s">
        <v>509</v>
      </c>
      <c r="AS24" s="47" t="s">
        <v>509</v>
      </c>
      <c r="AT24" s="47" t="s">
        <v>509</v>
      </c>
      <c r="AU24" s="47" t="s">
        <v>509</v>
      </c>
      <c r="AV24" s="47" t="s">
        <v>509</v>
      </c>
      <c r="AW24" s="47" t="s">
        <v>509</v>
      </c>
      <c r="AX24" s="47" t="s">
        <v>509</v>
      </c>
      <c r="AY24" s="47" t="s">
        <v>509</v>
      </c>
      <c r="AZ24" s="47" t="s">
        <v>509</v>
      </c>
      <c r="BA24" s="47" t="s">
        <v>509</v>
      </c>
      <c r="BB24" s="47" t="s">
        <v>509</v>
      </c>
      <c r="BC24" s="47" t="s">
        <v>509</v>
      </c>
      <c r="BD24" s="47" t="s">
        <v>509</v>
      </c>
      <c r="BE24" s="47" t="s">
        <v>509</v>
      </c>
      <c r="BF24" s="47" t="s">
        <v>509</v>
      </c>
      <c r="BG24" s="47" t="s">
        <v>509</v>
      </c>
      <c r="BH24" s="47" t="s">
        <v>509</v>
      </c>
      <c r="BI24" s="47" t="s">
        <v>509</v>
      </c>
      <c r="BJ24" s="47" t="s">
        <v>509</v>
      </c>
      <c r="BK24" s="47" t="s">
        <v>509</v>
      </c>
      <c r="BL24" s="47" t="s">
        <v>509</v>
      </c>
      <c r="BM24" s="47" t="s">
        <v>509</v>
      </c>
      <c r="BN24" s="47" t="s">
        <v>509</v>
      </c>
      <c r="BO24" s="47" t="s">
        <v>509</v>
      </c>
      <c r="BP24" s="47" t="s">
        <v>509</v>
      </c>
      <c r="BQ24" s="47" t="s">
        <v>509</v>
      </c>
      <c r="BR24" s="47" t="s">
        <v>509</v>
      </c>
      <c r="BS24" s="47" t="s">
        <v>509</v>
      </c>
      <c r="BT24" s="47" t="s">
        <v>509</v>
      </c>
      <c r="BU24" s="47">
        <v>2</v>
      </c>
      <c r="BV24" s="47" t="s">
        <v>509</v>
      </c>
      <c r="BW24" s="47" t="s">
        <v>509</v>
      </c>
      <c r="BX24" s="47" t="s">
        <v>509</v>
      </c>
      <c r="BY24" s="47">
        <v>3.6</v>
      </c>
      <c r="BZ24" s="47" t="s">
        <v>509</v>
      </c>
      <c r="CA24" s="47" t="s">
        <v>509</v>
      </c>
      <c r="CB24" s="47" t="s">
        <v>509</v>
      </c>
      <c r="CC24" s="47" t="s">
        <v>509</v>
      </c>
      <c r="CD24" s="47" t="s">
        <v>509</v>
      </c>
      <c r="CE24" s="47" t="s">
        <v>509</v>
      </c>
      <c r="CF24" s="47" t="s">
        <v>509</v>
      </c>
      <c r="CG24" s="47" t="s">
        <v>509</v>
      </c>
      <c r="CH24" s="47" t="s">
        <v>509</v>
      </c>
      <c r="CI24" s="47" t="s">
        <v>509</v>
      </c>
      <c r="CJ24" s="47" t="s">
        <v>509</v>
      </c>
      <c r="CK24" s="47" t="s">
        <v>509</v>
      </c>
      <c r="CL24" s="47" t="s">
        <v>509</v>
      </c>
      <c r="CM24" s="47" t="s">
        <v>509</v>
      </c>
      <c r="CN24" s="47" t="s">
        <v>509</v>
      </c>
      <c r="CO24" s="47" t="s">
        <v>509</v>
      </c>
      <c r="CP24" s="47" t="s">
        <v>509</v>
      </c>
      <c r="CQ24" s="47" t="s">
        <v>509</v>
      </c>
      <c r="CR24" s="47"/>
      <c r="CS24" s="47" t="s">
        <v>509</v>
      </c>
      <c r="CT24" s="47">
        <v>5.25</v>
      </c>
      <c r="CU24" s="47" t="s">
        <v>509</v>
      </c>
      <c r="CV24" s="47" t="s">
        <v>509</v>
      </c>
      <c r="CW24" s="47" t="s">
        <v>509</v>
      </c>
      <c r="CX24" s="47" t="s">
        <v>509</v>
      </c>
      <c r="CY24" s="47">
        <v>4.7</v>
      </c>
      <c r="CZ24" s="47" t="s">
        <v>509</v>
      </c>
      <c r="DA24" s="47" t="s">
        <v>509</v>
      </c>
      <c r="DB24" s="47" t="s">
        <v>509</v>
      </c>
      <c r="DC24" s="47" t="s">
        <v>509</v>
      </c>
      <c r="DD24" s="47" t="s">
        <v>509</v>
      </c>
      <c r="DE24" s="47" t="s">
        <v>509</v>
      </c>
      <c r="DF24" s="47" t="s">
        <v>509</v>
      </c>
      <c r="DG24" s="47" t="s">
        <v>509</v>
      </c>
      <c r="DH24" s="47" t="s">
        <v>509</v>
      </c>
      <c r="DI24" s="47" t="s">
        <v>509</v>
      </c>
      <c r="DJ24" s="47" t="s">
        <v>509</v>
      </c>
      <c r="DK24" s="47" t="s">
        <v>509</v>
      </c>
      <c r="DL24" s="47" t="s">
        <v>509</v>
      </c>
      <c r="DM24" s="47" t="s">
        <v>509</v>
      </c>
      <c r="DN24" s="47" t="s">
        <v>509</v>
      </c>
      <c r="DO24" s="47" t="s">
        <v>509</v>
      </c>
      <c r="DP24" s="47" t="s">
        <v>509</v>
      </c>
      <c r="DQ24" s="47" t="s">
        <v>509</v>
      </c>
      <c r="DR24" s="47" t="s">
        <v>509</v>
      </c>
      <c r="DS24" s="47" t="s">
        <v>509</v>
      </c>
      <c r="DT24" s="47" t="s">
        <v>509</v>
      </c>
      <c r="DU24" s="47" t="s">
        <v>509</v>
      </c>
      <c r="DV24" s="47" t="s">
        <v>509</v>
      </c>
      <c r="DW24" s="47" t="s">
        <v>509</v>
      </c>
      <c r="DX24" s="47" t="s">
        <v>509</v>
      </c>
      <c r="DY24" s="47" t="s">
        <v>509</v>
      </c>
      <c r="DZ24" s="47" t="s">
        <v>509</v>
      </c>
      <c r="EA24" s="47"/>
      <c r="EB24" s="47" t="s">
        <v>509</v>
      </c>
      <c r="EC24" s="47"/>
      <c r="ED24" s="47" t="s">
        <v>509</v>
      </c>
      <c r="EE24" s="47" t="s">
        <v>509</v>
      </c>
      <c r="EF24" s="47" t="s">
        <v>509</v>
      </c>
      <c r="EG24" s="47" t="s">
        <v>509</v>
      </c>
      <c r="EH24" s="47" t="s">
        <v>509</v>
      </c>
      <c r="EI24" s="47" t="s">
        <v>509</v>
      </c>
      <c r="EJ24" s="47" t="s">
        <v>509</v>
      </c>
      <c r="EK24" s="47" t="s">
        <v>509</v>
      </c>
      <c r="EL24" s="47" t="s">
        <v>509</v>
      </c>
      <c r="EM24" s="47" t="s">
        <v>509</v>
      </c>
      <c r="EN24" s="47" t="s">
        <v>509</v>
      </c>
      <c r="EO24" s="47" t="s">
        <v>509</v>
      </c>
      <c r="EP24" s="47" t="s">
        <v>509</v>
      </c>
      <c r="EQ24" s="47" t="s">
        <v>509</v>
      </c>
      <c r="ER24" s="47" t="s">
        <v>509</v>
      </c>
      <c r="ES24" s="47" t="s">
        <v>509</v>
      </c>
      <c r="ET24" s="47" t="s">
        <v>509</v>
      </c>
      <c r="EU24" s="47">
        <v>3.1666666666666665</v>
      </c>
      <c r="EV24" s="47" t="s">
        <v>509</v>
      </c>
      <c r="EW24" s="47" t="s">
        <v>509</v>
      </c>
      <c r="EX24" s="47" t="s">
        <v>509</v>
      </c>
      <c r="EY24" s="47" t="s">
        <v>509</v>
      </c>
      <c r="EZ24" s="47" t="s">
        <v>509</v>
      </c>
      <c r="FA24" s="47" t="s">
        <v>509</v>
      </c>
      <c r="FB24" s="47" t="s">
        <v>509</v>
      </c>
      <c r="FC24" s="47" t="s">
        <v>509</v>
      </c>
      <c r="FD24" s="47" t="s">
        <v>509</v>
      </c>
      <c r="FE24" s="47" t="s">
        <v>509</v>
      </c>
      <c r="FF24" s="47" t="s">
        <v>509</v>
      </c>
      <c r="FG24" s="47" t="s">
        <v>509</v>
      </c>
      <c r="FH24" s="47" t="s">
        <v>509</v>
      </c>
      <c r="FI24" s="47" t="s">
        <v>509</v>
      </c>
      <c r="FJ24" s="47" t="s">
        <v>509</v>
      </c>
      <c r="FK24" s="47" t="s">
        <v>509</v>
      </c>
      <c r="FL24" s="47" t="s">
        <v>509</v>
      </c>
      <c r="FM24" s="47" t="s">
        <v>509</v>
      </c>
      <c r="FN24" s="47" t="s">
        <v>509</v>
      </c>
      <c r="FO24" s="47" t="s">
        <v>509</v>
      </c>
      <c r="FP24" s="47" t="s">
        <v>509</v>
      </c>
      <c r="FQ24" s="47" t="s">
        <v>509</v>
      </c>
      <c r="FR24" s="47" t="s">
        <v>509</v>
      </c>
      <c r="FS24" s="47" t="s">
        <v>509</v>
      </c>
      <c r="FT24" s="47" t="s">
        <v>509</v>
      </c>
      <c r="FU24" s="47" t="s">
        <v>509</v>
      </c>
      <c r="FV24" s="47" t="s">
        <v>509</v>
      </c>
      <c r="FW24" s="47" t="s">
        <v>509</v>
      </c>
      <c r="FX24" s="47" t="s">
        <v>509</v>
      </c>
      <c r="FY24" s="47" t="s">
        <v>509</v>
      </c>
      <c r="FZ24" s="47" t="s">
        <v>509</v>
      </c>
      <c r="GA24" s="47" t="s">
        <v>509</v>
      </c>
      <c r="GB24" s="47" t="s">
        <v>509</v>
      </c>
      <c r="GC24" s="47" t="s">
        <v>509</v>
      </c>
      <c r="GD24" s="47" t="s">
        <v>509</v>
      </c>
      <c r="GE24" s="47" t="s">
        <v>509</v>
      </c>
      <c r="GF24" s="47" t="s">
        <v>509</v>
      </c>
      <c r="GG24" s="47" t="s">
        <v>509</v>
      </c>
      <c r="GH24" s="47" t="s">
        <v>509</v>
      </c>
      <c r="GI24" s="47" t="s">
        <v>509</v>
      </c>
      <c r="GJ24" s="47" t="s">
        <v>509</v>
      </c>
      <c r="GK24" s="47" t="s">
        <v>509</v>
      </c>
      <c r="GL24" s="47" t="s">
        <v>509</v>
      </c>
      <c r="GM24" s="47" t="s">
        <v>509</v>
      </c>
      <c r="GN24" s="47" t="s">
        <v>509</v>
      </c>
      <c r="GO24" s="47" t="s">
        <v>509</v>
      </c>
      <c r="GP24" s="47" t="s">
        <v>509</v>
      </c>
      <c r="GQ24" s="47" t="s">
        <v>509</v>
      </c>
    </row>
    <row r="25" spans="1:199" x14ac:dyDescent="0.2">
      <c r="A25" s="46">
        <v>1894</v>
      </c>
      <c r="C25" s="47" t="s">
        <v>509</v>
      </c>
      <c r="D25" s="47" t="s">
        <v>509</v>
      </c>
      <c r="E25" s="47" t="s">
        <v>509</v>
      </c>
      <c r="F25" s="47" t="s">
        <v>509</v>
      </c>
      <c r="G25" s="47" t="s">
        <v>509</v>
      </c>
      <c r="H25" s="47" t="s">
        <v>509</v>
      </c>
      <c r="I25" s="47" t="s">
        <v>509</v>
      </c>
      <c r="J25" s="47" t="s">
        <v>509</v>
      </c>
      <c r="K25" s="47" t="s">
        <v>509</v>
      </c>
      <c r="L25" s="47" t="s">
        <v>509</v>
      </c>
      <c r="M25" s="47" t="s">
        <v>509</v>
      </c>
      <c r="N25" s="47" t="s">
        <v>509</v>
      </c>
      <c r="O25" s="47" t="s">
        <v>509</v>
      </c>
      <c r="P25" s="47" t="s">
        <v>509</v>
      </c>
      <c r="Q25" s="47" t="s">
        <v>509</v>
      </c>
      <c r="R25" s="47" t="s">
        <v>509</v>
      </c>
      <c r="S25" s="47"/>
      <c r="T25" s="47" t="s">
        <v>509</v>
      </c>
      <c r="U25" s="47" t="s">
        <v>509</v>
      </c>
      <c r="V25" s="47" t="s">
        <v>509</v>
      </c>
      <c r="W25" s="47" t="s">
        <v>509</v>
      </c>
      <c r="X25" s="47"/>
      <c r="Y25" s="47" t="s">
        <v>509</v>
      </c>
      <c r="Z25" s="47" t="s">
        <v>509</v>
      </c>
      <c r="AA25" s="47" t="s">
        <v>509</v>
      </c>
      <c r="AB25" s="47">
        <v>9.8958333333333329E-3</v>
      </c>
      <c r="AC25" s="47"/>
      <c r="AD25" s="47"/>
      <c r="AE25" s="47" t="s">
        <v>509</v>
      </c>
      <c r="AF25" s="47" t="s">
        <v>509</v>
      </c>
      <c r="AG25" s="47" t="s">
        <v>509</v>
      </c>
      <c r="AH25" s="47" t="s">
        <v>509</v>
      </c>
      <c r="AI25" s="47" t="s">
        <v>509</v>
      </c>
      <c r="AJ25" s="47" t="s">
        <v>509</v>
      </c>
      <c r="AK25" s="47" t="s">
        <v>509</v>
      </c>
      <c r="AL25" s="47">
        <v>0.03</v>
      </c>
      <c r="AM25" s="47" t="s">
        <v>509</v>
      </c>
      <c r="AN25" s="47" t="s">
        <v>509</v>
      </c>
      <c r="AO25" s="47" t="s">
        <v>509</v>
      </c>
      <c r="AP25" s="47" t="s">
        <v>509</v>
      </c>
      <c r="AQ25" s="47" t="s">
        <v>509</v>
      </c>
      <c r="AR25" s="47" t="s">
        <v>509</v>
      </c>
      <c r="AS25" s="47" t="s">
        <v>509</v>
      </c>
      <c r="AT25" s="47" t="s">
        <v>509</v>
      </c>
      <c r="AU25" s="47" t="s">
        <v>509</v>
      </c>
      <c r="AV25" s="47" t="s">
        <v>509</v>
      </c>
      <c r="AW25" s="47" t="s">
        <v>509</v>
      </c>
      <c r="AX25" s="47" t="s">
        <v>509</v>
      </c>
      <c r="AY25" s="47" t="s">
        <v>509</v>
      </c>
      <c r="AZ25" s="47" t="s">
        <v>509</v>
      </c>
      <c r="BA25" s="47" t="s">
        <v>509</v>
      </c>
      <c r="BB25" s="47" t="s">
        <v>509</v>
      </c>
      <c r="BC25" s="47" t="s">
        <v>509</v>
      </c>
      <c r="BD25" s="47" t="s">
        <v>509</v>
      </c>
      <c r="BE25" s="47" t="s">
        <v>509</v>
      </c>
      <c r="BF25" s="47">
        <v>1.4</v>
      </c>
      <c r="BG25" s="47" t="s">
        <v>509</v>
      </c>
      <c r="BH25" s="47" t="s">
        <v>509</v>
      </c>
      <c r="BI25" s="47" t="s">
        <v>509</v>
      </c>
      <c r="BJ25" s="47" t="s">
        <v>509</v>
      </c>
      <c r="BK25" s="47" t="s">
        <v>509</v>
      </c>
      <c r="BL25" s="47" t="s">
        <v>509</v>
      </c>
      <c r="BM25" s="47" t="s">
        <v>509</v>
      </c>
      <c r="BN25" s="47" t="s">
        <v>509</v>
      </c>
      <c r="BO25" s="47" t="s">
        <v>509</v>
      </c>
      <c r="BP25" s="47" t="s">
        <v>509</v>
      </c>
      <c r="BQ25" s="47" t="s">
        <v>509</v>
      </c>
      <c r="BR25" s="47" t="s">
        <v>509</v>
      </c>
      <c r="BS25" s="47" t="s">
        <v>509</v>
      </c>
      <c r="BT25" s="47" t="s">
        <v>509</v>
      </c>
      <c r="BU25" s="47" t="s">
        <v>509</v>
      </c>
      <c r="BV25" s="47" t="s">
        <v>509</v>
      </c>
      <c r="BW25" s="47" t="s">
        <v>509</v>
      </c>
      <c r="BX25" s="47" t="s">
        <v>509</v>
      </c>
      <c r="BY25" s="47" t="s">
        <v>509</v>
      </c>
      <c r="BZ25" s="47" t="s">
        <v>509</v>
      </c>
      <c r="CA25" s="47" t="s">
        <v>509</v>
      </c>
      <c r="CB25" s="47" t="s">
        <v>509</v>
      </c>
      <c r="CC25" s="47" t="s">
        <v>509</v>
      </c>
      <c r="CD25" s="47" t="s">
        <v>509</v>
      </c>
      <c r="CE25" s="47" t="s">
        <v>509</v>
      </c>
      <c r="CF25" s="47" t="s">
        <v>509</v>
      </c>
      <c r="CG25" s="47" t="s">
        <v>509</v>
      </c>
      <c r="CH25" s="47" t="s">
        <v>509</v>
      </c>
      <c r="CI25" s="47" t="s">
        <v>509</v>
      </c>
      <c r="CJ25" s="47" t="s">
        <v>509</v>
      </c>
      <c r="CK25" s="47" t="s">
        <v>509</v>
      </c>
      <c r="CL25" s="47" t="s">
        <v>509</v>
      </c>
      <c r="CM25" s="47" t="s">
        <v>509</v>
      </c>
      <c r="CN25" s="47" t="s">
        <v>509</v>
      </c>
      <c r="CO25" s="47" t="s">
        <v>509</v>
      </c>
      <c r="CP25" s="47" t="s">
        <v>509</v>
      </c>
      <c r="CQ25" s="47" t="s">
        <v>509</v>
      </c>
      <c r="CR25" s="47"/>
      <c r="CS25" s="47"/>
      <c r="CT25" s="47" t="s">
        <v>509</v>
      </c>
      <c r="CU25" s="47" t="s">
        <v>509</v>
      </c>
      <c r="CV25" s="47" t="s">
        <v>509</v>
      </c>
      <c r="CW25" s="47" t="s">
        <v>509</v>
      </c>
      <c r="CX25" s="47" t="s">
        <v>509</v>
      </c>
      <c r="CY25" s="47" t="s">
        <v>509</v>
      </c>
      <c r="CZ25" s="47" t="s">
        <v>509</v>
      </c>
      <c r="DA25" s="47" t="s">
        <v>509</v>
      </c>
      <c r="DB25" s="47" t="s">
        <v>509</v>
      </c>
      <c r="DC25" s="47" t="s">
        <v>509</v>
      </c>
      <c r="DD25" s="47" t="s">
        <v>509</v>
      </c>
      <c r="DE25" s="47" t="s">
        <v>509</v>
      </c>
      <c r="DF25" s="47" t="s">
        <v>509</v>
      </c>
      <c r="DG25" s="47" t="s">
        <v>509</v>
      </c>
      <c r="DH25" s="47" t="s">
        <v>509</v>
      </c>
      <c r="DI25" s="47">
        <v>4.8</v>
      </c>
      <c r="DJ25" s="47" t="s">
        <v>509</v>
      </c>
      <c r="DK25" s="47" t="s">
        <v>509</v>
      </c>
      <c r="DL25" s="47" t="s">
        <v>509</v>
      </c>
      <c r="DM25" s="47" t="s">
        <v>509</v>
      </c>
      <c r="DN25" s="47" t="s">
        <v>509</v>
      </c>
      <c r="DO25" s="47" t="s">
        <v>509</v>
      </c>
      <c r="DP25" s="47" t="s">
        <v>509</v>
      </c>
      <c r="DQ25" s="47" t="s">
        <v>509</v>
      </c>
      <c r="DR25" s="47" t="s">
        <v>509</v>
      </c>
      <c r="DS25" s="47" t="s">
        <v>509</v>
      </c>
      <c r="DT25" s="47" t="s">
        <v>509</v>
      </c>
      <c r="DU25" s="47" t="s">
        <v>509</v>
      </c>
      <c r="DV25" s="47" t="s">
        <v>509</v>
      </c>
      <c r="DW25" s="47" t="s">
        <v>509</v>
      </c>
      <c r="DX25" s="47" t="s">
        <v>509</v>
      </c>
      <c r="DY25" s="47" t="s">
        <v>509</v>
      </c>
      <c r="DZ25" s="47">
        <v>70</v>
      </c>
      <c r="EA25" s="47"/>
      <c r="EB25" s="47">
        <v>11.200000000000001</v>
      </c>
      <c r="EC25" s="47"/>
      <c r="ED25" s="47" t="s">
        <v>509</v>
      </c>
      <c r="EE25" s="47">
        <v>20</v>
      </c>
      <c r="EF25" s="47" t="s">
        <v>509</v>
      </c>
      <c r="EG25" s="47" t="s">
        <v>509</v>
      </c>
      <c r="EH25" s="47" t="s">
        <v>509</v>
      </c>
      <c r="EI25" s="47" t="s">
        <v>509</v>
      </c>
      <c r="EJ25" s="47" t="s">
        <v>509</v>
      </c>
      <c r="EK25" s="47" t="s">
        <v>509</v>
      </c>
      <c r="EL25" s="47" t="s">
        <v>509</v>
      </c>
      <c r="EM25" s="47" t="s">
        <v>509</v>
      </c>
      <c r="EN25" s="47" t="s">
        <v>509</v>
      </c>
      <c r="EO25" s="47" t="s">
        <v>509</v>
      </c>
      <c r="EP25" s="47" t="s">
        <v>509</v>
      </c>
      <c r="EQ25" s="47" t="s">
        <v>509</v>
      </c>
      <c r="ER25" s="47" t="s">
        <v>509</v>
      </c>
      <c r="ES25" s="47">
        <v>0.73155464433779971</v>
      </c>
      <c r="ET25" s="47" t="s">
        <v>509</v>
      </c>
      <c r="EU25" s="47" t="s">
        <v>509</v>
      </c>
      <c r="EV25" s="47" t="s">
        <v>509</v>
      </c>
      <c r="EW25" s="47" t="s">
        <v>509</v>
      </c>
      <c r="EX25" s="47" t="s">
        <v>509</v>
      </c>
      <c r="EY25" s="47" t="s">
        <v>509</v>
      </c>
      <c r="EZ25" s="47" t="s">
        <v>509</v>
      </c>
      <c r="FA25" s="47" t="s">
        <v>509</v>
      </c>
      <c r="FB25" s="47" t="s">
        <v>509</v>
      </c>
      <c r="FC25" s="47" t="s">
        <v>509</v>
      </c>
      <c r="FD25" s="47" t="s">
        <v>509</v>
      </c>
      <c r="FE25" s="47" t="s">
        <v>509</v>
      </c>
      <c r="FF25" s="47" t="s">
        <v>509</v>
      </c>
      <c r="FG25" s="47" t="s">
        <v>509</v>
      </c>
      <c r="FH25" s="47" t="s">
        <v>509</v>
      </c>
      <c r="FI25" s="47">
        <v>0.36249999999999999</v>
      </c>
      <c r="FJ25" s="47" t="s">
        <v>509</v>
      </c>
      <c r="FK25" s="47" t="s">
        <v>509</v>
      </c>
      <c r="FL25" s="47" t="s">
        <v>509</v>
      </c>
      <c r="FM25" s="47" t="s">
        <v>509</v>
      </c>
      <c r="FN25" s="47" t="s">
        <v>509</v>
      </c>
      <c r="FO25" s="47" t="s">
        <v>509</v>
      </c>
      <c r="FP25" s="47" t="s">
        <v>509</v>
      </c>
      <c r="FQ25" s="47" t="s">
        <v>509</v>
      </c>
      <c r="FR25" s="47" t="s">
        <v>509</v>
      </c>
      <c r="FS25" s="47">
        <v>40</v>
      </c>
      <c r="FT25" s="47"/>
      <c r="FU25" s="47" t="s">
        <v>509</v>
      </c>
      <c r="FV25" s="47" t="s">
        <v>509</v>
      </c>
      <c r="FW25" s="47" t="s">
        <v>509</v>
      </c>
      <c r="FX25" s="47" t="s">
        <v>509</v>
      </c>
      <c r="FY25" s="47" t="s">
        <v>509</v>
      </c>
      <c r="FZ25" s="47" t="s">
        <v>509</v>
      </c>
      <c r="GA25" s="47" t="s">
        <v>509</v>
      </c>
      <c r="GB25" s="47" t="s">
        <v>509</v>
      </c>
      <c r="GC25" s="47" t="s">
        <v>509</v>
      </c>
      <c r="GD25" s="47">
        <v>2.3400000000000001E-3</v>
      </c>
      <c r="GE25" s="47" t="s">
        <v>509</v>
      </c>
      <c r="GF25" s="47" t="s">
        <v>509</v>
      </c>
      <c r="GG25" s="47" t="s">
        <v>509</v>
      </c>
      <c r="GH25" s="47" t="s">
        <v>509</v>
      </c>
      <c r="GI25" s="47" t="s">
        <v>509</v>
      </c>
      <c r="GJ25" s="47" t="s">
        <v>509</v>
      </c>
      <c r="GK25" s="47" t="s">
        <v>509</v>
      </c>
      <c r="GL25" s="47" t="s">
        <v>509</v>
      </c>
      <c r="GM25" s="47" t="s">
        <v>509</v>
      </c>
      <c r="GN25" s="47" t="s">
        <v>509</v>
      </c>
      <c r="GO25" s="47" t="s">
        <v>509</v>
      </c>
      <c r="GP25" s="47" t="s">
        <v>509</v>
      </c>
      <c r="GQ25" s="47" t="s">
        <v>509</v>
      </c>
    </row>
    <row r="26" spans="1:199" x14ac:dyDescent="0.2">
      <c r="A26" s="46">
        <v>1896</v>
      </c>
      <c r="C26" s="47" t="s">
        <v>509</v>
      </c>
      <c r="D26" s="47" t="s">
        <v>509</v>
      </c>
      <c r="E26" s="47" t="s">
        <v>509</v>
      </c>
      <c r="F26" s="47" t="s">
        <v>509</v>
      </c>
      <c r="G26" s="47" t="s">
        <v>509</v>
      </c>
      <c r="H26" s="47" t="s">
        <v>509</v>
      </c>
      <c r="I26" s="47" t="s">
        <v>509</v>
      </c>
      <c r="J26" s="47" t="s">
        <v>509</v>
      </c>
      <c r="K26" s="47" t="s">
        <v>509</v>
      </c>
      <c r="L26" s="47" t="s">
        <v>509</v>
      </c>
      <c r="M26" s="47">
        <v>0.45</v>
      </c>
      <c r="N26" s="47">
        <v>0.5</v>
      </c>
      <c r="O26" s="47">
        <v>0.52500000000000002</v>
      </c>
      <c r="P26" s="47">
        <v>0.57500000000000007</v>
      </c>
      <c r="Q26" s="47" t="s">
        <v>509</v>
      </c>
      <c r="R26" s="47" t="s">
        <v>509</v>
      </c>
      <c r="S26" s="47"/>
      <c r="T26" s="47" t="s">
        <v>509</v>
      </c>
      <c r="U26" s="47" t="s">
        <v>509</v>
      </c>
      <c r="V26" s="47">
        <v>50</v>
      </c>
      <c r="W26" s="47" t="s">
        <v>509</v>
      </c>
      <c r="X26" s="47"/>
      <c r="Y26" s="47" t="s">
        <v>509</v>
      </c>
      <c r="Z26" s="47" t="s">
        <v>509</v>
      </c>
      <c r="AA26" s="47" t="s">
        <v>509</v>
      </c>
      <c r="AB26" s="47"/>
      <c r="AC26" s="47">
        <v>100</v>
      </c>
      <c r="AD26" s="47"/>
      <c r="AE26" s="47" t="s">
        <v>509</v>
      </c>
      <c r="AF26" s="47" t="s">
        <v>509</v>
      </c>
      <c r="AG26" s="47" t="s">
        <v>509</v>
      </c>
      <c r="AH26" s="47" t="s">
        <v>509</v>
      </c>
      <c r="AI26" s="47" t="s">
        <v>509</v>
      </c>
      <c r="AJ26" s="47" t="s">
        <v>509</v>
      </c>
      <c r="AK26" s="47" t="s">
        <v>509</v>
      </c>
      <c r="AL26" s="47" t="s">
        <v>509</v>
      </c>
      <c r="AM26" s="47" t="s">
        <v>509</v>
      </c>
      <c r="AN26" s="47" t="s">
        <v>509</v>
      </c>
      <c r="AO26" s="47" t="s">
        <v>509</v>
      </c>
      <c r="AP26" s="47" t="s">
        <v>509</v>
      </c>
      <c r="AQ26" s="47" t="s">
        <v>509</v>
      </c>
      <c r="AR26" s="47" t="s">
        <v>509</v>
      </c>
      <c r="AS26" s="47" t="s">
        <v>509</v>
      </c>
      <c r="AT26" s="47" t="s">
        <v>509</v>
      </c>
      <c r="AU26" s="47" t="s">
        <v>509</v>
      </c>
      <c r="AV26" s="47" t="s">
        <v>509</v>
      </c>
      <c r="AW26" s="47" t="s">
        <v>509</v>
      </c>
      <c r="AX26" s="47" t="s">
        <v>509</v>
      </c>
      <c r="AY26" s="47" t="s">
        <v>509</v>
      </c>
      <c r="AZ26" s="47" t="s">
        <v>509</v>
      </c>
      <c r="BA26" s="47" t="s">
        <v>509</v>
      </c>
      <c r="BB26" s="47" t="s">
        <v>509</v>
      </c>
      <c r="BC26" s="47" t="s">
        <v>509</v>
      </c>
      <c r="BD26" s="47" t="s">
        <v>509</v>
      </c>
      <c r="BE26" s="47" t="s">
        <v>509</v>
      </c>
      <c r="BF26" s="47">
        <v>1.32</v>
      </c>
      <c r="BG26" s="47" t="s">
        <v>509</v>
      </c>
      <c r="BH26" s="47" t="s">
        <v>509</v>
      </c>
      <c r="BI26" s="47" t="s">
        <v>509</v>
      </c>
      <c r="BJ26" s="47" t="s">
        <v>509</v>
      </c>
      <c r="BK26" s="47" t="s">
        <v>509</v>
      </c>
      <c r="BL26" s="47" t="s">
        <v>509</v>
      </c>
      <c r="BM26" s="47">
        <v>1.28</v>
      </c>
      <c r="BN26" s="47" t="s">
        <v>509</v>
      </c>
      <c r="BO26" s="47" t="s">
        <v>509</v>
      </c>
      <c r="BP26" s="47">
        <v>1.44</v>
      </c>
      <c r="BQ26" s="47" t="s">
        <v>509</v>
      </c>
      <c r="BR26" s="47" t="s">
        <v>509</v>
      </c>
      <c r="BS26" s="47" t="s">
        <v>509</v>
      </c>
      <c r="BT26" s="47">
        <v>1.5299999999999999E-2</v>
      </c>
      <c r="BU26" s="47" t="s">
        <v>509</v>
      </c>
      <c r="BV26" s="47" t="s">
        <v>509</v>
      </c>
      <c r="BW26" s="47" t="s">
        <v>509</v>
      </c>
      <c r="BX26" s="47" t="s">
        <v>509</v>
      </c>
      <c r="BY26" s="47" t="s">
        <v>509</v>
      </c>
      <c r="BZ26" s="47" t="s">
        <v>509</v>
      </c>
      <c r="CA26" s="47" t="s">
        <v>509</v>
      </c>
      <c r="CB26" s="47" t="s">
        <v>509</v>
      </c>
      <c r="CC26" s="47" t="s">
        <v>509</v>
      </c>
      <c r="CD26" s="47" t="s">
        <v>509</v>
      </c>
      <c r="CE26" s="47" t="s">
        <v>509</v>
      </c>
      <c r="CF26" s="47" t="s">
        <v>509</v>
      </c>
      <c r="CG26" s="47">
        <v>70</v>
      </c>
      <c r="CH26" s="47" t="s">
        <v>509</v>
      </c>
      <c r="CI26" s="47" t="s">
        <v>509</v>
      </c>
      <c r="CJ26" s="47" t="s">
        <v>509</v>
      </c>
      <c r="CK26" s="47" t="s">
        <v>509</v>
      </c>
      <c r="CL26" s="47" t="s">
        <v>509</v>
      </c>
      <c r="CM26" s="47" t="s">
        <v>509</v>
      </c>
      <c r="CN26" s="47" t="s">
        <v>509</v>
      </c>
      <c r="CO26" s="47" t="s">
        <v>509</v>
      </c>
      <c r="CP26" s="47">
        <v>10.25</v>
      </c>
      <c r="CQ26" s="47" t="s">
        <v>509</v>
      </c>
      <c r="CR26" s="47"/>
      <c r="CS26" s="47"/>
      <c r="CT26" s="47">
        <v>7.4375</v>
      </c>
      <c r="CU26" s="47" t="s">
        <v>509</v>
      </c>
      <c r="CV26" s="47" t="s">
        <v>509</v>
      </c>
      <c r="CW26" s="47" t="s">
        <v>509</v>
      </c>
      <c r="CX26" s="47" t="s">
        <v>509</v>
      </c>
      <c r="CY26" s="47">
        <v>5.875</v>
      </c>
      <c r="CZ26" s="47" t="s">
        <v>509</v>
      </c>
      <c r="DA26" s="47" t="s">
        <v>509</v>
      </c>
      <c r="DB26" s="47" t="s">
        <v>509</v>
      </c>
      <c r="DC26" s="47" t="s">
        <v>509</v>
      </c>
      <c r="DD26" s="47" t="s">
        <v>509</v>
      </c>
      <c r="DE26" s="47" t="s">
        <v>509</v>
      </c>
      <c r="DF26" s="47" t="s">
        <v>509</v>
      </c>
      <c r="DG26" s="47" t="s">
        <v>509</v>
      </c>
      <c r="DH26" s="47" t="s">
        <v>509</v>
      </c>
      <c r="DI26" s="47" t="s">
        <v>509</v>
      </c>
      <c r="DJ26" s="47" t="s">
        <v>509</v>
      </c>
      <c r="DK26" s="47" t="s">
        <v>509</v>
      </c>
      <c r="DL26" s="47" t="s">
        <v>509</v>
      </c>
      <c r="DM26" s="47" t="s">
        <v>509</v>
      </c>
      <c r="DN26" s="47" t="s">
        <v>509</v>
      </c>
      <c r="DO26" s="47" t="s">
        <v>509</v>
      </c>
      <c r="DP26" s="47" t="s">
        <v>509</v>
      </c>
      <c r="DQ26" s="47" t="s">
        <v>509</v>
      </c>
      <c r="DR26" s="47" t="s">
        <v>509</v>
      </c>
      <c r="DS26" s="47" t="s">
        <v>509</v>
      </c>
      <c r="DT26" s="47" t="s">
        <v>509</v>
      </c>
      <c r="DU26" s="47" t="s">
        <v>509</v>
      </c>
      <c r="DV26" s="47" t="s">
        <v>509</v>
      </c>
      <c r="DW26" s="47" t="s">
        <v>509</v>
      </c>
      <c r="DX26" s="47" t="s">
        <v>509</v>
      </c>
      <c r="DY26" s="47" t="s">
        <v>509</v>
      </c>
      <c r="DZ26" s="47">
        <v>125</v>
      </c>
      <c r="EA26" s="47" t="s">
        <v>509</v>
      </c>
      <c r="EB26" s="47" t="s">
        <v>509</v>
      </c>
      <c r="EC26" s="47"/>
      <c r="ED26" s="47" t="s">
        <v>509</v>
      </c>
      <c r="EE26" s="47" t="s">
        <v>509</v>
      </c>
      <c r="EF26" s="47" t="s">
        <v>509</v>
      </c>
      <c r="EG26" s="47" t="s">
        <v>509</v>
      </c>
      <c r="EH26" s="47" t="s">
        <v>509</v>
      </c>
      <c r="EI26" s="47" t="s">
        <v>509</v>
      </c>
      <c r="EJ26" s="47" t="s">
        <v>509</v>
      </c>
      <c r="EK26" s="47" t="s">
        <v>509</v>
      </c>
      <c r="EL26" s="47" t="s">
        <v>509</v>
      </c>
      <c r="EM26" s="47" t="s">
        <v>509</v>
      </c>
      <c r="EN26" s="47" t="s">
        <v>509</v>
      </c>
      <c r="EO26" s="47" t="s">
        <v>509</v>
      </c>
      <c r="EP26" s="47" t="s">
        <v>509</v>
      </c>
      <c r="EQ26" s="47" t="s">
        <v>509</v>
      </c>
      <c r="ER26" s="47" t="s">
        <v>509</v>
      </c>
      <c r="ES26" s="47" t="s">
        <v>509</v>
      </c>
      <c r="ET26" s="47" t="s">
        <v>509</v>
      </c>
      <c r="EU26" s="47" t="s">
        <v>509</v>
      </c>
      <c r="EV26" s="47">
        <v>1.9250000000000003</v>
      </c>
      <c r="EW26" s="47" t="s">
        <v>509</v>
      </c>
      <c r="EX26" s="47" t="s">
        <v>509</v>
      </c>
      <c r="EY26" s="47" t="s">
        <v>509</v>
      </c>
      <c r="EZ26" s="47" t="s">
        <v>509</v>
      </c>
      <c r="FA26" s="47" t="s">
        <v>509</v>
      </c>
      <c r="FB26" s="47" t="s">
        <v>509</v>
      </c>
      <c r="FC26" s="47" t="s">
        <v>509</v>
      </c>
      <c r="FD26" s="47" t="s">
        <v>509</v>
      </c>
      <c r="FE26" s="47" t="s">
        <v>509</v>
      </c>
      <c r="FF26" s="47" t="s">
        <v>509</v>
      </c>
      <c r="FG26" s="47" t="s">
        <v>509</v>
      </c>
      <c r="FH26" s="47">
        <v>1.3541666666666667E-2</v>
      </c>
      <c r="FI26" s="47" t="s">
        <v>509</v>
      </c>
      <c r="FJ26" s="47">
        <v>0.45</v>
      </c>
      <c r="FK26" s="47">
        <v>0.5</v>
      </c>
      <c r="FL26" s="47" t="s">
        <v>509</v>
      </c>
      <c r="FM26" s="47" t="s">
        <v>509</v>
      </c>
      <c r="FN26" s="47">
        <v>0.72800000000000009</v>
      </c>
      <c r="FO26" s="47" t="s">
        <v>509</v>
      </c>
      <c r="FP26" s="47" t="s">
        <v>509</v>
      </c>
      <c r="FQ26" s="47" t="s">
        <v>509</v>
      </c>
      <c r="FR26" s="47" t="s">
        <v>509</v>
      </c>
      <c r="FS26" s="47" t="s">
        <v>509</v>
      </c>
      <c r="FT26" s="47" t="s">
        <v>509</v>
      </c>
      <c r="FU26" s="47" t="s">
        <v>509</v>
      </c>
      <c r="FV26" s="47" t="s">
        <v>509</v>
      </c>
      <c r="FW26" s="47" t="s">
        <v>509</v>
      </c>
      <c r="FX26" s="47" t="s">
        <v>509</v>
      </c>
      <c r="FY26" s="47" t="s">
        <v>509</v>
      </c>
      <c r="FZ26" s="47" t="s">
        <v>509</v>
      </c>
      <c r="GA26" s="47" t="s">
        <v>509</v>
      </c>
      <c r="GB26" s="47" t="s">
        <v>509</v>
      </c>
      <c r="GC26" s="47" t="s">
        <v>509</v>
      </c>
      <c r="GD26" s="47" t="s">
        <v>509</v>
      </c>
      <c r="GE26" s="47" t="s">
        <v>509</v>
      </c>
      <c r="GF26" s="47" t="s">
        <v>509</v>
      </c>
      <c r="GG26" s="47" t="s">
        <v>509</v>
      </c>
      <c r="GH26" s="47" t="s">
        <v>509</v>
      </c>
      <c r="GI26" s="47" t="s">
        <v>509</v>
      </c>
      <c r="GJ26" s="47" t="s">
        <v>509</v>
      </c>
      <c r="GK26" s="47" t="s">
        <v>509</v>
      </c>
      <c r="GL26" s="47" t="s">
        <v>509</v>
      </c>
      <c r="GM26" s="47" t="s">
        <v>509</v>
      </c>
      <c r="GN26" s="47" t="s">
        <v>509</v>
      </c>
      <c r="GO26" s="47" t="s">
        <v>509</v>
      </c>
      <c r="GP26" s="47" t="s">
        <v>509</v>
      </c>
      <c r="GQ26" s="47" t="s">
        <v>509</v>
      </c>
    </row>
    <row r="27" spans="1:199" x14ac:dyDescent="0.2">
      <c r="A27" s="46">
        <v>1898</v>
      </c>
      <c r="C27" s="47" t="s">
        <v>509</v>
      </c>
      <c r="D27" s="47" t="s">
        <v>509</v>
      </c>
      <c r="E27" s="47" t="s">
        <v>509</v>
      </c>
      <c r="F27" s="47" t="s">
        <v>509</v>
      </c>
      <c r="G27" s="47" t="s">
        <v>509</v>
      </c>
      <c r="H27" s="47" t="s">
        <v>509</v>
      </c>
      <c r="I27" s="47" t="s">
        <v>509</v>
      </c>
      <c r="J27" s="47" t="s">
        <v>509</v>
      </c>
      <c r="K27" s="47" t="s">
        <v>509</v>
      </c>
      <c r="L27" s="47" t="s">
        <v>509</v>
      </c>
      <c r="M27" s="47" t="s">
        <v>509</v>
      </c>
      <c r="N27" s="47" t="s">
        <v>509</v>
      </c>
      <c r="O27" s="47" t="s">
        <v>509</v>
      </c>
      <c r="P27" s="47" t="s">
        <v>509</v>
      </c>
      <c r="Q27" s="47" t="s">
        <v>509</v>
      </c>
      <c r="R27" s="47" t="s">
        <v>509</v>
      </c>
      <c r="S27" s="47"/>
      <c r="T27" s="47" t="s">
        <v>509</v>
      </c>
      <c r="U27" s="47">
        <v>50</v>
      </c>
      <c r="V27" s="47" t="s">
        <v>509</v>
      </c>
      <c r="W27" s="47" t="s">
        <v>509</v>
      </c>
      <c r="X27" s="47"/>
      <c r="Y27" s="47" t="s">
        <v>509</v>
      </c>
      <c r="Z27" s="47" t="s">
        <v>509</v>
      </c>
      <c r="AA27" s="47" t="s">
        <v>509</v>
      </c>
      <c r="AB27" s="47"/>
      <c r="AC27" s="47">
        <v>70</v>
      </c>
      <c r="AD27" s="47"/>
      <c r="AE27" s="47" t="s">
        <v>509</v>
      </c>
      <c r="AF27" s="47" t="s">
        <v>509</v>
      </c>
      <c r="AG27" s="47" t="s">
        <v>509</v>
      </c>
      <c r="AH27" s="47" t="s">
        <v>509</v>
      </c>
      <c r="AI27" s="47" t="s">
        <v>509</v>
      </c>
      <c r="AJ27" s="47" t="s">
        <v>509</v>
      </c>
      <c r="AK27" s="47" t="s">
        <v>509</v>
      </c>
      <c r="AL27" s="47" t="s">
        <v>509</v>
      </c>
      <c r="AM27" s="47" t="s">
        <v>509</v>
      </c>
      <c r="AN27" s="47">
        <v>35</v>
      </c>
      <c r="AO27" s="47" t="s">
        <v>509</v>
      </c>
      <c r="AP27" s="47" t="s">
        <v>509</v>
      </c>
      <c r="AQ27" s="47" t="s">
        <v>509</v>
      </c>
      <c r="AR27" s="47" t="s">
        <v>509</v>
      </c>
      <c r="AS27" s="47" t="s">
        <v>509</v>
      </c>
      <c r="AT27" s="47" t="s">
        <v>509</v>
      </c>
      <c r="AU27" s="47">
        <v>70</v>
      </c>
      <c r="AV27" s="47" t="s">
        <v>509</v>
      </c>
      <c r="AW27" s="47" t="s">
        <v>509</v>
      </c>
      <c r="AX27" s="47" t="s">
        <v>509</v>
      </c>
      <c r="AY27" s="47" t="s">
        <v>509</v>
      </c>
      <c r="AZ27" s="47" t="s">
        <v>509</v>
      </c>
      <c r="BA27" s="47" t="s">
        <v>509</v>
      </c>
      <c r="BB27" s="47" t="s">
        <v>509</v>
      </c>
      <c r="BC27" s="47" t="s">
        <v>509</v>
      </c>
      <c r="BD27" s="47" t="s">
        <v>509</v>
      </c>
      <c r="BE27" s="47" t="s">
        <v>509</v>
      </c>
      <c r="BF27" s="47">
        <v>1.85</v>
      </c>
      <c r="BG27" s="47" t="s">
        <v>509</v>
      </c>
      <c r="BH27" s="47" t="s">
        <v>509</v>
      </c>
      <c r="BI27" s="47" t="s">
        <v>509</v>
      </c>
      <c r="BJ27" s="47" t="s">
        <v>509</v>
      </c>
      <c r="BK27" s="47" t="s">
        <v>509</v>
      </c>
      <c r="BL27" s="47">
        <v>1.7</v>
      </c>
      <c r="BM27" s="47" t="s">
        <v>509</v>
      </c>
      <c r="BN27" s="47" t="s">
        <v>509</v>
      </c>
      <c r="BO27" s="47" t="s">
        <v>509</v>
      </c>
      <c r="BP27" s="47" t="s">
        <v>509</v>
      </c>
      <c r="BQ27" s="47" t="s">
        <v>509</v>
      </c>
      <c r="BR27" s="47" t="s">
        <v>509</v>
      </c>
      <c r="BS27" s="47" t="s">
        <v>509</v>
      </c>
      <c r="BT27" s="47">
        <v>1.4583333333333334E-2</v>
      </c>
      <c r="BU27" s="47" t="s">
        <v>509</v>
      </c>
      <c r="BV27" s="47" t="s">
        <v>509</v>
      </c>
      <c r="BW27" s="47" t="s">
        <v>509</v>
      </c>
      <c r="BX27" s="47" t="s">
        <v>509</v>
      </c>
      <c r="BY27" s="47" t="s">
        <v>509</v>
      </c>
      <c r="BZ27" s="47" t="s">
        <v>509</v>
      </c>
      <c r="CA27" s="47" t="s">
        <v>509</v>
      </c>
      <c r="CB27" s="47" t="s">
        <v>509</v>
      </c>
      <c r="CC27" s="47" t="s">
        <v>509</v>
      </c>
      <c r="CD27" s="47" t="s">
        <v>509</v>
      </c>
      <c r="CE27" s="47" t="s">
        <v>509</v>
      </c>
      <c r="CF27" s="47" t="s">
        <v>509</v>
      </c>
      <c r="CG27" s="47" t="s">
        <v>509</v>
      </c>
      <c r="CH27" s="47" t="s">
        <v>509</v>
      </c>
      <c r="CI27" s="47" t="s">
        <v>509</v>
      </c>
      <c r="CJ27" s="47" t="s">
        <v>509</v>
      </c>
      <c r="CK27" s="47" t="s">
        <v>509</v>
      </c>
      <c r="CL27" s="47" t="s">
        <v>509</v>
      </c>
      <c r="CM27" s="47" t="s">
        <v>509</v>
      </c>
      <c r="CN27" s="47" t="s">
        <v>509</v>
      </c>
      <c r="CO27" s="47">
        <v>10</v>
      </c>
      <c r="CP27" s="47" t="s">
        <v>509</v>
      </c>
      <c r="CQ27" s="47" t="s">
        <v>509</v>
      </c>
      <c r="CR27" s="47">
        <v>7.35</v>
      </c>
      <c r="CS27" s="47"/>
      <c r="CT27" s="47" t="s">
        <v>509</v>
      </c>
      <c r="CU27" s="47" t="s">
        <v>509</v>
      </c>
      <c r="CV27" s="47" t="s">
        <v>509</v>
      </c>
      <c r="CW27" s="47" t="s">
        <v>509</v>
      </c>
      <c r="CX27" s="47">
        <v>6.7</v>
      </c>
      <c r="CY27" s="47" t="s">
        <v>509</v>
      </c>
      <c r="CZ27" s="47" t="s">
        <v>509</v>
      </c>
      <c r="DA27" s="47" t="s">
        <v>509</v>
      </c>
      <c r="DB27" s="47" t="s">
        <v>509</v>
      </c>
      <c r="DC27" s="47" t="s">
        <v>509</v>
      </c>
      <c r="DD27" s="47" t="s">
        <v>509</v>
      </c>
      <c r="DE27" s="47" t="s">
        <v>509</v>
      </c>
      <c r="DF27" s="47" t="s">
        <v>509</v>
      </c>
      <c r="DG27" s="47" t="s">
        <v>509</v>
      </c>
      <c r="DH27" s="47" t="s">
        <v>509</v>
      </c>
      <c r="DI27" s="47" t="s">
        <v>509</v>
      </c>
      <c r="DJ27" s="47" t="s">
        <v>509</v>
      </c>
      <c r="DK27" s="47" t="s">
        <v>509</v>
      </c>
      <c r="DL27" s="47" t="s">
        <v>509</v>
      </c>
      <c r="DM27" s="47" t="s">
        <v>509</v>
      </c>
      <c r="DN27" s="47" t="s">
        <v>509</v>
      </c>
      <c r="DO27" s="47" t="s">
        <v>509</v>
      </c>
      <c r="DP27" s="47" t="s">
        <v>509</v>
      </c>
      <c r="DQ27" s="47" t="s">
        <v>509</v>
      </c>
      <c r="DR27" s="47" t="s">
        <v>509</v>
      </c>
      <c r="DS27" s="47" t="s">
        <v>509</v>
      </c>
      <c r="DT27" s="47" t="s">
        <v>509</v>
      </c>
      <c r="DU27" s="47" t="s">
        <v>509</v>
      </c>
      <c r="DV27" s="47" t="s">
        <v>509</v>
      </c>
      <c r="DW27" s="47" t="s">
        <v>509</v>
      </c>
      <c r="DX27" s="47" t="s">
        <v>509</v>
      </c>
      <c r="DY27" s="47" t="s">
        <v>509</v>
      </c>
      <c r="DZ27" s="47">
        <v>44.250000000000007</v>
      </c>
      <c r="EA27" s="47" t="s">
        <v>509</v>
      </c>
      <c r="EB27" s="47" t="s">
        <v>509</v>
      </c>
      <c r="EC27" s="47"/>
      <c r="ED27" s="47" t="s">
        <v>509</v>
      </c>
      <c r="EE27" s="47" t="s">
        <v>509</v>
      </c>
      <c r="EF27" s="47" t="s">
        <v>509</v>
      </c>
      <c r="EG27" s="47" t="s">
        <v>509</v>
      </c>
      <c r="EH27" s="47" t="s">
        <v>509</v>
      </c>
      <c r="EI27" s="47" t="s">
        <v>509</v>
      </c>
      <c r="EJ27" s="47" t="s">
        <v>509</v>
      </c>
      <c r="EK27" s="47" t="s">
        <v>509</v>
      </c>
      <c r="EL27" s="47">
        <v>4.5</v>
      </c>
      <c r="EM27" s="47"/>
      <c r="EN27" s="47" t="s">
        <v>509</v>
      </c>
      <c r="EO27" s="47" t="s">
        <v>509</v>
      </c>
      <c r="EP27" s="47" t="s">
        <v>509</v>
      </c>
      <c r="EQ27" s="47" t="s">
        <v>509</v>
      </c>
      <c r="ER27" s="47" t="s">
        <v>509</v>
      </c>
      <c r="ES27" s="47">
        <v>0.61470911086717894</v>
      </c>
      <c r="ET27" s="47" t="s">
        <v>509</v>
      </c>
      <c r="EU27" s="47">
        <v>1.4563356345613607</v>
      </c>
      <c r="EV27" s="47" t="s">
        <v>509</v>
      </c>
      <c r="EW27" s="47" t="s">
        <v>509</v>
      </c>
      <c r="EX27" s="47" t="s">
        <v>509</v>
      </c>
      <c r="EY27" s="47" t="s">
        <v>509</v>
      </c>
      <c r="EZ27" s="47" t="s">
        <v>509</v>
      </c>
      <c r="FA27" s="47" t="s">
        <v>509</v>
      </c>
      <c r="FB27" s="47" t="s">
        <v>509</v>
      </c>
      <c r="FC27" s="47" t="s">
        <v>509</v>
      </c>
      <c r="FD27" s="47">
        <v>0.34545635982618328</v>
      </c>
      <c r="FE27" s="47" t="s">
        <v>509</v>
      </c>
      <c r="FF27" s="47" t="s">
        <v>509</v>
      </c>
      <c r="FG27" s="47">
        <v>0.54166666666666663</v>
      </c>
      <c r="FH27" s="47" t="s">
        <v>509</v>
      </c>
      <c r="FI27" s="47" t="s">
        <v>509</v>
      </c>
      <c r="FJ27" s="47">
        <v>0.46250000000000002</v>
      </c>
      <c r="FK27" s="47">
        <v>0.71123368199508308</v>
      </c>
      <c r="FL27" s="47" t="s">
        <v>509</v>
      </c>
      <c r="FM27" s="47" t="s">
        <v>509</v>
      </c>
      <c r="FN27" s="47">
        <v>0.71679999999999999</v>
      </c>
      <c r="FO27" s="47">
        <v>2.5</v>
      </c>
      <c r="FP27" s="47"/>
      <c r="FQ27" s="47">
        <v>2.3249999999999997</v>
      </c>
      <c r="FR27" s="47" t="s">
        <v>509</v>
      </c>
      <c r="FS27" s="47" t="s">
        <v>509</v>
      </c>
      <c r="FT27" s="47" t="s">
        <v>509</v>
      </c>
      <c r="FU27" s="47" t="s">
        <v>509</v>
      </c>
      <c r="FV27" s="47" t="s">
        <v>509</v>
      </c>
      <c r="FW27" s="47" t="s">
        <v>509</v>
      </c>
      <c r="FX27" s="47" t="s">
        <v>509</v>
      </c>
      <c r="FY27" s="47" t="s">
        <v>509</v>
      </c>
      <c r="FZ27" s="47" t="s">
        <v>509</v>
      </c>
      <c r="GA27" s="47" t="s">
        <v>509</v>
      </c>
      <c r="GB27" s="47" t="s">
        <v>509</v>
      </c>
      <c r="GC27" s="47" t="s">
        <v>509</v>
      </c>
      <c r="GD27" s="47" t="s">
        <v>509</v>
      </c>
      <c r="GE27" s="47" t="s">
        <v>509</v>
      </c>
      <c r="GF27" s="47" t="s">
        <v>509</v>
      </c>
      <c r="GG27" s="47" t="s">
        <v>509</v>
      </c>
      <c r="GH27" s="47" t="s">
        <v>509</v>
      </c>
      <c r="GI27" s="47" t="s">
        <v>509</v>
      </c>
      <c r="GJ27" s="47" t="s">
        <v>509</v>
      </c>
      <c r="GK27" s="47" t="s">
        <v>509</v>
      </c>
      <c r="GL27" s="47" t="s">
        <v>509</v>
      </c>
      <c r="GM27" s="47" t="s">
        <v>509</v>
      </c>
      <c r="GN27" s="47" t="s">
        <v>509</v>
      </c>
      <c r="GO27" s="47" t="s">
        <v>509</v>
      </c>
      <c r="GP27" s="47" t="s">
        <v>509</v>
      </c>
      <c r="GQ27" s="47" t="s">
        <v>509</v>
      </c>
    </row>
    <row r="28" spans="1:199" x14ac:dyDescent="0.2">
      <c r="A28" s="46">
        <v>1899</v>
      </c>
      <c r="C28" s="47" t="s">
        <v>509</v>
      </c>
      <c r="D28" s="47" t="s">
        <v>509</v>
      </c>
      <c r="E28" s="47" t="s">
        <v>509</v>
      </c>
      <c r="F28" s="47" t="s">
        <v>509</v>
      </c>
      <c r="G28" s="47" t="s">
        <v>509</v>
      </c>
      <c r="H28" s="47" t="s">
        <v>509</v>
      </c>
      <c r="I28" s="47" t="s">
        <v>509</v>
      </c>
      <c r="J28" s="47" t="s">
        <v>509</v>
      </c>
      <c r="K28" s="47" t="s">
        <v>509</v>
      </c>
      <c r="L28" s="47" t="s">
        <v>509</v>
      </c>
      <c r="M28" s="47" t="s">
        <v>509</v>
      </c>
      <c r="N28" s="47" t="s">
        <v>509</v>
      </c>
      <c r="O28" s="47" t="s">
        <v>509</v>
      </c>
      <c r="P28" s="47" t="s">
        <v>509</v>
      </c>
      <c r="Q28" s="47" t="s">
        <v>509</v>
      </c>
      <c r="R28" s="47" t="s">
        <v>509</v>
      </c>
      <c r="S28" s="47"/>
      <c r="T28" s="47">
        <v>55</v>
      </c>
      <c r="U28" s="47" t="s">
        <v>509</v>
      </c>
      <c r="V28" s="47" t="s">
        <v>509</v>
      </c>
      <c r="W28" s="47" t="s">
        <v>509</v>
      </c>
      <c r="X28" s="47"/>
      <c r="Y28" s="47">
        <v>30</v>
      </c>
      <c r="Z28" s="47" t="s">
        <v>509</v>
      </c>
      <c r="AA28" s="47">
        <v>70</v>
      </c>
      <c r="AB28" s="47"/>
      <c r="AC28" s="47">
        <v>50</v>
      </c>
      <c r="AD28" s="47"/>
      <c r="AE28" s="47" t="s">
        <v>509</v>
      </c>
      <c r="AF28" s="47" t="s">
        <v>509</v>
      </c>
      <c r="AG28" s="47">
        <v>75</v>
      </c>
      <c r="AH28" s="47" t="s">
        <v>509</v>
      </c>
      <c r="AI28" s="47" t="s">
        <v>509</v>
      </c>
      <c r="AJ28" s="47" t="s">
        <v>509</v>
      </c>
      <c r="AK28" s="47" t="s">
        <v>509</v>
      </c>
      <c r="AL28" s="47" t="s">
        <v>509</v>
      </c>
      <c r="AM28" s="47" t="s">
        <v>509</v>
      </c>
      <c r="AN28" s="47" t="s">
        <v>509</v>
      </c>
      <c r="AO28" s="47" t="s">
        <v>509</v>
      </c>
      <c r="AP28" s="47">
        <v>120</v>
      </c>
      <c r="AQ28" s="47" t="s">
        <v>509</v>
      </c>
      <c r="AR28" s="47" t="s">
        <v>509</v>
      </c>
      <c r="AS28" s="47" t="s">
        <v>509</v>
      </c>
      <c r="AT28" s="47" t="s">
        <v>509</v>
      </c>
      <c r="AU28" s="47" t="s">
        <v>509</v>
      </c>
      <c r="AV28" s="47" t="s">
        <v>509</v>
      </c>
      <c r="AW28" s="47" t="s">
        <v>509</v>
      </c>
      <c r="AX28" s="47" t="s">
        <v>509</v>
      </c>
      <c r="AY28" s="47" t="s">
        <v>509</v>
      </c>
      <c r="AZ28" s="47" t="s">
        <v>509</v>
      </c>
      <c r="BA28" s="47" t="s">
        <v>509</v>
      </c>
      <c r="BB28" s="47" t="s">
        <v>509</v>
      </c>
      <c r="BC28" s="47" t="s">
        <v>509</v>
      </c>
      <c r="BD28" s="47" t="s">
        <v>509</v>
      </c>
      <c r="BE28" s="47" t="s">
        <v>509</v>
      </c>
      <c r="BF28" s="47" t="s">
        <v>509</v>
      </c>
      <c r="BG28" s="47" t="s">
        <v>509</v>
      </c>
      <c r="BH28" s="47" t="s">
        <v>509</v>
      </c>
      <c r="BI28" s="47" t="s">
        <v>509</v>
      </c>
      <c r="BJ28" s="47" t="s">
        <v>509</v>
      </c>
      <c r="BK28" s="47" t="s">
        <v>509</v>
      </c>
      <c r="BL28" s="47" t="s">
        <v>509</v>
      </c>
      <c r="BM28" s="47" t="s">
        <v>509</v>
      </c>
      <c r="BN28" s="47" t="s">
        <v>509</v>
      </c>
      <c r="BO28" s="47" t="s">
        <v>509</v>
      </c>
      <c r="BP28" s="47" t="s">
        <v>509</v>
      </c>
      <c r="BQ28" s="47" t="s">
        <v>509</v>
      </c>
      <c r="BR28" s="47" t="s">
        <v>509</v>
      </c>
      <c r="BS28" s="47" t="s">
        <v>509</v>
      </c>
      <c r="BT28" s="47">
        <v>3.5999999999999997E-2</v>
      </c>
      <c r="BU28" s="47" t="s">
        <v>509</v>
      </c>
      <c r="BV28" s="47" t="s">
        <v>509</v>
      </c>
      <c r="BW28" s="47" t="s">
        <v>509</v>
      </c>
      <c r="BX28" s="47" t="s">
        <v>509</v>
      </c>
      <c r="BY28" s="47" t="s">
        <v>509</v>
      </c>
      <c r="BZ28" s="47" t="s">
        <v>509</v>
      </c>
      <c r="CA28" s="47" t="s">
        <v>509</v>
      </c>
      <c r="CB28" s="47" t="s">
        <v>509</v>
      </c>
      <c r="CC28" s="47" t="s">
        <v>509</v>
      </c>
      <c r="CD28" s="47" t="s">
        <v>509</v>
      </c>
      <c r="CE28" s="47" t="s">
        <v>509</v>
      </c>
      <c r="CF28" s="47" t="s">
        <v>509</v>
      </c>
      <c r="CG28" s="47" t="s">
        <v>509</v>
      </c>
      <c r="CH28" s="47" t="s">
        <v>509</v>
      </c>
      <c r="CI28" s="47" t="s">
        <v>509</v>
      </c>
      <c r="CJ28" s="47" t="s">
        <v>509</v>
      </c>
      <c r="CK28" s="47" t="s">
        <v>509</v>
      </c>
      <c r="CL28" s="47" t="s">
        <v>509</v>
      </c>
      <c r="CM28" s="47" t="s">
        <v>509</v>
      </c>
      <c r="CN28" s="47" t="s">
        <v>509</v>
      </c>
      <c r="CO28" s="47">
        <v>12</v>
      </c>
      <c r="CP28" s="47" t="s">
        <v>509</v>
      </c>
      <c r="CQ28" s="47" t="s">
        <v>509</v>
      </c>
      <c r="CR28" s="47">
        <v>12.5</v>
      </c>
      <c r="CS28" s="47"/>
      <c r="CT28" s="47" t="s">
        <v>509</v>
      </c>
      <c r="CU28" s="47" t="s">
        <v>509</v>
      </c>
      <c r="CV28" s="47" t="s">
        <v>509</v>
      </c>
      <c r="CW28" s="47" t="s">
        <v>509</v>
      </c>
      <c r="CX28" s="47">
        <v>10</v>
      </c>
      <c r="CY28" s="47" t="s">
        <v>509</v>
      </c>
      <c r="CZ28" s="47" t="s">
        <v>509</v>
      </c>
      <c r="DA28" s="47" t="s">
        <v>509</v>
      </c>
      <c r="DB28" s="47" t="s">
        <v>509</v>
      </c>
      <c r="DC28" s="47" t="s">
        <v>509</v>
      </c>
      <c r="DD28" s="47" t="s">
        <v>509</v>
      </c>
      <c r="DE28" s="47" t="s">
        <v>509</v>
      </c>
      <c r="DF28" s="47" t="s">
        <v>509</v>
      </c>
      <c r="DG28" s="47" t="s">
        <v>509</v>
      </c>
      <c r="DH28" s="47" t="s">
        <v>509</v>
      </c>
      <c r="DI28" s="47" t="s">
        <v>509</v>
      </c>
      <c r="DJ28" s="47" t="s">
        <v>509</v>
      </c>
      <c r="DK28" s="47" t="s">
        <v>509</v>
      </c>
      <c r="DL28" s="47" t="s">
        <v>509</v>
      </c>
      <c r="DM28" s="47" t="s">
        <v>509</v>
      </c>
      <c r="DN28" s="47" t="s">
        <v>509</v>
      </c>
      <c r="DO28" s="47" t="s">
        <v>509</v>
      </c>
      <c r="DP28" s="47" t="s">
        <v>509</v>
      </c>
      <c r="DQ28" s="47" t="s">
        <v>509</v>
      </c>
      <c r="DR28" s="47" t="s">
        <v>509</v>
      </c>
      <c r="DS28" s="47" t="s">
        <v>509</v>
      </c>
      <c r="DT28" s="47" t="s">
        <v>509</v>
      </c>
      <c r="DU28" s="47" t="s">
        <v>509</v>
      </c>
      <c r="DV28" s="47" t="s">
        <v>509</v>
      </c>
      <c r="DW28" s="47" t="s">
        <v>509</v>
      </c>
      <c r="DX28" s="47" t="s">
        <v>509</v>
      </c>
      <c r="DY28" s="47" t="s">
        <v>509</v>
      </c>
      <c r="DZ28" s="47"/>
      <c r="EA28" s="47">
        <v>2</v>
      </c>
      <c r="EB28" s="47"/>
      <c r="EC28" s="47"/>
      <c r="ED28" s="47" t="s">
        <v>509</v>
      </c>
      <c r="EE28" s="47">
        <v>33.021563806914571</v>
      </c>
      <c r="EF28" s="47" t="s">
        <v>509</v>
      </c>
      <c r="EG28" s="47" t="s">
        <v>509</v>
      </c>
      <c r="EH28" s="47" t="s">
        <v>509</v>
      </c>
      <c r="EI28" s="47" t="s">
        <v>509</v>
      </c>
      <c r="EJ28" s="47" t="s">
        <v>509</v>
      </c>
      <c r="EK28" s="47" t="s">
        <v>509</v>
      </c>
      <c r="EL28" s="47"/>
      <c r="EM28" s="47">
        <v>14.427883263328827</v>
      </c>
      <c r="EN28" s="47" t="s">
        <v>509</v>
      </c>
      <c r="EO28" s="47" t="s">
        <v>509</v>
      </c>
      <c r="EP28" s="47" t="s">
        <v>509</v>
      </c>
      <c r="EQ28" s="47" t="s">
        <v>509</v>
      </c>
      <c r="ER28" s="47" t="s">
        <v>509</v>
      </c>
      <c r="ES28" s="47">
        <v>0.70107320082372482</v>
      </c>
      <c r="ET28" s="47" t="s">
        <v>509</v>
      </c>
      <c r="EU28" s="47">
        <v>1.8492075731872162</v>
      </c>
      <c r="EV28" s="47" t="s">
        <v>509</v>
      </c>
      <c r="EW28" s="47" t="s">
        <v>509</v>
      </c>
      <c r="EX28" s="47" t="s">
        <v>509</v>
      </c>
      <c r="EY28" s="47">
        <v>4.5454545454545456E-2</v>
      </c>
      <c r="EZ28" s="47" t="s">
        <v>509</v>
      </c>
      <c r="FA28" s="47" t="s">
        <v>509</v>
      </c>
      <c r="FB28" s="47" t="s">
        <v>509</v>
      </c>
      <c r="FC28" s="47" t="s">
        <v>509</v>
      </c>
      <c r="FD28" s="47" t="s">
        <v>509</v>
      </c>
      <c r="FE28" s="47" t="s">
        <v>509</v>
      </c>
      <c r="FF28" s="47" t="s">
        <v>509</v>
      </c>
      <c r="FG28" s="47">
        <v>0.53342526149631231</v>
      </c>
      <c r="FH28" s="47" t="s">
        <v>509</v>
      </c>
      <c r="FI28" s="47" t="s">
        <v>509</v>
      </c>
      <c r="FJ28" s="47">
        <v>0.42499999999999999</v>
      </c>
      <c r="FK28" s="47" t="s">
        <v>509</v>
      </c>
      <c r="FL28" s="47" t="s">
        <v>509</v>
      </c>
      <c r="FM28" s="47" t="s">
        <v>509</v>
      </c>
      <c r="FN28" s="47">
        <v>0.69440000000000002</v>
      </c>
      <c r="FO28" s="47" t="s">
        <v>509</v>
      </c>
      <c r="FP28" s="47">
        <v>1.3800000000000001</v>
      </c>
      <c r="FQ28" s="47"/>
      <c r="FR28" s="47">
        <v>2.38</v>
      </c>
      <c r="FS28" s="47" t="s">
        <v>509</v>
      </c>
      <c r="FT28" s="47" t="s">
        <v>509</v>
      </c>
      <c r="FU28" s="47">
        <v>0.20833333333333334</v>
      </c>
      <c r="FV28" s="47">
        <v>0.10833333333333334</v>
      </c>
      <c r="FW28" s="47" t="s">
        <v>509</v>
      </c>
      <c r="FX28" s="47" t="s">
        <v>509</v>
      </c>
      <c r="FY28" s="47" t="s">
        <v>509</v>
      </c>
      <c r="FZ28" s="47" t="s">
        <v>509</v>
      </c>
      <c r="GA28" s="47" t="s">
        <v>509</v>
      </c>
      <c r="GB28" s="47" t="s">
        <v>509</v>
      </c>
      <c r="GC28" s="47" t="s">
        <v>509</v>
      </c>
      <c r="GD28" s="47" t="s">
        <v>509</v>
      </c>
      <c r="GE28" s="47" t="s">
        <v>509</v>
      </c>
      <c r="GF28" s="47" t="s">
        <v>509</v>
      </c>
      <c r="GG28" s="47" t="s">
        <v>509</v>
      </c>
      <c r="GH28" s="47" t="s">
        <v>509</v>
      </c>
      <c r="GI28" s="47" t="s">
        <v>509</v>
      </c>
      <c r="GJ28" s="47" t="s">
        <v>509</v>
      </c>
      <c r="GK28" s="47" t="s">
        <v>509</v>
      </c>
      <c r="GL28" s="47">
        <v>2.5</v>
      </c>
      <c r="GM28" s="47" t="s">
        <v>509</v>
      </c>
      <c r="GN28" s="47" t="s">
        <v>509</v>
      </c>
      <c r="GO28" s="47" t="s">
        <v>509</v>
      </c>
      <c r="GP28" s="47" t="s">
        <v>509</v>
      </c>
      <c r="GQ28" s="47" t="s">
        <v>509</v>
      </c>
    </row>
    <row r="29" spans="1:199" x14ac:dyDescent="0.2">
      <c r="A29" s="46">
        <v>1900</v>
      </c>
      <c r="C29" s="47" t="s">
        <v>509</v>
      </c>
      <c r="D29" s="47" t="s">
        <v>509</v>
      </c>
      <c r="E29" s="47" t="s">
        <v>509</v>
      </c>
      <c r="F29" s="47" t="s">
        <v>509</v>
      </c>
      <c r="G29" s="47" t="s">
        <v>509</v>
      </c>
      <c r="H29" s="47" t="s">
        <v>509</v>
      </c>
      <c r="I29" s="47" t="s">
        <v>509</v>
      </c>
      <c r="J29" s="47" t="s">
        <v>509</v>
      </c>
      <c r="K29" s="47" t="s">
        <v>509</v>
      </c>
      <c r="L29" s="47" t="s">
        <v>509</v>
      </c>
      <c r="M29" s="47" t="s">
        <v>509</v>
      </c>
      <c r="N29" s="47" t="s">
        <v>509</v>
      </c>
      <c r="O29" s="47" t="s">
        <v>509</v>
      </c>
      <c r="P29" s="47" t="s">
        <v>509</v>
      </c>
      <c r="Q29" s="47">
        <v>3.787878787878788E-2</v>
      </c>
      <c r="R29" s="47" t="s">
        <v>509</v>
      </c>
      <c r="S29" s="47"/>
      <c r="T29" s="47" t="s">
        <v>509</v>
      </c>
      <c r="U29" s="47" t="s">
        <v>509</v>
      </c>
      <c r="V29" s="47" t="s">
        <v>509</v>
      </c>
      <c r="W29" s="47" t="s">
        <v>509</v>
      </c>
      <c r="X29" s="47"/>
      <c r="Y29" s="47" t="s">
        <v>509</v>
      </c>
      <c r="Z29" s="47" t="s">
        <v>509</v>
      </c>
      <c r="AA29" s="47" t="s">
        <v>509</v>
      </c>
      <c r="AB29" s="47"/>
      <c r="AC29" s="47" t="s">
        <v>509</v>
      </c>
      <c r="AD29" s="47"/>
      <c r="AE29" s="47" t="s">
        <v>509</v>
      </c>
      <c r="AF29" s="47" t="s">
        <v>509</v>
      </c>
      <c r="AG29" s="47" t="s">
        <v>509</v>
      </c>
      <c r="AH29" s="47" t="s">
        <v>509</v>
      </c>
      <c r="AI29" s="47" t="s">
        <v>509</v>
      </c>
      <c r="AJ29" s="47">
        <v>50</v>
      </c>
      <c r="AK29" s="47" t="s">
        <v>509</v>
      </c>
      <c r="AL29" s="47" t="s">
        <v>509</v>
      </c>
      <c r="AM29" s="47" t="s">
        <v>509</v>
      </c>
      <c r="AN29" s="47" t="s">
        <v>509</v>
      </c>
      <c r="AO29" s="47" t="s">
        <v>509</v>
      </c>
      <c r="AP29" s="47" t="s">
        <v>509</v>
      </c>
      <c r="AQ29" s="47" t="s">
        <v>509</v>
      </c>
      <c r="AR29" s="47" t="s">
        <v>509</v>
      </c>
      <c r="AS29" s="47" t="s">
        <v>509</v>
      </c>
      <c r="AT29" s="47" t="s">
        <v>509</v>
      </c>
      <c r="AU29" s="47" t="s">
        <v>509</v>
      </c>
      <c r="AV29" s="47" t="s">
        <v>509</v>
      </c>
      <c r="AW29" s="47" t="s">
        <v>509</v>
      </c>
      <c r="AX29" s="47" t="s">
        <v>509</v>
      </c>
      <c r="AY29" s="47" t="s">
        <v>509</v>
      </c>
      <c r="AZ29" s="47" t="s">
        <v>509</v>
      </c>
      <c r="BA29" s="47" t="s">
        <v>509</v>
      </c>
      <c r="BB29" s="47" t="s">
        <v>509</v>
      </c>
      <c r="BC29" s="47" t="s">
        <v>509</v>
      </c>
      <c r="BD29" s="47" t="s">
        <v>509</v>
      </c>
      <c r="BE29" s="47" t="s">
        <v>509</v>
      </c>
      <c r="BF29" s="47" t="s">
        <v>509</v>
      </c>
      <c r="BG29" s="47" t="s">
        <v>509</v>
      </c>
      <c r="BH29" s="47" t="s">
        <v>509</v>
      </c>
      <c r="BI29" s="47" t="s">
        <v>509</v>
      </c>
      <c r="BJ29" s="47" t="s">
        <v>509</v>
      </c>
      <c r="BK29" s="47" t="s">
        <v>509</v>
      </c>
      <c r="BL29" s="47" t="s">
        <v>509</v>
      </c>
      <c r="BM29" s="47" t="s">
        <v>509</v>
      </c>
      <c r="BN29" s="47" t="s">
        <v>509</v>
      </c>
      <c r="BO29" s="47" t="s">
        <v>509</v>
      </c>
      <c r="BP29" s="47" t="s">
        <v>509</v>
      </c>
      <c r="BQ29" s="47" t="s">
        <v>509</v>
      </c>
      <c r="BR29" s="47" t="s">
        <v>509</v>
      </c>
      <c r="BS29" s="47" t="s">
        <v>509</v>
      </c>
      <c r="BT29" s="47">
        <v>3.0833333333333334E-2</v>
      </c>
      <c r="BU29" s="47" t="s">
        <v>509</v>
      </c>
      <c r="BV29" s="47" t="s">
        <v>509</v>
      </c>
      <c r="BW29" s="47" t="s">
        <v>509</v>
      </c>
      <c r="BX29" s="47" t="s">
        <v>509</v>
      </c>
      <c r="BY29" s="47" t="s">
        <v>509</v>
      </c>
      <c r="BZ29" s="47" t="s">
        <v>509</v>
      </c>
      <c r="CA29" s="47" t="s">
        <v>509</v>
      </c>
      <c r="CB29" s="47" t="s">
        <v>509</v>
      </c>
      <c r="CC29" s="47" t="s">
        <v>509</v>
      </c>
      <c r="CD29" s="47" t="s">
        <v>509</v>
      </c>
      <c r="CE29" s="47" t="s">
        <v>509</v>
      </c>
      <c r="CF29" s="47" t="s">
        <v>509</v>
      </c>
      <c r="CG29" s="47" t="s">
        <v>509</v>
      </c>
      <c r="CH29" s="47" t="s">
        <v>509</v>
      </c>
      <c r="CI29" s="47" t="s">
        <v>509</v>
      </c>
      <c r="CJ29" s="47" t="s">
        <v>509</v>
      </c>
      <c r="CK29" s="47" t="s">
        <v>509</v>
      </c>
      <c r="CL29" s="47" t="s">
        <v>509</v>
      </c>
      <c r="CM29" s="47" t="s">
        <v>509</v>
      </c>
      <c r="CN29" s="47" t="s">
        <v>509</v>
      </c>
      <c r="CO29" s="47">
        <v>11</v>
      </c>
      <c r="CP29" s="47" t="s">
        <v>509</v>
      </c>
      <c r="CQ29" s="47" t="s">
        <v>509</v>
      </c>
      <c r="CR29" s="47">
        <v>13</v>
      </c>
      <c r="CS29" s="47"/>
      <c r="CT29" s="47" t="s">
        <v>509</v>
      </c>
      <c r="CU29" s="47" t="s">
        <v>509</v>
      </c>
      <c r="CV29" s="47" t="s">
        <v>509</v>
      </c>
      <c r="CW29" s="47" t="s">
        <v>509</v>
      </c>
      <c r="CX29" s="47">
        <v>8</v>
      </c>
      <c r="CY29" s="47" t="s">
        <v>509</v>
      </c>
      <c r="CZ29" s="47" t="s">
        <v>509</v>
      </c>
      <c r="DA29" s="47" t="s">
        <v>509</v>
      </c>
      <c r="DB29" s="47" t="s">
        <v>509</v>
      </c>
      <c r="DC29" s="47" t="s">
        <v>509</v>
      </c>
      <c r="DD29" s="47" t="s">
        <v>509</v>
      </c>
      <c r="DE29" s="47" t="s">
        <v>509</v>
      </c>
      <c r="DF29" s="47" t="s">
        <v>509</v>
      </c>
      <c r="DG29" s="47" t="s">
        <v>509</v>
      </c>
      <c r="DH29" s="47" t="s">
        <v>509</v>
      </c>
      <c r="DI29" s="47" t="s">
        <v>509</v>
      </c>
      <c r="DJ29" s="47" t="s">
        <v>509</v>
      </c>
      <c r="DK29" s="47" t="s">
        <v>509</v>
      </c>
      <c r="DL29" s="47" t="s">
        <v>509</v>
      </c>
      <c r="DM29" s="47" t="s">
        <v>509</v>
      </c>
      <c r="DN29" s="47" t="s">
        <v>509</v>
      </c>
      <c r="DO29" s="47" t="s">
        <v>509</v>
      </c>
      <c r="DP29" s="47" t="s">
        <v>509</v>
      </c>
      <c r="DQ29" s="47" t="s">
        <v>509</v>
      </c>
      <c r="DR29" s="47" t="s">
        <v>509</v>
      </c>
      <c r="DS29" s="47" t="s">
        <v>509</v>
      </c>
      <c r="DT29" s="47" t="s">
        <v>509</v>
      </c>
      <c r="DU29" s="47" t="s">
        <v>509</v>
      </c>
      <c r="DV29" s="47" t="s">
        <v>509</v>
      </c>
      <c r="DW29" s="47" t="s">
        <v>509</v>
      </c>
      <c r="DX29" s="47" t="s">
        <v>509</v>
      </c>
      <c r="DY29" s="47" t="s">
        <v>509</v>
      </c>
      <c r="DZ29" s="47">
        <v>121</v>
      </c>
      <c r="EA29" s="47">
        <v>1.6</v>
      </c>
      <c r="EB29" s="47"/>
      <c r="EC29" s="47"/>
      <c r="ED29" s="47" t="s">
        <v>509</v>
      </c>
      <c r="EE29" s="47">
        <v>46.666666666666664</v>
      </c>
      <c r="EF29" s="47" t="s">
        <v>509</v>
      </c>
      <c r="EG29" s="47" t="s">
        <v>509</v>
      </c>
      <c r="EH29" s="47" t="s">
        <v>509</v>
      </c>
      <c r="EI29" s="47" t="s">
        <v>509</v>
      </c>
      <c r="EJ29" s="47" t="s">
        <v>509</v>
      </c>
      <c r="EK29" s="47">
        <v>18.666666666666668</v>
      </c>
      <c r="EL29" s="47"/>
      <c r="EM29" s="47" t="s">
        <v>509</v>
      </c>
      <c r="EN29" s="47" t="s">
        <v>509</v>
      </c>
      <c r="EO29" s="47" t="s">
        <v>509</v>
      </c>
      <c r="EP29" s="47" t="s">
        <v>509</v>
      </c>
      <c r="EQ29" s="47" t="s">
        <v>509</v>
      </c>
      <c r="ER29" s="47">
        <v>3.1875</v>
      </c>
      <c r="ES29" s="47" t="s">
        <v>509</v>
      </c>
      <c r="ET29" s="47" t="s">
        <v>509</v>
      </c>
      <c r="EU29" s="47">
        <v>1.947272727272727</v>
      </c>
      <c r="EV29" s="47" t="s">
        <v>509</v>
      </c>
      <c r="EW29" s="47" t="s">
        <v>509</v>
      </c>
      <c r="EX29" s="47" t="s">
        <v>509</v>
      </c>
      <c r="EY29" s="47">
        <v>6.25E-2</v>
      </c>
      <c r="EZ29" s="47">
        <v>3.5416666666666666E-2</v>
      </c>
      <c r="FA29" s="47" t="s">
        <v>509</v>
      </c>
      <c r="FB29" s="47" t="s">
        <v>509</v>
      </c>
      <c r="FC29" s="47" t="s">
        <v>509</v>
      </c>
      <c r="FD29" s="47">
        <v>0.50802405856791655</v>
      </c>
      <c r="FE29" s="47" t="s">
        <v>509</v>
      </c>
      <c r="FF29" s="47" t="s">
        <v>509</v>
      </c>
      <c r="FG29" s="47" t="s">
        <v>509</v>
      </c>
      <c r="FH29" s="47" t="s">
        <v>509</v>
      </c>
      <c r="FI29" s="47" t="s">
        <v>509</v>
      </c>
      <c r="FJ29" s="47" t="s">
        <v>509</v>
      </c>
      <c r="FK29" s="47" t="s">
        <v>509</v>
      </c>
      <c r="FL29" s="47" t="s">
        <v>509</v>
      </c>
      <c r="FM29" s="47" t="s">
        <v>509</v>
      </c>
      <c r="FN29" s="47" t="s">
        <v>509</v>
      </c>
      <c r="FO29" s="47" t="s">
        <v>509</v>
      </c>
      <c r="FP29" s="47" t="s">
        <v>509</v>
      </c>
      <c r="FQ29" s="47" t="s">
        <v>509</v>
      </c>
      <c r="FR29" s="47" t="s">
        <v>509</v>
      </c>
      <c r="FS29" s="47" t="s">
        <v>509</v>
      </c>
      <c r="FT29" s="47" t="s">
        <v>509</v>
      </c>
      <c r="FU29" s="47" t="s">
        <v>509</v>
      </c>
      <c r="FV29" s="47" t="s">
        <v>509</v>
      </c>
      <c r="FW29" s="47" t="s">
        <v>509</v>
      </c>
      <c r="FX29" s="47" t="s">
        <v>509</v>
      </c>
      <c r="FY29" s="47" t="s">
        <v>509</v>
      </c>
      <c r="FZ29" s="47" t="s">
        <v>509</v>
      </c>
      <c r="GA29" s="47">
        <v>9</v>
      </c>
      <c r="GB29" s="47" t="s">
        <v>509</v>
      </c>
      <c r="GC29" s="47" t="s">
        <v>509</v>
      </c>
      <c r="GD29" s="47" t="s">
        <v>509</v>
      </c>
      <c r="GE29" s="47" t="s">
        <v>509</v>
      </c>
      <c r="GF29" s="47">
        <v>2.2999999999999998</v>
      </c>
      <c r="GG29" s="47" t="s">
        <v>509</v>
      </c>
      <c r="GH29" s="47" t="s">
        <v>509</v>
      </c>
      <c r="GI29" s="47" t="s">
        <v>509</v>
      </c>
      <c r="GJ29" s="47" t="s">
        <v>509</v>
      </c>
      <c r="GK29" s="47" t="s">
        <v>509</v>
      </c>
      <c r="GL29" s="47">
        <v>3.5</v>
      </c>
      <c r="GM29" s="47" t="s">
        <v>509</v>
      </c>
      <c r="GN29" s="47" t="s">
        <v>509</v>
      </c>
      <c r="GO29" s="47" t="s">
        <v>509</v>
      </c>
      <c r="GP29" s="47" t="s">
        <v>509</v>
      </c>
      <c r="GQ29" s="47" t="s">
        <v>509</v>
      </c>
    </row>
    <row r="30" spans="1:199" x14ac:dyDescent="0.2">
      <c r="A30" s="46">
        <v>1901</v>
      </c>
      <c r="C30" s="47" t="s">
        <v>509</v>
      </c>
      <c r="D30" s="47" t="s">
        <v>509</v>
      </c>
      <c r="E30" s="47" t="s">
        <v>509</v>
      </c>
      <c r="F30" s="47" t="s">
        <v>509</v>
      </c>
      <c r="G30" s="47" t="s">
        <v>509</v>
      </c>
      <c r="H30" s="47" t="s">
        <v>509</v>
      </c>
      <c r="I30" s="47" t="s">
        <v>509</v>
      </c>
      <c r="J30" s="47" t="s">
        <v>509</v>
      </c>
      <c r="K30" s="47" t="s">
        <v>509</v>
      </c>
      <c r="L30" s="47" t="s">
        <v>509</v>
      </c>
      <c r="M30" s="47" t="s">
        <v>509</v>
      </c>
      <c r="N30" s="47" t="s">
        <v>509</v>
      </c>
      <c r="O30" s="47" t="s">
        <v>509</v>
      </c>
      <c r="P30" s="47" t="s">
        <v>509</v>
      </c>
      <c r="Q30" s="47" t="s">
        <v>509</v>
      </c>
      <c r="R30" s="47">
        <v>3.4999999999999996E-2</v>
      </c>
      <c r="S30" s="47"/>
      <c r="T30" s="47">
        <v>60</v>
      </c>
      <c r="U30" s="47" t="s">
        <v>509</v>
      </c>
      <c r="V30" s="47" t="s">
        <v>509</v>
      </c>
      <c r="W30" s="47">
        <v>60</v>
      </c>
      <c r="X30" s="47"/>
      <c r="Y30" s="47">
        <v>90</v>
      </c>
      <c r="Z30" s="47">
        <v>75</v>
      </c>
      <c r="AA30" s="47" t="s">
        <v>509</v>
      </c>
      <c r="AB30" s="47"/>
      <c r="AC30" s="47" t="s">
        <v>509</v>
      </c>
      <c r="AD30" s="47"/>
      <c r="AE30" s="47" t="s">
        <v>509</v>
      </c>
      <c r="AF30" s="47" t="s">
        <v>509</v>
      </c>
      <c r="AG30" s="47">
        <v>100</v>
      </c>
      <c r="AH30" s="47" t="s">
        <v>509</v>
      </c>
      <c r="AI30" s="47" t="s">
        <v>509</v>
      </c>
      <c r="AJ30" s="47">
        <v>42</v>
      </c>
      <c r="AK30" s="47">
        <v>0.04</v>
      </c>
      <c r="AL30" s="47" t="s">
        <v>509</v>
      </c>
      <c r="AM30" s="47" t="s">
        <v>509</v>
      </c>
      <c r="AN30" s="47" t="s">
        <v>509</v>
      </c>
      <c r="AO30" s="47" t="s">
        <v>509</v>
      </c>
      <c r="AP30" s="47" t="s">
        <v>509</v>
      </c>
      <c r="AQ30" s="47" t="s">
        <v>509</v>
      </c>
      <c r="AR30" s="47" t="s">
        <v>509</v>
      </c>
      <c r="AS30" s="47" t="s">
        <v>509</v>
      </c>
      <c r="AT30" s="47" t="s">
        <v>509</v>
      </c>
      <c r="AU30" s="47" t="s">
        <v>509</v>
      </c>
      <c r="AV30" s="47" t="s">
        <v>509</v>
      </c>
      <c r="AW30" s="47" t="s">
        <v>509</v>
      </c>
      <c r="AX30" s="47" t="s">
        <v>509</v>
      </c>
      <c r="AY30" s="47" t="s">
        <v>509</v>
      </c>
      <c r="AZ30" s="47" t="s">
        <v>509</v>
      </c>
      <c r="BA30" s="47" t="s">
        <v>509</v>
      </c>
      <c r="BB30" s="47" t="s">
        <v>509</v>
      </c>
      <c r="BC30" s="47" t="s">
        <v>509</v>
      </c>
      <c r="BD30" s="47" t="s">
        <v>509</v>
      </c>
      <c r="BE30" s="47" t="s">
        <v>509</v>
      </c>
      <c r="BF30" s="47">
        <v>1.85</v>
      </c>
      <c r="BG30" s="47" t="s">
        <v>509</v>
      </c>
      <c r="BH30" s="47" t="s">
        <v>509</v>
      </c>
      <c r="BI30" s="47" t="s">
        <v>509</v>
      </c>
      <c r="BJ30" s="47" t="s">
        <v>509</v>
      </c>
      <c r="BK30" s="47" t="s">
        <v>509</v>
      </c>
      <c r="BL30" s="47" t="s">
        <v>509</v>
      </c>
      <c r="BM30" s="47">
        <v>1.6</v>
      </c>
      <c r="BN30" s="47" t="s">
        <v>509</v>
      </c>
      <c r="BO30" s="47" t="s">
        <v>509</v>
      </c>
      <c r="BP30" s="47" t="s">
        <v>509</v>
      </c>
      <c r="BQ30" s="47" t="s">
        <v>509</v>
      </c>
      <c r="BR30" s="47" t="s">
        <v>509</v>
      </c>
      <c r="BS30" s="47" t="s">
        <v>509</v>
      </c>
      <c r="BT30" s="47">
        <v>2.1666666666666667E-2</v>
      </c>
      <c r="BU30" s="47" t="s">
        <v>509</v>
      </c>
      <c r="BV30" s="47" t="s">
        <v>509</v>
      </c>
      <c r="BW30" s="47" t="s">
        <v>509</v>
      </c>
      <c r="BX30" s="47" t="s">
        <v>509</v>
      </c>
      <c r="BY30" s="47" t="s">
        <v>509</v>
      </c>
      <c r="BZ30" s="47" t="s">
        <v>509</v>
      </c>
      <c r="CA30" s="47" t="s">
        <v>509</v>
      </c>
      <c r="CB30" s="47" t="s">
        <v>509</v>
      </c>
      <c r="CC30" s="47" t="s">
        <v>509</v>
      </c>
      <c r="CD30" s="47" t="s">
        <v>509</v>
      </c>
      <c r="CE30" s="47" t="s">
        <v>509</v>
      </c>
      <c r="CF30" s="47" t="s">
        <v>509</v>
      </c>
      <c r="CG30" s="47" t="s">
        <v>509</v>
      </c>
      <c r="CH30" s="47" t="s">
        <v>509</v>
      </c>
      <c r="CI30" s="47" t="s">
        <v>509</v>
      </c>
      <c r="CJ30" s="47" t="s">
        <v>509</v>
      </c>
      <c r="CK30" s="47" t="s">
        <v>509</v>
      </c>
      <c r="CL30" s="47" t="s">
        <v>509</v>
      </c>
      <c r="CM30" s="47" t="s">
        <v>509</v>
      </c>
      <c r="CN30" s="47" t="s">
        <v>509</v>
      </c>
      <c r="CO30" s="47" t="s">
        <v>509</v>
      </c>
      <c r="CP30" s="47" t="s">
        <v>509</v>
      </c>
      <c r="CQ30" s="47" t="s">
        <v>509</v>
      </c>
      <c r="CR30" s="47" t="s">
        <v>509</v>
      </c>
      <c r="CS30" s="47"/>
      <c r="CT30" s="47" t="s">
        <v>509</v>
      </c>
      <c r="CU30" s="47" t="s">
        <v>509</v>
      </c>
      <c r="CV30" s="47" t="s">
        <v>509</v>
      </c>
      <c r="CW30" s="47" t="s">
        <v>509</v>
      </c>
      <c r="CX30" s="47" t="s">
        <v>509</v>
      </c>
      <c r="CY30" s="47" t="s">
        <v>509</v>
      </c>
      <c r="CZ30" s="47" t="s">
        <v>509</v>
      </c>
      <c r="DA30" s="47" t="s">
        <v>509</v>
      </c>
      <c r="DB30" s="47" t="s">
        <v>509</v>
      </c>
      <c r="DC30" s="47" t="s">
        <v>509</v>
      </c>
      <c r="DD30" s="47" t="s">
        <v>509</v>
      </c>
      <c r="DE30" s="47" t="s">
        <v>509</v>
      </c>
      <c r="DF30" s="47" t="s">
        <v>509</v>
      </c>
      <c r="DG30" s="47" t="s">
        <v>509</v>
      </c>
      <c r="DH30" s="47" t="s">
        <v>509</v>
      </c>
      <c r="DI30" s="47" t="s">
        <v>509</v>
      </c>
      <c r="DJ30" s="47" t="s">
        <v>509</v>
      </c>
      <c r="DK30" s="47" t="s">
        <v>509</v>
      </c>
      <c r="DL30" s="47" t="s">
        <v>509</v>
      </c>
      <c r="DM30" s="47">
        <v>6.25</v>
      </c>
      <c r="DN30" s="47">
        <v>6.5</v>
      </c>
      <c r="DO30" s="47">
        <v>6.6</v>
      </c>
      <c r="DP30" s="47" t="s">
        <v>509</v>
      </c>
      <c r="DQ30" s="47">
        <v>10</v>
      </c>
      <c r="DR30" s="47">
        <v>9</v>
      </c>
      <c r="DS30" s="47">
        <v>8</v>
      </c>
      <c r="DT30" s="47" t="s">
        <v>509</v>
      </c>
      <c r="DU30" s="47" t="s">
        <v>509</v>
      </c>
      <c r="DV30" s="47" t="s">
        <v>509</v>
      </c>
      <c r="DW30" s="47">
        <v>10.5</v>
      </c>
      <c r="DX30" s="47" t="s">
        <v>509</v>
      </c>
      <c r="DY30" s="47" t="s">
        <v>509</v>
      </c>
      <c r="DZ30" s="47">
        <v>15</v>
      </c>
      <c r="EA30" s="47"/>
      <c r="EB30" s="47">
        <v>15.272727272727272</v>
      </c>
      <c r="EC30" s="47"/>
      <c r="ED30" s="47" t="s">
        <v>509</v>
      </c>
      <c r="EE30" s="47" t="s">
        <v>509</v>
      </c>
      <c r="EF30" s="47" t="s">
        <v>509</v>
      </c>
      <c r="EG30" s="47" t="s">
        <v>509</v>
      </c>
      <c r="EH30" s="47" t="s">
        <v>509</v>
      </c>
      <c r="EI30" s="47" t="s">
        <v>509</v>
      </c>
      <c r="EJ30" s="47" t="s">
        <v>509</v>
      </c>
      <c r="EK30" s="47" t="s">
        <v>509</v>
      </c>
      <c r="EL30" s="47"/>
      <c r="EM30" s="47" t="s">
        <v>509</v>
      </c>
      <c r="EN30" s="47" t="s">
        <v>509</v>
      </c>
      <c r="EO30" s="47" t="s">
        <v>509</v>
      </c>
      <c r="EP30" s="47" t="s">
        <v>509</v>
      </c>
      <c r="EQ30" s="47" t="s">
        <v>509</v>
      </c>
      <c r="ER30" s="47">
        <v>3</v>
      </c>
      <c r="ES30" s="47">
        <v>0.57166666666666666</v>
      </c>
      <c r="ET30" s="47">
        <v>0.74791666666666667</v>
      </c>
      <c r="EU30" s="47">
        <v>2.0787878787878791</v>
      </c>
      <c r="EV30" s="47" t="s">
        <v>509</v>
      </c>
      <c r="EW30" s="47" t="s">
        <v>509</v>
      </c>
      <c r="EX30" s="47" t="s">
        <v>509</v>
      </c>
      <c r="EY30" s="47">
        <v>3.9583333333333331E-2</v>
      </c>
      <c r="EZ30" s="47">
        <v>6.6666666666666666E-2</v>
      </c>
      <c r="FA30" s="47" t="s">
        <v>509</v>
      </c>
      <c r="FB30" s="47" t="s">
        <v>509</v>
      </c>
      <c r="FC30" s="47" t="s">
        <v>509</v>
      </c>
      <c r="FD30" s="47" t="s">
        <v>509</v>
      </c>
      <c r="FE30" s="47">
        <v>1.1166666666666667</v>
      </c>
      <c r="FF30" s="47">
        <v>1</v>
      </c>
      <c r="FG30" s="47">
        <v>1</v>
      </c>
      <c r="FH30" s="47" t="s">
        <v>509</v>
      </c>
      <c r="FI30" s="47" t="s">
        <v>509</v>
      </c>
      <c r="FJ30" s="47">
        <v>0.4</v>
      </c>
      <c r="FK30" s="47">
        <v>0.66889834378109003</v>
      </c>
      <c r="FL30" s="47" t="s">
        <v>509</v>
      </c>
      <c r="FM30" s="47" t="s">
        <v>509</v>
      </c>
      <c r="FN30" s="47">
        <v>0.90505050505050511</v>
      </c>
      <c r="FO30" s="47" t="s">
        <v>509</v>
      </c>
      <c r="FP30" s="47" t="s">
        <v>509</v>
      </c>
      <c r="FQ30" s="47" t="s">
        <v>509</v>
      </c>
      <c r="FR30" s="47" t="s">
        <v>509</v>
      </c>
      <c r="FS30" s="47" t="s">
        <v>509</v>
      </c>
      <c r="FT30" s="47" t="s">
        <v>509</v>
      </c>
      <c r="FU30" s="47" t="s">
        <v>509</v>
      </c>
      <c r="FV30" s="47" t="s">
        <v>509</v>
      </c>
      <c r="FW30" s="47" t="s">
        <v>509</v>
      </c>
      <c r="FX30" s="47" t="s">
        <v>509</v>
      </c>
      <c r="FY30" s="47" t="s">
        <v>509</v>
      </c>
      <c r="FZ30" s="47" t="s">
        <v>509</v>
      </c>
      <c r="GA30" s="47" t="s">
        <v>509</v>
      </c>
      <c r="GB30" s="47">
        <v>3.6363636363636362E-2</v>
      </c>
      <c r="GC30" s="47" t="s">
        <v>509</v>
      </c>
      <c r="GD30" s="47">
        <v>2.3999999999999998E-3</v>
      </c>
      <c r="GE30" s="47" t="s">
        <v>509</v>
      </c>
      <c r="GF30" s="47" t="s">
        <v>509</v>
      </c>
      <c r="GG30" s="47" t="s">
        <v>509</v>
      </c>
      <c r="GH30" s="47" t="s">
        <v>509</v>
      </c>
      <c r="GI30" s="47" t="s">
        <v>509</v>
      </c>
      <c r="GJ30" s="47" t="s">
        <v>509</v>
      </c>
      <c r="GK30" s="47" t="s">
        <v>509</v>
      </c>
      <c r="GL30" s="47">
        <v>3</v>
      </c>
      <c r="GM30" s="47">
        <v>0.66875000000000007</v>
      </c>
      <c r="GN30" s="47" t="s">
        <v>509</v>
      </c>
      <c r="GO30" s="47" t="s">
        <v>509</v>
      </c>
      <c r="GP30" s="47" t="s">
        <v>509</v>
      </c>
      <c r="GQ30" s="47" t="s">
        <v>509</v>
      </c>
    </row>
    <row r="31" spans="1:199" x14ac:dyDescent="0.2">
      <c r="A31" s="46">
        <v>1902</v>
      </c>
      <c r="C31" s="47" t="s">
        <v>509</v>
      </c>
      <c r="D31" s="47" t="s">
        <v>509</v>
      </c>
      <c r="E31" s="47" t="s">
        <v>509</v>
      </c>
      <c r="F31" s="47" t="s">
        <v>509</v>
      </c>
      <c r="G31" s="47" t="s">
        <v>509</v>
      </c>
      <c r="H31" s="47" t="s">
        <v>509</v>
      </c>
      <c r="I31" s="47" t="s">
        <v>509</v>
      </c>
      <c r="J31" s="47" t="s">
        <v>509</v>
      </c>
      <c r="K31" s="47" t="s">
        <v>509</v>
      </c>
      <c r="L31" s="47" t="s">
        <v>509</v>
      </c>
      <c r="M31" s="47" t="s">
        <v>509</v>
      </c>
      <c r="N31" s="47" t="s">
        <v>509</v>
      </c>
      <c r="O31" s="47" t="s">
        <v>509</v>
      </c>
      <c r="P31" s="47" t="s">
        <v>509</v>
      </c>
      <c r="Q31" s="47" t="s">
        <v>509</v>
      </c>
      <c r="R31" s="47">
        <v>5.8333333333333334E-2</v>
      </c>
      <c r="S31" s="47"/>
      <c r="T31" s="47" t="s">
        <v>509</v>
      </c>
      <c r="U31" s="47" t="s">
        <v>509</v>
      </c>
      <c r="V31" s="47" t="s">
        <v>509</v>
      </c>
      <c r="W31" s="47" t="s">
        <v>509</v>
      </c>
      <c r="X31" s="47"/>
      <c r="Y31" s="47" t="s">
        <v>509</v>
      </c>
      <c r="Z31" s="47" t="s">
        <v>509</v>
      </c>
      <c r="AA31" s="47" t="s">
        <v>509</v>
      </c>
      <c r="AB31" s="47"/>
      <c r="AC31" s="47" t="s">
        <v>509</v>
      </c>
      <c r="AD31" s="47" t="s">
        <v>509</v>
      </c>
      <c r="AE31" s="47"/>
      <c r="AF31" s="47" t="s">
        <v>509</v>
      </c>
      <c r="AG31" s="47" t="s">
        <v>509</v>
      </c>
      <c r="AH31" s="47" t="s">
        <v>509</v>
      </c>
      <c r="AI31" s="47" t="s">
        <v>509</v>
      </c>
      <c r="AJ31" s="47" t="s">
        <v>509</v>
      </c>
      <c r="AK31" s="47" t="s">
        <v>509</v>
      </c>
      <c r="AL31" s="47" t="s">
        <v>509</v>
      </c>
      <c r="AM31" s="47" t="s">
        <v>509</v>
      </c>
      <c r="AN31" s="47" t="s">
        <v>509</v>
      </c>
      <c r="AO31" s="47" t="s">
        <v>509</v>
      </c>
      <c r="AP31" s="47" t="s">
        <v>509</v>
      </c>
      <c r="AQ31" s="47" t="s">
        <v>509</v>
      </c>
      <c r="AR31" s="47" t="s">
        <v>509</v>
      </c>
      <c r="AS31" s="47"/>
      <c r="AT31" s="47" t="s">
        <v>509</v>
      </c>
      <c r="AU31" s="47" t="s">
        <v>509</v>
      </c>
      <c r="AV31" s="47" t="s">
        <v>509</v>
      </c>
      <c r="AW31" s="47" t="s">
        <v>509</v>
      </c>
      <c r="AX31" s="47" t="s">
        <v>509</v>
      </c>
      <c r="AY31" s="47" t="s">
        <v>509</v>
      </c>
      <c r="AZ31" s="47" t="s">
        <v>509</v>
      </c>
      <c r="BA31" s="47" t="s">
        <v>509</v>
      </c>
      <c r="BB31" s="47" t="s">
        <v>509</v>
      </c>
      <c r="BC31" s="47" t="s">
        <v>509</v>
      </c>
      <c r="BD31" s="47" t="s">
        <v>509</v>
      </c>
      <c r="BE31" s="47" t="s">
        <v>509</v>
      </c>
      <c r="BF31" s="47" t="s">
        <v>509</v>
      </c>
      <c r="BG31" s="47" t="s">
        <v>509</v>
      </c>
      <c r="BH31" s="47" t="s">
        <v>509</v>
      </c>
      <c r="BI31" s="47" t="s">
        <v>509</v>
      </c>
      <c r="BJ31" s="47" t="s">
        <v>509</v>
      </c>
      <c r="BK31" s="47" t="s">
        <v>509</v>
      </c>
      <c r="BL31" s="47" t="s">
        <v>509</v>
      </c>
      <c r="BM31" s="47" t="s">
        <v>509</v>
      </c>
      <c r="BN31" s="47" t="s">
        <v>509</v>
      </c>
      <c r="BO31" s="47" t="s">
        <v>509</v>
      </c>
      <c r="BP31" s="47" t="s">
        <v>509</v>
      </c>
      <c r="BQ31" s="47" t="s">
        <v>509</v>
      </c>
      <c r="BR31" s="47" t="s">
        <v>509</v>
      </c>
      <c r="BS31" s="47" t="s">
        <v>509</v>
      </c>
      <c r="BT31" s="47" t="s">
        <v>509</v>
      </c>
      <c r="BU31" s="47" t="s">
        <v>509</v>
      </c>
      <c r="BV31" s="47" t="s">
        <v>509</v>
      </c>
      <c r="BW31" s="47" t="s">
        <v>509</v>
      </c>
      <c r="BX31" s="47" t="s">
        <v>509</v>
      </c>
      <c r="BY31" s="47" t="s">
        <v>509</v>
      </c>
      <c r="BZ31" s="47" t="s">
        <v>509</v>
      </c>
      <c r="CA31" s="47" t="s">
        <v>509</v>
      </c>
      <c r="CB31" s="47" t="s">
        <v>509</v>
      </c>
      <c r="CC31" s="47" t="s">
        <v>509</v>
      </c>
      <c r="CD31" s="47" t="s">
        <v>509</v>
      </c>
      <c r="CE31" s="47" t="s">
        <v>509</v>
      </c>
      <c r="CF31" s="47" t="s">
        <v>509</v>
      </c>
      <c r="CG31" s="47" t="s">
        <v>509</v>
      </c>
      <c r="CH31" s="47" t="s">
        <v>509</v>
      </c>
      <c r="CI31" s="47" t="s">
        <v>509</v>
      </c>
      <c r="CJ31" s="47" t="s">
        <v>509</v>
      </c>
      <c r="CK31" s="47" t="s">
        <v>509</v>
      </c>
      <c r="CL31" s="47" t="s">
        <v>509</v>
      </c>
      <c r="CM31" s="47" t="s">
        <v>509</v>
      </c>
      <c r="CN31" s="47" t="s">
        <v>509</v>
      </c>
      <c r="CO31" s="47" t="s">
        <v>509</v>
      </c>
      <c r="CP31" s="47" t="s">
        <v>509</v>
      </c>
      <c r="CQ31" s="47" t="s">
        <v>509</v>
      </c>
      <c r="CR31" s="47" t="s">
        <v>509</v>
      </c>
      <c r="CS31" s="47"/>
      <c r="CT31" s="47" t="s">
        <v>509</v>
      </c>
      <c r="CU31" s="47" t="s">
        <v>509</v>
      </c>
      <c r="CV31" s="47" t="s">
        <v>509</v>
      </c>
      <c r="CW31" s="47" t="s">
        <v>509</v>
      </c>
      <c r="CX31" s="47" t="s">
        <v>509</v>
      </c>
      <c r="CY31" s="47" t="s">
        <v>509</v>
      </c>
      <c r="CZ31" s="47" t="s">
        <v>509</v>
      </c>
      <c r="DA31" s="47">
        <v>7</v>
      </c>
      <c r="DB31" s="47" t="s">
        <v>509</v>
      </c>
      <c r="DC31" s="47" t="s">
        <v>509</v>
      </c>
      <c r="DD31" s="47">
        <v>5.5</v>
      </c>
      <c r="DE31" s="47">
        <v>5.5</v>
      </c>
      <c r="DF31" s="47" t="s">
        <v>509</v>
      </c>
      <c r="DG31" s="47" t="s">
        <v>509</v>
      </c>
      <c r="DH31" s="47" t="s">
        <v>509</v>
      </c>
      <c r="DI31" s="47" t="s">
        <v>509</v>
      </c>
      <c r="DJ31" s="47">
        <v>5</v>
      </c>
      <c r="DK31" s="47" t="s">
        <v>509</v>
      </c>
      <c r="DL31" s="47" t="s">
        <v>509</v>
      </c>
      <c r="DM31" s="47" t="s">
        <v>509</v>
      </c>
      <c r="DN31" s="47" t="s">
        <v>509</v>
      </c>
      <c r="DO31" s="47" t="s">
        <v>509</v>
      </c>
      <c r="DP31" s="47" t="s">
        <v>509</v>
      </c>
      <c r="DQ31" s="47" t="s">
        <v>509</v>
      </c>
      <c r="DR31" s="47">
        <v>34.222222222222221</v>
      </c>
      <c r="DS31" s="47" t="s">
        <v>509</v>
      </c>
      <c r="DT31" s="47" t="s">
        <v>509</v>
      </c>
      <c r="DU31" s="47" t="s">
        <v>509</v>
      </c>
      <c r="DV31" s="47" t="s">
        <v>509</v>
      </c>
      <c r="DW31" s="47" t="s">
        <v>509</v>
      </c>
      <c r="DX31" s="47"/>
      <c r="DY31" s="47">
        <v>0.7</v>
      </c>
      <c r="DZ31" s="47" t="s">
        <v>509</v>
      </c>
      <c r="EA31" s="47"/>
      <c r="EB31" s="47" t="s">
        <v>509</v>
      </c>
      <c r="EC31" s="47"/>
      <c r="ED31" s="47" t="s">
        <v>509</v>
      </c>
      <c r="EE31" s="47" t="s">
        <v>509</v>
      </c>
      <c r="EF31" s="47" t="s">
        <v>509</v>
      </c>
      <c r="EG31" s="47" t="s">
        <v>509</v>
      </c>
      <c r="EH31" s="47" t="s">
        <v>509</v>
      </c>
      <c r="EI31" s="47" t="s">
        <v>509</v>
      </c>
      <c r="EJ31" s="47" t="s">
        <v>509</v>
      </c>
      <c r="EK31" s="47" t="s">
        <v>509</v>
      </c>
      <c r="EL31" s="47"/>
      <c r="EM31" s="47" t="s">
        <v>509</v>
      </c>
      <c r="EN31" s="47" t="s">
        <v>509</v>
      </c>
      <c r="EO31" s="47" t="s">
        <v>509</v>
      </c>
      <c r="EP31" s="47" t="s">
        <v>509</v>
      </c>
      <c r="EQ31" s="47" t="s">
        <v>509</v>
      </c>
      <c r="ER31" s="47" t="s">
        <v>509</v>
      </c>
      <c r="ES31" s="47" t="s">
        <v>509</v>
      </c>
      <c r="ET31" s="47" t="s">
        <v>509</v>
      </c>
      <c r="EU31" s="47" t="s">
        <v>509</v>
      </c>
      <c r="EV31" s="47" t="s">
        <v>509</v>
      </c>
      <c r="EW31" s="47" t="s">
        <v>509</v>
      </c>
      <c r="EX31" s="47" t="s">
        <v>509</v>
      </c>
      <c r="EY31" s="47" t="s">
        <v>509</v>
      </c>
      <c r="EZ31" s="47" t="s">
        <v>509</v>
      </c>
      <c r="FA31" s="47" t="s">
        <v>509</v>
      </c>
      <c r="FB31" s="47" t="s">
        <v>509</v>
      </c>
      <c r="FC31" s="47" t="s">
        <v>509</v>
      </c>
      <c r="FD31" s="47" t="s">
        <v>509</v>
      </c>
      <c r="FE31" s="47" t="s">
        <v>509</v>
      </c>
      <c r="FF31" s="47" t="s">
        <v>509</v>
      </c>
      <c r="FG31" s="47" t="s">
        <v>509</v>
      </c>
      <c r="FH31" s="47" t="s">
        <v>509</v>
      </c>
      <c r="FI31" s="47" t="s">
        <v>509</v>
      </c>
      <c r="FJ31" s="47" t="s">
        <v>509</v>
      </c>
      <c r="FK31" s="47" t="s">
        <v>509</v>
      </c>
      <c r="FL31" s="47" t="s">
        <v>509</v>
      </c>
      <c r="FM31" s="47" t="s">
        <v>509</v>
      </c>
      <c r="FN31" s="47" t="s">
        <v>509</v>
      </c>
      <c r="FO31" s="47" t="s">
        <v>509</v>
      </c>
      <c r="FP31" s="47" t="s">
        <v>509</v>
      </c>
      <c r="FQ31" s="47" t="s">
        <v>509</v>
      </c>
      <c r="FR31" s="47" t="s">
        <v>509</v>
      </c>
      <c r="FS31" s="47" t="s">
        <v>509</v>
      </c>
      <c r="FT31" s="47" t="s">
        <v>509</v>
      </c>
      <c r="FU31" s="47" t="s">
        <v>509</v>
      </c>
      <c r="FV31" s="47" t="s">
        <v>509</v>
      </c>
      <c r="FW31" s="47" t="s">
        <v>509</v>
      </c>
      <c r="FX31" s="47" t="s">
        <v>509</v>
      </c>
      <c r="FY31" s="47" t="s">
        <v>509</v>
      </c>
      <c r="FZ31" s="47" t="s">
        <v>509</v>
      </c>
      <c r="GA31" s="47" t="s">
        <v>509</v>
      </c>
      <c r="GB31" s="47" t="s">
        <v>509</v>
      </c>
      <c r="GC31" s="47" t="s">
        <v>509</v>
      </c>
      <c r="GD31" s="47" t="s">
        <v>509</v>
      </c>
      <c r="GE31" s="47" t="s">
        <v>509</v>
      </c>
      <c r="GF31" s="47" t="s">
        <v>509</v>
      </c>
      <c r="GG31" s="47" t="s">
        <v>509</v>
      </c>
      <c r="GH31" s="47" t="s">
        <v>509</v>
      </c>
      <c r="GI31" s="47" t="s">
        <v>509</v>
      </c>
      <c r="GJ31" s="47" t="s">
        <v>509</v>
      </c>
      <c r="GK31" s="47" t="s">
        <v>509</v>
      </c>
      <c r="GL31" s="47" t="s">
        <v>509</v>
      </c>
      <c r="GM31" s="47" t="s">
        <v>509</v>
      </c>
      <c r="GN31" s="47" t="s">
        <v>509</v>
      </c>
      <c r="GO31" s="47" t="s">
        <v>509</v>
      </c>
      <c r="GP31" s="47" t="s">
        <v>509</v>
      </c>
      <c r="GQ31" s="47" t="s">
        <v>509</v>
      </c>
    </row>
    <row r="32" spans="1:199" x14ac:dyDescent="0.2">
      <c r="A32" s="46">
        <v>1903</v>
      </c>
      <c r="C32" s="47" t="s">
        <v>509</v>
      </c>
      <c r="D32" s="47" t="s">
        <v>509</v>
      </c>
      <c r="E32" s="47" t="s">
        <v>509</v>
      </c>
      <c r="F32" s="47" t="s">
        <v>509</v>
      </c>
      <c r="G32" s="47" t="s">
        <v>509</v>
      </c>
      <c r="H32" s="47" t="s">
        <v>509</v>
      </c>
      <c r="I32" s="47" t="s">
        <v>509</v>
      </c>
      <c r="J32" s="47" t="s">
        <v>509</v>
      </c>
      <c r="K32" s="47" t="s">
        <v>509</v>
      </c>
      <c r="L32" s="47" t="s">
        <v>509</v>
      </c>
      <c r="M32" s="47" t="s">
        <v>509</v>
      </c>
      <c r="N32" s="47" t="s">
        <v>509</v>
      </c>
      <c r="O32" s="47" t="s">
        <v>509</v>
      </c>
      <c r="P32" s="47" t="s">
        <v>509</v>
      </c>
      <c r="Q32" s="47" t="s">
        <v>509</v>
      </c>
      <c r="R32" s="47" t="s">
        <v>509</v>
      </c>
      <c r="S32" s="47"/>
      <c r="T32" s="47" t="s">
        <v>509</v>
      </c>
      <c r="U32" s="47" t="s">
        <v>509</v>
      </c>
      <c r="V32" s="47" t="s">
        <v>509</v>
      </c>
      <c r="W32" s="47" t="s">
        <v>509</v>
      </c>
      <c r="X32" s="47"/>
      <c r="Y32" s="47" t="s">
        <v>509</v>
      </c>
      <c r="Z32" s="47" t="s">
        <v>509</v>
      </c>
      <c r="AA32" s="47" t="s">
        <v>509</v>
      </c>
      <c r="AB32" s="47"/>
      <c r="AC32" s="47" t="s">
        <v>509</v>
      </c>
      <c r="AD32" s="47" t="s">
        <v>509</v>
      </c>
      <c r="AE32" s="47"/>
      <c r="AF32" s="47" t="s">
        <v>509</v>
      </c>
      <c r="AG32" s="47" t="s">
        <v>509</v>
      </c>
      <c r="AH32" s="47" t="s">
        <v>509</v>
      </c>
      <c r="AI32" s="47" t="s">
        <v>509</v>
      </c>
      <c r="AJ32" s="47" t="s">
        <v>509</v>
      </c>
      <c r="AK32" s="47" t="s">
        <v>509</v>
      </c>
      <c r="AL32" s="47" t="s">
        <v>509</v>
      </c>
      <c r="AM32" s="47" t="s">
        <v>509</v>
      </c>
      <c r="AN32" s="47" t="s">
        <v>509</v>
      </c>
      <c r="AO32" s="47" t="s">
        <v>509</v>
      </c>
      <c r="AP32" s="47" t="s">
        <v>509</v>
      </c>
      <c r="AQ32" s="47" t="s">
        <v>509</v>
      </c>
      <c r="AR32" s="47" t="s">
        <v>509</v>
      </c>
      <c r="AS32" s="47"/>
      <c r="AT32" s="47" t="s">
        <v>509</v>
      </c>
      <c r="AU32" s="47" t="s">
        <v>509</v>
      </c>
      <c r="AV32" s="47" t="s">
        <v>509</v>
      </c>
      <c r="AW32" s="47" t="s">
        <v>509</v>
      </c>
      <c r="AX32" s="47" t="s">
        <v>509</v>
      </c>
      <c r="AY32" s="47" t="s">
        <v>509</v>
      </c>
      <c r="AZ32" s="47" t="s">
        <v>509</v>
      </c>
      <c r="BA32" s="47" t="s">
        <v>509</v>
      </c>
      <c r="BB32" s="47" t="s">
        <v>509</v>
      </c>
      <c r="BC32" s="47" t="s">
        <v>509</v>
      </c>
      <c r="BD32" s="47" t="s">
        <v>509</v>
      </c>
      <c r="BE32" s="47" t="s">
        <v>509</v>
      </c>
      <c r="BF32" s="47" t="s">
        <v>509</v>
      </c>
      <c r="BG32" s="47" t="s">
        <v>509</v>
      </c>
      <c r="BH32" s="47" t="s">
        <v>509</v>
      </c>
      <c r="BI32" s="47" t="s">
        <v>509</v>
      </c>
      <c r="BJ32" s="47" t="s">
        <v>509</v>
      </c>
      <c r="BK32" s="47" t="s">
        <v>509</v>
      </c>
      <c r="BL32" s="47" t="s">
        <v>509</v>
      </c>
      <c r="BM32" s="47" t="s">
        <v>509</v>
      </c>
      <c r="BN32" s="47" t="s">
        <v>509</v>
      </c>
      <c r="BO32" s="47" t="s">
        <v>509</v>
      </c>
      <c r="BP32" s="47" t="s">
        <v>509</v>
      </c>
      <c r="BQ32" s="47" t="s">
        <v>509</v>
      </c>
      <c r="BR32" s="47" t="s">
        <v>509</v>
      </c>
      <c r="BS32" s="47" t="s">
        <v>509</v>
      </c>
      <c r="BT32" s="47" t="s">
        <v>509</v>
      </c>
      <c r="BU32" s="47" t="s">
        <v>509</v>
      </c>
      <c r="BV32" s="47" t="s">
        <v>509</v>
      </c>
      <c r="BW32" s="47" t="s">
        <v>509</v>
      </c>
      <c r="BX32" s="47" t="s">
        <v>509</v>
      </c>
      <c r="BY32" s="47" t="s">
        <v>509</v>
      </c>
      <c r="BZ32" s="47" t="s">
        <v>509</v>
      </c>
      <c r="CA32" s="47" t="s">
        <v>509</v>
      </c>
      <c r="CB32" s="47" t="s">
        <v>509</v>
      </c>
      <c r="CC32" s="47" t="s">
        <v>509</v>
      </c>
      <c r="CD32" s="47" t="s">
        <v>509</v>
      </c>
      <c r="CE32" s="47" t="s">
        <v>509</v>
      </c>
      <c r="CF32" s="47" t="s">
        <v>509</v>
      </c>
      <c r="CG32" s="47" t="s">
        <v>509</v>
      </c>
      <c r="CH32" s="47" t="s">
        <v>509</v>
      </c>
      <c r="CI32" s="47" t="s">
        <v>509</v>
      </c>
      <c r="CJ32" s="47" t="s">
        <v>509</v>
      </c>
      <c r="CK32" s="47" t="s">
        <v>509</v>
      </c>
      <c r="CL32" s="47" t="s">
        <v>509</v>
      </c>
      <c r="CM32" s="47" t="s">
        <v>509</v>
      </c>
      <c r="CN32" s="47" t="s">
        <v>509</v>
      </c>
      <c r="CO32" s="47" t="s">
        <v>509</v>
      </c>
      <c r="CP32" s="47" t="s">
        <v>509</v>
      </c>
      <c r="CQ32" s="47" t="s">
        <v>509</v>
      </c>
      <c r="CR32" s="47">
        <v>10</v>
      </c>
      <c r="CS32" s="47"/>
      <c r="CT32" s="47" t="s">
        <v>509</v>
      </c>
      <c r="CU32" s="47" t="s">
        <v>509</v>
      </c>
      <c r="CV32" s="47" t="s">
        <v>509</v>
      </c>
      <c r="CW32" s="47" t="s">
        <v>509</v>
      </c>
      <c r="CX32" s="47">
        <v>6</v>
      </c>
      <c r="CY32" s="47" t="s">
        <v>509</v>
      </c>
      <c r="CZ32" s="47" t="s">
        <v>509</v>
      </c>
      <c r="DA32" s="47">
        <v>7.5</v>
      </c>
      <c r="DB32" s="47">
        <v>5.5</v>
      </c>
      <c r="DC32" s="47" t="s">
        <v>509</v>
      </c>
      <c r="DD32" s="47" t="s">
        <v>509</v>
      </c>
      <c r="DE32" s="47" t="s">
        <v>509</v>
      </c>
      <c r="DF32" s="47" t="s">
        <v>509</v>
      </c>
      <c r="DG32" s="47" t="s">
        <v>509</v>
      </c>
      <c r="DH32" s="47" t="s">
        <v>509</v>
      </c>
      <c r="DI32" s="47" t="s">
        <v>509</v>
      </c>
      <c r="DJ32" s="47" t="s">
        <v>509</v>
      </c>
      <c r="DK32" s="47" t="s">
        <v>509</v>
      </c>
      <c r="DL32" s="47" t="s">
        <v>509</v>
      </c>
      <c r="DM32" s="47" t="s">
        <v>509</v>
      </c>
      <c r="DN32" s="47" t="s">
        <v>509</v>
      </c>
      <c r="DO32" s="47" t="s">
        <v>509</v>
      </c>
      <c r="DP32" s="47" t="s">
        <v>509</v>
      </c>
      <c r="DQ32" s="47" t="s">
        <v>509</v>
      </c>
      <c r="DR32" s="47" t="s">
        <v>509</v>
      </c>
      <c r="DS32" s="47" t="s">
        <v>509</v>
      </c>
      <c r="DT32" s="47" t="s">
        <v>509</v>
      </c>
      <c r="DU32" s="47" t="s">
        <v>509</v>
      </c>
      <c r="DV32" s="47" t="s">
        <v>509</v>
      </c>
      <c r="DW32" s="47" t="s">
        <v>509</v>
      </c>
      <c r="DX32" s="47" t="s">
        <v>509</v>
      </c>
      <c r="DY32" s="47" t="s">
        <v>509</v>
      </c>
      <c r="DZ32" s="47" t="s">
        <v>509</v>
      </c>
      <c r="EA32" s="47"/>
      <c r="EB32" s="47" t="s">
        <v>509</v>
      </c>
      <c r="EC32" s="47"/>
      <c r="ED32" s="47" t="s">
        <v>509</v>
      </c>
      <c r="EE32" s="47" t="s">
        <v>509</v>
      </c>
      <c r="EF32" s="47" t="s">
        <v>509</v>
      </c>
      <c r="EG32" s="47" t="s">
        <v>509</v>
      </c>
      <c r="EH32" s="47" t="s">
        <v>509</v>
      </c>
      <c r="EI32" s="47" t="s">
        <v>509</v>
      </c>
      <c r="EJ32" s="47" t="s">
        <v>509</v>
      </c>
      <c r="EK32" s="47" t="s">
        <v>509</v>
      </c>
      <c r="EL32" s="47"/>
      <c r="EM32" s="47" t="s">
        <v>509</v>
      </c>
      <c r="EN32" s="47" t="s">
        <v>509</v>
      </c>
      <c r="EO32" s="47" t="s">
        <v>509</v>
      </c>
      <c r="EP32" s="47" t="s">
        <v>509</v>
      </c>
      <c r="EQ32" s="47" t="s">
        <v>509</v>
      </c>
      <c r="ER32" s="47" t="s">
        <v>509</v>
      </c>
      <c r="ES32" s="47" t="s">
        <v>509</v>
      </c>
      <c r="ET32" s="47" t="s">
        <v>509</v>
      </c>
      <c r="EU32" s="47" t="s">
        <v>509</v>
      </c>
      <c r="EV32" s="47" t="s">
        <v>509</v>
      </c>
      <c r="EW32" s="47" t="s">
        <v>509</v>
      </c>
      <c r="EX32" s="47" t="s">
        <v>509</v>
      </c>
      <c r="EY32" s="47" t="s">
        <v>509</v>
      </c>
      <c r="EZ32" s="47" t="s">
        <v>509</v>
      </c>
      <c r="FA32" s="47" t="s">
        <v>509</v>
      </c>
      <c r="FB32" s="47" t="s">
        <v>509</v>
      </c>
      <c r="FC32" s="47" t="s">
        <v>509</v>
      </c>
      <c r="FD32" s="47" t="s">
        <v>509</v>
      </c>
      <c r="FE32" s="47" t="s">
        <v>509</v>
      </c>
      <c r="FF32" s="47" t="s">
        <v>509</v>
      </c>
      <c r="FG32" s="47" t="s">
        <v>509</v>
      </c>
      <c r="FH32" s="47" t="s">
        <v>509</v>
      </c>
      <c r="FI32" s="47" t="s">
        <v>509</v>
      </c>
      <c r="FJ32" s="47" t="s">
        <v>509</v>
      </c>
      <c r="FK32" s="47" t="s">
        <v>509</v>
      </c>
      <c r="FL32" s="47" t="s">
        <v>509</v>
      </c>
      <c r="FM32" s="47" t="s">
        <v>509</v>
      </c>
      <c r="FN32" s="47" t="s">
        <v>509</v>
      </c>
      <c r="FO32" s="47" t="s">
        <v>509</v>
      </c>
      <c r="FP32" s="47" t="s">
        <v>509</v>
      </c>
      <c r="FQ32" s="47" t="s">
        <v>509</v>
      </c>
      <c r="FR32" s="47" t="s">
        <v>509</v>
      </c>
      <c r="FS32" s="47" t="s">
        <v>509</v>
      </c>
      <c r="FT32" s="47" t="s">
        <v>509</v>
      </c>
      <c r="FU32" s="47" t="s">
        <v>509</v>
      </c>
      <c r="FV32" s="47" t="s">
        <v>509</v>
      </c>
      <c r="FW32" s="47" t="s">
        <v>509</v>
      </c>
      <c r="FX32" s="47" t="s">
        <v>509</v>
      </c>
      <c r="FY32" s="47" t="s">
        <v>509</v>
      </c>
      <c r="FZ32" s="47" t="s">
        <v>509</v>
      </c>
      <c r="GA32" s="47" t="s">
        <v>509</v>
      </c>
      <c r="GB32" s="47" t="s">
        <v>509</v>
      </c>
      <c r="GC32" s="47" t="s">
        <v>509</v>
      </c>
      <c r="GD32" s="47" t="s">
        <v>509</v>
      </c>
      <c r="GE32" s="47" t="s">
        <v>509</v>
      </c>
      <c r="GF32" s="47" t="s">
        <v>509</v>
      </c>
      <c r="GG32" s="47" t="s">
        <v>509</v>
      </c>
      <c r="GH32" s="47" t="s">
        <v>509</v>
      </c>
      <c r="GI32" s="47" t="s">
        <v>509</v>
      </c>
      <c r="GJ32" s="47" t="s">
        <v>509</v>
      </c>
      <c r="GK32" s="47" t="s">
        <v>509</v>
      </c>
      <c r="GL32" s="47" t="s">
        <v>509</v>
      </c>
      <c r="GM32" s="47" t="s">
        <v>509</v>
      </c>
      <c r="GN32" s="47" t="s">
        <v>509</v>
      </c>
      <c r="GO32" s="47" t="s">
        <v>509</v>
      </c>
      <c r="GP32" s="47" t="s">
        <v>509</v>
      </c>
      <c r="GQ32" s="47" t="s">
        <v>509</v>
      </c>
    </row>
    <row r="33" spans="1:199" x14ac:dyDescent="0.2">
      <c r="A33" s="46">
        <v>1906</v>
      </c>
      <c r="C33" s="47" t="s">
        <v>509</v>
      </c>
      <c r="D33" s="47" t="s">
        <v>509</v>
      </c>
      <c r="E33" s="47" t="s">
        <v>509</v>
      </c>
      <c r="F33" s="47" t="s">
        <v>509</v>
      </c>
      <c r="G33" s="47" t="s">
        <v>509</v>
      </c>
      <c r="H33" s="47" t="s">
        <v>509</v>
      </c>
      <c r="I33" s="47" t="s">
        <v>509</v>
      </c>
      <c r="J33" s="47" t="s">
        <v>509</v>
      </c>
      <c r="K33" s="47" t="s">
        <v>509</v>
      </c>
      <c r="L33" s="47" t="s">
        <v>509</v>
      </c>
      <c r="M33" s="47" t="s">
        <v>509</v>
      </c>
      <c r="N33" s="47" t="s">
        <v>509</v>
      </c>
      <c r="O33" s="47" t="s">
        <v>509</v>
      </c>
      <c r="P33" s="47" t="s">
        <v>509</v>
      </c>
      <c r="Q33" s="47" t="s">
        <v>509</v>
      </c>
      <c r="R33" s="47" t="s">
        <v>509</v>
      </c>
      <c r="S33" s="47"/>
      <c r="T33" s="47" t="s">
        <v>509</v>
      </c>
      <c r="U33" s="47" t="s">
        <v>509</v>
      </c>
      <c r="V33" s="47" t="s">
        <v>509</v>
      </c>
      <c r="W33" s="47" t="s">
        <v>509</v>
      </c>
      <c r="X33" s="47"/>
      <c r="Y33" s="47" t="s">
        <v>509</v>
      </c>
      <c r="Z33" s="47" t="s">
        <v>509</v>
      </c>
      <c r="AA33" s="47" t="s">
        <v>509</v>
      </c>
      <c r="AB33" s="47"/>
      <c r="AC33" s="47" t="s">
        <v>509</v>
      </c>
      <c r="AD33" s="47" t="s">
        <v>509</v>
      </c>
      <c r="AE33" s="47"/>
      <c r="AF33" s="47" t="s">
        <v>509</v>
      </c>
      <c r="AG33" s="47" t="s">
        <v>509</v>
      </c>
      <c r="AH33" s="47" t="s">
        <v>509</v>
      </c>
      <c r="AI33" s="47" t="s">
        <v>509</v>
      </c>
      <c r="AJ33" s="47" t="s">
        <v>509</v>
      </c>
      <c r="AK33" s="47" t="s">
        <v>509</v>
      </c>
      <c r="AL33" s="47" t="s">
        <v>509</v>
      </c>
      <c r="AM33" s="47" t="s">
        <v>509</v>
      </c>
      <c r="AN33" s="47" t="s">
        <v>509</v>
      </c>
      <c r="AO33" s="47" t="s">
        <v>509</v>
      </c>
      <c r="AP33" s="47" t="s">
        <v>509</v>
      </c>
      <c r="AQ33" s="47" t="s">
        <v>509</v>
      </c>
      <c r="AR33" s="47" t="s">
        <v>509</v>
      </c>
      <c r="AS33" s="47"/>
      <c r="AT33" s="47" t="s">
        <v>509</v>
      </c>
      <c r="AU33" s="47" t="s">
        <v>509</v>
      </c>
      <c r="AV33" s="47" t="s">
        <v>509</v>
      </c>
      <c r="AW33" s="47" t="s">
        <v>509</v>
      </c>
      <c r="AX33" s="47" t="s">
        <v>509</v>
      </c>
      <c r="AY33" s="47" t="s">
        <v>509</v>
      </c>
      <c r="AZ33" s="47" t="s">
        <v>509</v>
      </c>
      <c r="BA33" s="47" t="s">
        <v>509</v>
      </c>
      <c r="BB33" s="47" t="s">
        <v>509</v>
      </c>
      <c r="BC33" s="47" t="s">
        <v>509</v>
      </c>
      <c r="BD33" s="47" t="s">
        <v>509</v>
      </c>
      <c r="BE33" s="47" t="s">
        <v>509</v>
      </c>
      <c r="BF33" s="47" t="s">
        <v>509</v>
      </c>
      <c r="BG33" s="47" t="s">
        <v>509</v>
      </c>
      <c r="BH33" s="47" t="s">
        <v>509</v>
      </c>
      <c r="BI33" s="47" t="s">
        <v>509</v>
      </c>
      <c r="BJ33" s="47" t="s">
        <v>509</v>
      </c>
      <c r="BK33" s="47" t="s">
        <v>509</v>
      </c>
      <c r="BL33" s="47" t="s">
        <v>509</v>
      </c>
      <c r="BM33" s="47" t="s">
        <v>509</v>
      </c>
      <c r="BN33" s="47" t="s">
        <v>509</v>
      </c>
      <c r="BO33" s="47" t="s">
        <v>509</v>
      </c>
      <c r="BP33" s="47" t="s">
        <v>509</v>
      </c>
      <c r="BQ33" s="47" t="s">
        <v>509</v>
      </c>
      <c r="BR33" s="47" t="s">
        <v>509</v>
      </c>
      <c r="BS33" s="47" t="s">
        <v>509</v>
      </c>
      <c r="BT33" s="47" t="s">
        <v>509</v>
      </c>
      <c r="BU33" s="47" t="s">
        <v>509</v>
      </c>
      <c r="BV33" s="47" t="s">
        <v>509</v>
      </c>
      <c r="BW33" s="47" t="s">
        <v>509</v>
      </c>
      <c r="BX33" s="47" t="s">
        <v>509</v>
      </c>
      <c r="BY33" s="47" t="s">
        <v>509</v>
      </c>
      <c r="BZ33" s="47" t="s">
        <v>509</v>
      </c>
      <c r="CA33" s="47" t="s">
        <v>509</v>
      </c>
      <c r="CB33" s="47" t="s">
        <v>509</v>
      </c>
      <c r="CC33" s="47" t="s">
        <v>509</v>
      </c>
      <c r="CD33" s="47" t="s">
        <v>509</v>
      </c>
      <c r="CE33" s="47" t="s">
        <v>509</v>
      </c>
      <c r="CF33" s="47" t="s">
        <v>509</v>
      </c>
      <c r="CG33" s="47" t="s">
        <v>509</v>
      </c>
      <c r="CH33" s="47" t="s">
        <v>509</v>
      </c>
      <c r="CI33" s="47" t="s">
        <v>509</v>
      </c>
      <c r="CJ33" s="47" t="s">
        <v>509</v>
      </c>
      <c r="CK33" s="47" t="s">
        <v>509</v>
      </c>
      <c r="CL33" s="47" t="s">
        <v>509</v>
      </c>
      <c r="CM33" s="47" t="s">
        <v>509</v>
      </c>
      <c r="CN33" s="47" t="s">
        <v>509</v>
      </c>
      <c r="CO33" s="47">
        <v>10</v>
      </c>
      <c r="CP33" s="47" t="s">
        <v>509</v>
      </c>
      <c r="CQ33" s="47" t="s">
        <v>509</v>
      </c>
      <c r="CR33" s="47" t="s">
        <v>509</v>
      </c>
      <c r="CS33" s="47"/>
      <c r="CT33" s="47" t="s">
        <v>509</v>
      </c>
      <c r="CU33" s="47" t="s">
        <v>509</v>
      </c>
      <c r="CV33" s="47" t="s">
        <v>509</v>
      </c>
      <c r="CW33" s="47" t="s">
        <v>509</v>
      </c>
      <c r="CX33" s="47">
        <v>7</v>
      </c>
      <c r="CY33" s="47" t="s">
        <v>509</v>
      </c>
      <c r="CZ33" s="47" t="s">
        <v>509</v>
      </c>
      <c r="DA33" s="47" t="s">
        <v>509</v>
      </c>
      <c r="DB33" s="47" t="s">
        <v>509</v>
      </c>
      <c r="DC33" s="47" t="s">
        <v>509</v>
      </c>
      <c r="DD33" s="47" t="s">
        <v>509</v>
      </c>
      <c r="DE33" s="47" t="s">
        <v>509</v>
      </c>
      <c r="DF33" s="47" t="s">
        <v>509</v>
      </c>
      <c r="DG33" s="47" t="s">
        <v>509</v>
      </c>
      <c r="DH33" s="47" t="s">
        <v>509</v>
      </c>
      <c r="DI33" s="47" t="s">
        <v>509</v>
      </c>
      <c r="DJ33" s="47" t="s">
        <v>509</v>
      </c>
      <c r="DK33" s="47" t="s">
        <v>509</v>
      </c>
      <c r="DL33" s="47" t="s">
        <v>509</v>
      </c>
      <c r="DM33" s="47" t="s">
        <v>509</v>
      </c>
      <c r="DN33" s="47" t="s">
        <v>509</v>
      </c>
      <c r="DO33" s="47" t="s">
        <v>509</v>
      </c>
      <c r="DP33" s="47" t="s">
        <v>509</v>
      </c>
      <c r="DQ33" s="47" t="s">
        <v>509</v>
      </c>
      <c r="DR33" s="47" t="s">
        <v>509</v>
      </c>
      <c r="DS33" s="47" t="s">
        <v>509</v>
      </c>
      <c r="DT33" s="47" t="s">
        <v>509</v>
      </c>
      <c r="DU33" s="47" t="s">
        <v>509</v>
      </c>
      <c r="DV33" s="47" t="s">
        <v>509</v>
      </c>
      <c r="DW33" s="47" t="s">
        <v>509</v>
      </c>
      <c r="DX33" s="47" t="s">
        <v>509</v>
      </c>
      <c r="DY33" s="47" t="s">
        <v>509</v>
      </c>
      <c r="DZ33" s="47" t="s">
        <v>509</v>
      </c>
      <c r="EA33" s="47"/>
      <c r="EB33" s="47" t="s">
        <v>509</v>
      </c>
      <c r="EC33" s="47"/>
      <c r="ED33" s="47" t="s">
        <v>509</v>
      </c>
      <c r="EE33" s="47" t="s">
        <v>509</v>
      </c>
      <c r="EF33" s="47" t="s">
        <v>509</v>
      </c>
      <c r="EG33" s="47" t="s">
        <v>509</v>
      </c>
      <c r="EH33" s="47" t="s">
        <v>509</v>
      </c>
      <c r="EI33" s="47" t="s">
        <v>509</v>
      </c>
      <c r="EJ33" s="47" t="s">
        <v>509</v>
      </c>
      <c r="EK33" s="47" t="s">
        <v>509</v>
      </c>
      <c r="EL33" s="47"/>
      <c r="EM33" s="47" t="s">
        <v>509</v>
      </c>
      <c r="EN33" s="47" t="s">
        <v>509</v>
      </c>
      <c r="EO33" s="47" t="s">
        <v>509</v>
      </c>
      <c r="EP33" s="47" t="s">
        <v>509</v>
      </c>
      <c r="EQ33" s="47" t="s">
        <v>509</v>
      </c>
      <c r="ER33" s="47" t="s">
        <v>509</v>
      </c>
      <c r="ES33" s="47" t="s">
        <v>509</v>
      </c>
      <c r="ET33" s="47" t="s">
        <v>509</v>
      </c>
      <c r="EU33" s="47" t="s">
        <v>509</v>
      </c>
      <c r="EV33" s="47" t="s">
        <v>509</v>
      </c>
      <c r="EW33" s="47" t="s">
        <v>509</v>
      </c>
      <c r="EX33" s="47" t="s">
        <v>509</v>
      </c>
      <c r="EY33" s="47" t="s">
        <v>509</v>
      </c>
      <c r="EZ33" s="47" t="s">
        <v>509</v>
      </c>
      <c r="FA33" s="47" t="s">
        <v>509</v>
      </c>
      <c r="FB33" s="47" t="s">
        <v>509</v>
      </c>
      <c r="FC33" s="47" t="s">
        <v>509</v>
      </c>
      <c r="FD33" s="47" t="s">
        <v>509</v>
      </c>
      <c r="FE33" s="47" t="s">
        <v>509</v>
      </c>
      <c r="FF33" s="47" t="s">
        <v>509</v>
      </c>
      <c r="FG33" s="47" t="s">
        <v>509</v>
      </c>
      <c r="FH33" s="47" t="s">
        <v>509</v>
      </c>
      <c r="FI33" s="47" t="s">
        <v>509</v>
      </c>
      <c r="FJ33" s="47" t="s">
        <v>509</v>
      </c>
      <c r="FK33" s="47" t="s">
        <v>509</v>
      </c>
      <c r="FL33" s="47" t="s">
        <v>509</v>
      </c>
      <c r="FM33" s="47" t="s">
        <v>509</v>
      </c>
      <c r="FN33" s="47" t="s">
        <v>509</v>
      </c>
      <c r="FO33" s="47" t="s">
        <v>509</v>
      </c>
      <c r="FP33" s="47" t="s">
        <v>509</v>
      </c>
      <c r="FQ33" s="47" t="s">
        <v>509</v>
      </c>
      <c r="FR33" s="47" t="s">
        <v>509</v>
      </c>
      <c r="FS33" s="47" t="s">
        <v>509</v>
      </c>
      <c r="FT33" s="47" t="s">
        <v>509</v>
      </c>
      <c r="FU33" s="47" t="s">
        <v>509</v>
      </c>
      <c r="FV33" s="47" t="s">
        <v>509</v>
      </c>
      <c r="FW33" s="47" t="s">
        <v>509</v>
      </c>
      <c r="FX33" s="47" t="s">
        <v>509</v>
      </c>
      <c r="FY33" s="47" t="s">
        <v>509</v>
      </c>
      <c r="FZ33" s="47" t="s">
        <v>509</v>
      </c>
      <c r="GA33" s="47" t="s">
        <v>509</v>
      </c>
      <c r="GB33" s="47" t="s">
        <v>509</v>
      </c>
      <c r="GC33" s="47" t="s">
        <v>509</v>
      </c>
      <c r="GD33" s="47" t="s">
        <v>509</v>
      </c>
      <c r="GE33" s="47" t="s">
        <v>509</v>
      </c>
      <c r="GF33" s="47" t="s">
        <v>509</v>
      </c>
      <c r="GG33" s="47" t="s">
        <v>509</v>
      </c>
      <c r="GH33" s="47" t="s">
        <v>509</v>
      </c>
      <c r="GI33" s="47" t="s">
        <v>509</v>
      </c>
      <c r="GJ33" s="47" t="s">
        <v>509</v>
      </c>
      <c r="GK33" s="47" t="s">
        <v>509</v>
      </c>
      <c r="GL33" s="47" t="s">
        <v>509</v>
      </c>
      <c r="GM33" s="47" t="s">
        <v>509</v>
      </c>
      <c r="GN33" s="47" t="s">
        <v>509</v>
      </c>
      <c r="GO33" s="47" t="s">
        <v>509</v>
      </c>
      <c r="GP33" s="47" t="s">
        <v>509</v>
      </c>
      <c r="GQ33" s="47" t="s">
        <v>509</v>
      </c>
    </row>
    <row r="34" spans="1:199" x14ac:dyDescent="0.2">
      <c r="A34" s="46">
        <v>1910</v>
      </c>
      <c r="C34" s="47" t="s">
        <v>509</v>
      </c>
      <c r="D34" s="47" t="s">
        <v>509</v>
      </c>
      <c r="E34" s="47" t="s">
        <v>509</v>
      </c>
      <c r="F34" s="47" t="s">
        <v>509</v>
      </c>
      <c r="G34" s="47" t="s">
        <v>509</v>
      </c>
      <c r="H34" s="47" t="s">
        <v>509</v>
      </c>
      <c r="I34" s="47" t="s">
        <v>509</v>
      </c>
      <c r="J34" s="47" t="s">
        <v>509</v>
      </c>
      <c r="K34" s="47" t="s">
        <v>509</v>
      </c>
      <c r="L34" s="47" t="s">
        <v>509</v>
      </c>
      <c r="M34" s="47" t="s">
        <v>509</v>
      </c>
      <c r="N34" s="47" t="s">
        <v>509</v>
      </c>
      <c r="O34" s="47" t="s">
        <v>509</v>
      </c>
      <c r="P34" s="47" t="s">
        <v>509</v>
      </c>
      <c r="Q34" s="47" t="s">
        <v>509</v>
      </c>
      <c r="R34" s="47" t="s">
        <v>509</v>
      </c>
      <c r="S34" s="47"/>
      <c r="T34" s="47" t="s">
        <v>509</v>
      </c>
      <c r="U34" s="47" t="s">
        <v>509</v>
      </c>
      <c r="V34" s="47" t="s">
        <v>509</v>
      </c>
      <c r="W34" s="47" t="s">
        <v>509</v>
      </c>
      <c r="X34" s="47"/>
      <c r="Y34" s="47" t="s">
        <v>509</v>
      </c>
      <c r="Z34" s="47" t="s">
        <v>509</v>
      </c>
      <c r="AA34" s="47" t="s">
        <v>509</v>
      </c>
      <c r="AB34" s="47"/>
      <c r="AC34" s="47" t="s">
        <v>509</v>
      </c>
      <c r="AD34" s="47" t="s">
        <v>509</v>
      </c>
      <c r="AE34" s="47"/>
      <c r="AF34" s="47" t="s">
        <v>509</v>
      </c>
      <c r="AG34" s="47" t="s">
        <v>509</v>
      </c>
      <c r="AH34" s="47" t="s">
        <v>509</v>
      </c>
      <c r="AI34" s="47" t="s">
        <v>509</v>
      </c>
      <c r="AJ34" s="47" t="s">
        <v>509</v>
      </c>
      <c r="AK34" s="47" t="s">
        <v>509</v>
      </c>
      <c r="AL34" s="47" t="s">
        <v>509</v>
      </c>
      <c r="AM34" s="47" t="s">
        <v>509</v>
      </c>
      <c r="AN34" s="47" t="s">
        <v>509</v>
      </c>
      <c r="AO34" s="47" t="s">
        <v>509</v>
      </c>
      <c r="AP34" s="47" t="s">
        <v>509</v>
      </c>
      <c r="AQ34" s="47" t="s">
        <v>509</v>
      </c>
      <c r="AR34" s="47" t="s">
        <v>509</v>
      </c>
      <c r="AS34" s="47"/>
      <c r="AT34" s="47" t="s">
        <v>509</v>
      </c>
      <c r="AU34" s="47" t="s">
        <v>509</v>
      </c>
      <c r="AV34" s="47" t="s">
        <v>509</v>
      </c>
      <c r="AW34" s="47" t="s">
        <v>509</v>
      </c>
      <c r="AX34" s="47" t="s">
        <v>509</v>
      </c>
      <c r="AY34" s="47" t="s">
        <v>509</v>
      </c>
      <c r="AZ34" s="47" t="s">
        <v>509</v>
      </c>
      <c r="BA34" s="47" t="s">
        <v>509</v>
      </c>
      <c r="BB34" s="47" t="s">
        <v>509</v>
      </c>
      <c r="BC34" s="47" t="s">
        <v>509</v>
      </c>
      <c r="BD34" s="47" t="s">
        <v>509</v>
      </c>
      <c r="BE34" s="47" t="s">
        <v>509</v>
      </c>
      <c r="BF34" s="47" t="s">
        <v>509</v>
      </c>
      <c r="BG34" s="47">
        <v>1.65</v>
      </c>
      <c r="BH34" s="47">
        <v>1.2749999999999999</v>
      </c>
      <c r="BI34" s="47" t="s">
        <v>509</v>
      </c>
      <c r="BJ34" s="47">
        <v>1.4249999999999998</v>
      </c>
      <c r="BK34" s="47">
        <v>1.2</v>
      </c>
      <c r="BL34" s="47" t="s">
        <v>509</v>
      </c>
      <c r="BM34" s="47" t="s">
        <v>509</v>
      </c>
      <c r="BN34" s="47">
        <v>1.45</v>
      </c>
      <c r="BO34" s="47">
        <v>1.375</v>
      </c>
      <c r="BP34" s="47" t="s">
        <v>509</v>
      </c>
      <c r="BQ34" s="47">
        <v>1.35</v>
      </c>
      <c r="BR34" s="47" t="s">
        <v>509</v>
      </c>
      <c r="BS34" s="47" t="s">
        <v>509</v>
      </c>
      <c r="BT34" s="47" t="s">
        <v>509</v>
      </c>
      <c r="BU34" s="47" t="s">
        <v>509</v>
      </c>
      <c r="BV34" s="47" t="s">
        <v>509</v>
      </c>
      <c r="BW34" s="47" t="s">
        <v>509</v>
      </c>
      <c r="BX34" s="47" t="s">
        <v>509</v>
      </c>
      <c r="BY34" s="47" t="s">
        <v>509</v>
      </c>
      <c r="BZ34" s="47" t="s">
        <v>509</v>
      </c>
      <c r="CA34" s="47" t="s">
        <v>509</v>
      </c>
      <c r="CB34" s="47" t="s">
        <v>509</v>
      </c>
      <c r="CC34" s="47" t="s">
        <v>509</v>
      </c>
      <c r="CD34" s="47" t="s">
        <v>509</v>
      </c>
      <c r="CE34" s="47" t="s">
        <v>509</v>
      </c>
      <c r="CF34" s="47" t="s">
        <v>509</v>
      </c>
      <c r="CG34" s="47" t="s">
        <v>509</v>
      </c>
      <c r="CH34" s="47" t="s">
        <v>509</v>
      </c>
      <c r="CI34" s="47" t="s">
        <v>509</v>
      </c>
      <c r="CJ34" s="47">
        <v>5</v>
      </c>
      <c r="CK34" s="47" t="s">
        <v>509</v>
      </c>
      <c r="CL34" s="47" t="s">
        <v>509</v>
      </c>
      <c r="CM34" s="47">
        <v>83</v>
      </c>
      <c r="CN34" s="47">
        <v>50</v>
      </c>
      <c r="CO34" s="47" t="s">
        <v>509</v>
      </c>
      <c r="CP34" s="47" t="s">
        <v>509</v>
      </c>
      <c r="CQ34" s="47" t="s">
        <v>509</v>
      </c>
      <c r="CR34" s="47" t="s">
        <v>509</v>
      </c>
      <c r="CS34" s="47"/>
      <c r="CT34" s="47" t="s">
        <v>509</v>
      </c>
      <c r="CU34" s="47" t="s">
        <v>509</v>
      </c>
      <c r="CV34" s="47" t="s">
        <v>509</v>
      </c>
      <c r="CW34" s="47" t="s">
        <v>509</v>
      </c>
      <c r="CX34" s="47" t="s">
        <v>509</v>
      </c>
      <c r="CY34" s="47" t="s">
        <v>509</v>
      </c>
      <c r="CZ34" s="47">
        <v>17</v>
      </c>
      <c r="DA34" s="47" t="s">
        <v>509</v>
      </c>
      <c r="DB34" s="47" t="s">
        <v>509</v>
      </c>
      <c r="DC34" s="47">
        <v>15</v>
      </c>
      <c r="DD34" s="47" t="s">
        <v>509</v>
      </c>
      <c r="DE34" s="47" t="s">
        <v>509</v>
      </c>
      <c r="DF34" s="47">
        <v>6.75</v>
      </c>
      <c r="DG34" s="47" t="s">
        <v>509</v>
      </c>
      <c r="DH34" s="47">
        <v>4.5</v>
      </c>
      <c r="DI34" s="47" t="s">
        <v>509</v>
      </c>
      <c r="DJ34" s="47" t="s">
        <v>509</v>
      </c>
      <c r="DK34" s="47" t="s">
        <v>509</v>
      </c>
      <c r="DL34" s="47" t="s">
        <v>509</v>
      </c>
      <c r="DM34" s="47" t="s">
        <v>509</v>
      </c>
      <c r="DN34" s="47" t="s">
        <v>509</v>
      </c>
      <c r="DO34" s="47" t="s">
        <v>509</v>
      </c>
      <c r="DP34" s="47">
        <v>6.25E-2</v>
      </c>
      <c r="DQ34" s="47" t="s">
        <v>509</v>
      </c>
      <c r="DR34" s="47" t="s">
        <v>509</v>
      </c>
      <c r="DS34" s="47" t="s">
        <v>509</v>
      </c>
      <c r="DT34" s="47" t="s">
        <v>509</v>
      </c>
      <c r="DU34" s="47" t="s">
        <v>509</v>
      </c>
      <c r="DV34" s="47">
        <v>17.5</v>
      </c>
      <c r="DW34" s="47" t="s">
        <v>509</v>
      </c>
      <c r="DX34" s="47">
        <v>16.290909090909089</v>
      </c>
      <c r="DY34" s="47"/>
      <c r="DZ34" s="47" t="s">
        <v>509</v>
      </c>
      <c r="EA34" s="47"/>
      <c r="EB34" s="47" t="s">
        <v>509</v>
      </c>
      <c r="EC34" s="47"/>
      <c r="ED34" s="47" t="s">
        <v>509</v>
      </c>
      <c r="EE34" s="47">
        <v>12</v>
      </c>
      <c r="EF34" s="47" t="s">
        <v>509</v>
      </c>
      <c r="EG34" s="47" t="s">
        <v>509</v>
      </c>
      <c r="EH34" s="47" t="s">
        <v>509</v>
      </c>
      <c r="EI34" s="47" t="s">
        <v>509</v>
      </c>
      <c r="EJ34" s="47" t="s">
        <v>509</v>
      </c>
      <c r="EK34" s="47" t="s">
        <v>509</v>
      </c>
      <c r="EL34" s="47"/>
      <c r="EM34" s="47" t="s">
        <v>509</v>
      </c>
      <c r="EN34" s="47" t="s">
        <v>509</v>
      </c>
      <c r="EO34" s="47" t="s">
        <v>509</v>
      </c>
      <c r="EP34" s="47">
        <v>22</v>
      </c>
      <c r="EQ34" s="47" t="s">
        <v>509</v>
      </c>
      <c r="ER34" s="47" t="s">
        <v>509</v>
      </c>
      <c r="ES34" s="47" t="s">
        <v>509</v>
      </c>
      <c r="ET34" s="47" t="s">
        <v>509</v>
      </c>
      <c r="EU34" s="47" t="s">
        <v>509</v>
      </c>
      <c r="EV34" s="47" t="s">
        <v>509</v>
      </c>
      <c r="EW34" s="47" t="s">
        <v>509</v>
      </c>
      <c r="EX34" s="47" t="s">
        <v>509</v>
      </c>
      <c r="EY34" s="47" t="s">
        <v>509</v>
      </c>
      <c r="EZ34" s="47" t="s">
        <v>509</v>
      </c>
      <c r="FA34" s="47" t="s">
        <v>509</v>
      </c>
      <c r="FB34" s="47" t="s">
        <v>509</v>
      </c>
      <c r="FC34" s="47" t="s">
        <v>509</v>
      </c>
      <c r="FD34" s="47" t="s">
        <v>509</v>
      </c>
      <c r="FE34" s="47" t="s">
        <v>509</v>
      </c>
      <c r="FF34" s="47" t="s">
        <v>509</v>
      </c>
      <c r="FG34" s="47" t="s">
        <v>509</v>
      </c>
      <c r="FH34" s="47" t="s">
        <v>509</v>
      </c>
      <c r="FI34" s="47" t="s">
        <v>509</v>
      </c>
      <c r="FJ34" s="47" t="s">
        <v>509</v>
      </c>
      <c r="FK34" s="47" t="s">
        <v>509</v>
      </c>
      <c r="FL34" s="47" t="s">
        <v>509</v>
      </c>
      <c r="FM34" s="47" t="s">
        <v>509</v>
      </c>
      <c r="FN34" s="47" t="s">
        <v>509</v>
      </c>
      <c r="FO34" s="47" t="s">
        <v>509</v>
      </c>
      <c r="FP34" s="47" t="s">
        <v>509</v>
      </c>
      <c r="FQ34" s="47" t="s">
        <v>509</v>
      </c>
      <c r="FR34" s="47" t="s">
        <v>509</v>
      </c>
      <c r="FS34" s="47" t="s">
        <v>509</v>
      </c>
      <c r="FT34" s="47" t="s">
        <v>509</v>
      </c>
      <c r="FU34" s="47" t="s">
        <v>509</v>
      </c>
      <c r="FV34" s="47" t="s">
        <v>509</v>
      </c>
      <c r="FW34" s="47" t="s">
        <v>509</v>
      </c>
      <c r="FX34" s="47" t="s">
        <v>509</v>
      </c>
      <c r="FY34" s="47" t="s">
        <v>509</v>
      </c>
      <c r="FZ34" s="47" t="s">
        <v>509</v>
      </c>
      <c r="GA34" s="47" t="s">
        <v>509</v>
      </c>
      <c r="GB34" s="47" t="s">
        <v>509</v>
      </c>
      <c r="GC34" s="47" t="s">
        <v>509</v>
      </c>
      <c r="GD34" s="47" t="s">
        <v>509</v>
      </c>
      <c r="GE34" s="47" t="s">
        <v>509</v>
      </c>
      <c r="GF34" s="47" t="s">
        <v>509</v>
      </c>
      <c r="GG34" s="47">
        <v>0.7</v>
      </c>
      <c r="GH34" s="47">
        <v>4.0000000000000001E-3</v>
      </c>
      <c r="GI34" s="47">
        <v>2.2000000000000002</v>
      </c>
      <c r="GJ34" s="47" t="s">
        <v>509</v>
      </c>
      <c r="GK34" s="47" t="s">
        <v>509</v>
      </c>
      <c r="GL34" s="47" t="s">
        <v>509</v>
      </c>
      <c r="GM34" s="47" t="s">
        <v>509</v>
      </c>
      <c r="GN34" s="47" t="s">
        <v>509</v>
      </c>
      <c r="GO34" s="47" t="s">
        <v>509</v>
      </c>
      <c r="GP34" s="47" t="s">
        <v>509</v>
      </c>
      <c r="GQ34" s="47" t="s">
        <v>509</v>
      </c>
    </row>
    <row r="35" spans="1:199" x14ac:dyDescent="0.2">
      <c r="A35" s="46">
        <v>1909</v>
      </c>
      <c r="C35" s="47" t="s">
        <v>509</v>
      </c>
      <c r="D35" s="47" t="s">
        <v>509</v>
      </c>
      <c r="E35" s="47" t="s">
        <v>509</v>
      </c>
      <c r="F35" s="47" t="s">
        <v>509</v>
      </c>
      <c r="G35" s="47" t="s">
        <v>509</v>
      </c>
      <c r="H35" s="47" t="s">
        <v>509</v>
      </c>
      <c r="I35" s="47" t="s">
        <v>509</v>
      </c>
      <c r="J35" s="47" t="s">
        <v>509</v>
      </c>
      <c r="K35" s="47" t="s">
        <v>509</v>
      </c>
      <c r="L35" s="47" t="s">
        <v>509</v>
      </c>
      <c r="M35" s="47" t="s">
        <v>509</v>
      </c>
      <c r="N35" s="47" t="s">
        <v>509</v>
      </c>
      <c r="O35" s="47" t="s">
        <v>509</v>
      </c>
      <c r="P35" s="47" t="s">
        <v>509</v>
      </c>
      <c r="Q35" s="47" t="s">
        <v>509</v>
      </c>
      <c r="R35" s="47" t="s">
        <v>509</v>
      </c>
      <c r="S35" s="47"/>
      <c r="T35" s="47">
        <v>62.5</v>
      </c>
      <c r="U35" s="47" t="s">
        <v>509</v>
      </c>
      <c r="V35" s="47" t="s">
        <v>509</v>
      </c>
      <c r="W35" s="47">
        <v>77.5</v>
      </c>
      <c r="X35" s="47"/>
      <c r="Y35" s="47">
        <v>102.5</v>
      </c>
      <c r="Z35" s="47">
        <v>65</v>
      </c>
      <c r="AA35" s="47" t="s">
        <v>509</v>
      </c>
      <c r="AB35" s="47"/>
      <c r="AC35" s="47"/>
      <c r="AD35" s="47">
        <v>110</v>
      </c>
      <c r="AE35" s="47"/>
      <c r="AF35" s="47">
        <v>120</v>
      </c>
      <c r="AG35" s="47" t="s">
        <v>509</v>
      </c>
      <c r="AH35" s="47" t="s">
        <v>509</v>
      </c>
      <c r="AI35" s="47" t="s">
        <v>509</v>
      </c>
      <c r="AJ35" s="47">
        <v>110</v>
      </c>
      <c r="AK35" s="47" t="s">
        <v>509</v>
      </c>
      <c r="AL35" s="47" t="s">
        <v>509</v>
      </c>
      <c r="AM35" s="47" t="s">
        <v>509</v>
      </c>
      <c r="AN35" s="47" t="s">
        <v>509</v>
      </c>
      <c r="AO35" s="47">
        <v>67.5</v>
      </c>
      <c r="AP35" s="47" t="s">
        <v>509</v>
      </c>
      <c r="AQ35" s="47">
        <v>92.5</v>
      </c>
      <c r="AR35" s="47">
        <v>55</v>
      </c>
      <c r="AS35" s="47"/>
      <c r="AT35" s="47" t="s">
        <v>509</v>
      </c>
      <c r="AU35" s="47" t="s">
        <v>509</v>
      </c>
      <c r="AV35" s="47">
        <v>6.5625000000000003E-2</v>
      </c>
      <c r="AW35" s="47">
        <v>85</v>
      </c>
      <c r="AX35" s="47">
        <v>90</v>
      </c>
      <c r="AY35" s="47">
        <v>105</v>
      </c>
      <c r="AZ35" s="47">
        <v>47.5</v>
      </c>
      <c r="BA35" s="47">
        <v>47.5</v>
      </c>
      <c r="BB35" s="47">
        <v>67.5</v>
      </c>
      <c r="BC35" s="47">
        <v>77.5</v>
      </c>
      <c r="BD35" s="47" t="s">
        <v>509</v>
      </c>
      <c r="BE35" s="47" t="s">
        <v>509</v>
      </c>
      <c r="BF35" s="47" t="s">
        <v>509</v>
      </c>
      <c r="BG35" s="47">
        <v>1.5</v>
      </c>
      <c r="BH35" s="47" t="s">
        <v>509</v>
      </c>
      <c r="BI35" s="47" t="s">
        <v>509</v>
      </c>
      <c r="BJ35" s="47" t="s">
        <v>509</v>
      </c>
      <c r="BK35" s="47">
        <v>1.1000000000000001</v>
      </c>
      <c r="BL35" s="47" t="s">
        <v>509</v>
      </c>
      <c r="BM35" s="47" t="s">
        <v>509</v>
      </c>
      <c r="BN35" s="47">
        <v>1.4</v>
      </c>
      <c r="BO35" s="47">
        <v>1.25</v>
      </c>
      <c r="BP35" s="47" t="s">
        <v>509</v>
      </c>
      <c r="BQ35" s="47">
        <v>1.35</v>
      </c>
      <c r="BR35" s="47" t="s">
        <v>509</v>
      </c>
      <c r="BS35" s="47" t="s">
        <v>509</v>
      </c>
      <c r="BT35" s="47" t="s">
        <v>509</v>
      </c>
      <c r="BU35" s="47" t="s">
        <v>509</v>
      </c>
      <c r="BV35" s="47">
        <v>1.5</v>
      </c>
      <c r="BW35" s="47" t="s">
        <v>509</v>
      </c>
      <c r="BX35" s="47" t="s">
        <v>509</v>
      </c>
      <c r="BY35" s="47" t="s">
        <v>509</v>
      </c>
      <c r="BZ35" s="47">
        <v>1.75</v>
      </c>
      <c r="CA35" s="47" t="s">
        <v>509</v>
      </c>
      <c r="CB35" s="47" t="s">
        <v>509</v>
      </c>
      <c r="CC35" s="47">
        <v>73</v>
      </c>
      <c r="CD35" s="47">
        <v>75</v>
      </c>
      <c r="CE35" s="47" t="s">
        <v>509</v>
      </c>
      <c r="CF35" s="47" t="s">
        <v>509</v>
      </c>
      <c r="CG35" s="47" t="s">
        <v>509</v>
      </c>
      <c r="CH35" s="47" t="s">
        <v>509</v>
      </c>
      <c r="CI35" s="47" t="s">
        <v>509</v>
      </c>
      <c r="CJ35" s="47">
        <v>5.5</v>
      </c>
      <c r="CK35" s="47" t="s">
        <v>509</v>
      </c>
      <c r="CL35" s="47" t="s">
        <v>509</v>
      </c>
      <c r="CM35" s="47" t="s">
        <v>509</v>
      </c>
      <c r="CN35" s="47" t="s">
        <v>509</v>
      </c>
      <c r="CO35" s="47" t="s">
        <v>509</v>
      </c>
      <c r="CP35" s="47">
        <v>10.5</v>
      </c>
      <c r="CQ35" s="47" t="s">
        <v>509</v>
      </c>
      <c r="CR35" s="47" t="s">
        <v>509</v>
      </c>
      <c r="CS35" s="47"/>
      <c r="CT35" s="47" t="s">
        <v>509</v>
      </c>
      <c r="CU35" s="47" t="s">
        <v>509</v>
      </c>
      <c r="CV35" s="47" t="s">
        <v>509</v>
      </c>
      <c r="CW35" s="47" t="s">
        <v>509</v>
      </c>
      <c r="CX35" s="47" t="s">
        <v>509</v>
      </c>
      <c r="CY35" s="47">
        <v>7.25</v>
      </c>
      <c r="CZ35" s="47">
        <v>16</v>
      </c>
      <c r="DA35" s="47" t="s">
        <v>509</v>
      </c>
      <c r="DB35" s="47" t="s">
        <v>509</v>
      </c>
      <c r="DC35" s="47">
        <v>14</v>
      </c>
      <c r="DD35" s="47" t="s">
        <v>509</v>
      </c>
      <c r="DE35" s="47" t="s">
        <v>509</v>
      </c>
      <c r="DF35" s="47" t="s">
        <v>509</v>
      </c>
      <c r="DG35" s="47" t="s">
        <v>509</v>
      </c>
      <c r="DH35" s="47" t="s">
        <v>509</v>
      </c>
      <c r="DI35" s="47">
        <v>6.5</v>
      </c>
      <c r="DJ35" s="47" t="s">
        <v>509</v>
      </c>
      <c r="DK35" s="47" t="s">
        <v>509</v>
      </c>
      <c r="DL35" s="47" t="s">
        <v>509</v>
      </c>
      <c r="DM35" s="47" t="s">
        <v>509</v>
      </c>
      <c r="DN35" s="47" t="s">
        <v>509</v>
      </c>
      <c r="DO35" s="47" t="s">
        <v>509</v>
      </c>
      <c r="DP35" s="47" t="s">
        <v>509</v>
      </c>
      <c r="DQ35" s="47" t="s">
        <v>509</v>
      </c>
      <c r="DR35" s="47" t="s">
        <v>509</v>
      </c>
      <c r="DS35" s="47" t="s">
        <v>509</v>
      </c>
      <c r="DT35" s="47" t="s">
        <v>509</v>
      </c>
      <c r="DU35" s="47" t="s">
        <v>509</v>
      </c>
      <c r="DV35" s="47" t="s">
        <v>509</v>
      </c>
      <c r="DW35" s="47" t="s">
        <v>509</v>
      </c>
      <c r="DX35" s="47" t="s">
        <v>509</v>
      </c>
      <c r="DY35" s="47" t="s">
        <v>509</v>
      </c>
      <c r="DZ35" s="47" t="s">
        <v>509</v>
      </c>
      <c r="EA35" s="47"/>
      <c r="EB35" s="47">
        <v>17.818181818181817</v>
      </c>
      <c r="EC35" s="47"/>
      <c r="ED35" s="47" t="s">
        <v>509</v>
      </c>
      <c r="EE35" s="47" t="s">
        <v>509</v>
      </c>
      <c r="EF35" s="47">
        <v>28</v>
      </c>
      <c r="EG35" s="47" t="s">
        <v>509</v>
      </c>
      <c r="EH35" s="47" t="s">
        <v>509</v>
      </c>
      <c r="EI35" s="47" t="s">
        <v>509</v>
      </c>
      <c r="EJ35" s="47">
        <v>12.192577405629995</v>
      </c>
      <c r="EK35" s="47" t="s">
        <v>509</v>
      </c>
      <c r="EL35" s="47"/>
      <c r="EM35" s="47">
        <v>13.236363636363636</v>
      </c>
      <c r="EN35" s="47">
        <v>13.745454545454546</v>
      </c>
      <c r="EO35" s="47">
        <v>10.690909090909091</v>
      </c>
      <c r="EP35" s="47">
        <v>27.363636363636363</v>
      </c>
      <c r="EQ35" s="47" t="s">
        <v>509</v>
      </c>
      <c r="ER35" s="47" t="s">
        <v>509</v>
      </c>
      <c r="ES35" s="47" t="s">
        <v>509</v>
      </c>
      <c r="ET35" s="47" t="s">
        <v>509</v>
      </c>
      <c r="EU35" s="47" t="s">
        <v>509</v>
      </c>
      <c r="EV35" s="47" t="s">
        <v>509</v>
      </c>
      <c r="EW35" s="47" t="s">
        <v>509</v>
      </c>
      <c r="EX35" s="47" t="s">
        <v>509</v>
      </c>
      <c r="EY35" s="47" t="s">
        <v>509</v>
      </c>
      <c r="EZ35" s="47" t="s">
        <v>509</v>
      </c>
      <c r="FA35" s="47" t="s">
        <v>509</v>
      </c>
      <c r="FB35" s="47" t="s">
        <v>509</v>
      </c>
      <c r="FC35" s="47" t="s">
        <v>509</v>
      </c>
      <c r="FD35" s="47" t="s">
        <v>509</v>
      </c>
      <c r="FE35" s="47" t="s">
        <v>509</v>
      </c>
      <c r="FF35" s="47" t="s">
        <v>509</v>
      </c>
      <c r="FG35" s="47" t="s">
        <v>509</v>
      </c>
      <c r="FH35" s="47" t="s">
        <v>509</v>
      </c>
      <c r="FI35" s="47" t="s">
        <v>509</v>
      </c>
      <c r="FJ35" s="47" t="s">
        <v>509</v>
      </c>
      <c r="FK35" s="47" t="s">
        <v>509</v>
      </c>
      <c r="FL35" s="47" t="s">
        <v>509</v>
      </c>
      <c r="FM35" s="47" t="s">
        <v>509</v>
      </c>
      <c r="FN35" s="47" t="s">
        <v>509</v>
      </c>
      <c r="FO35" s="47" t="s">
        <v>509</v>
      </c>
      <c r="FP35" s="47" t="s">
        <v>509</v>
      </c>
      <c r="FQ35" s="47" t="s">
        <v>509</v>
      </c>
      <c r="FR35" s="47" t="s">
        <v>509</v>
      </c>
      <c r="FS35" s="47" t="s">
        <v>509</v>
      </c>
      <c r="FT35" s="47" t="s">
        <v>509</v>
      </c>
      <c r="FU35" s="47" t="s">
        <v>509</v>
      </c>
      <c r="FV35" s="47" t="s">
        <v>509</v>
      </c>
      <c r="FW35" s="47" t="s">
        <v>509</v>
      </c>
      <c r="FX35" s="47" t="s">
        <v>509</v>
      </c>
      <c r="FY35" s="47" t="s">
        <v>509</v>
      </c>
      <c r="FZ35" s="47" t="s">
        <v>509</v>
      </c>
      <c r="GA35" s="47" t="s">
        <v>509</v>
      </c>
      <c r="GB35" s="47" t="s">
        <v>509</v>
      </c>
      <c r="GC35" s="47" t="s">
        <v>509</v>
      </c>
      <c r="GD35" s="47" t="s">
        <v>509</v>
      </c>
      <c r="GE35" s="47" t="s">
        <v>509</v>
      </c>
      <c r="GF35" s="47" t="s">
        <v>509</v>
      </c>
      <c r="GG35" s="47" t="s">
        <v>509</v>
      </c>
      <c r="GH35" s="47" t="s">
        <v>509</v>
      </c>
      <c r="GI35" s="47" t="s">
        <v>509</v>
      </c>
      <c r="GJ35" s="47">
        <v>1.5</v>
      </c>
      <c r="GK35" s="47">
        <v>9.5</v>
      </c>
      <c r="GL35" s="47" t="s">
        <v>509</v>
      </c>
      <c r="GM35" s="47" t="s">
        <v>509</v>
      </c>
      <c r="GN35" s="47" t="s">
        <v>509</v>
      </c>
      <c r="GO35" s="47" t="s">
        <v>509</v>
      </c>
      <c r="GP35" s="47" t="s">
        <v>509</v>
      </c>
      <c r="GQ35" s="47" t="s">
        <v>509</v>
      </c>
    </row>
    <row r="36" spans="1:199" x14ac:dyDescent="0.2">
      <c r="A36" s="46">
        <v>1910</v>
      </c>
      <c r="C36" s="47" t="s">
        <v>509</v>
      </c>
      <c r="D36" s="47" t="s">
        <v>509</v>
      </c>
      <c r="E36" s="47" t="s">
        <v>509</v>
      </c>
      <c r="F36" s="47" t="s">
        <v>509</v>
      </c>
      <c r="G36" s="47" t="s">
        <v>509</v>
      </c>
      <c r="H36" s="47" t="s">
        <v>509</v>
      </c>
      <c r="I36" s="47" t="s">
        <v>509</v>
      </c>
      <c r="J36" s="47" t="s">
        <v>509</v>
      </c>
      <c r="K36" s="47" t="s">
        <v>509</v>
      </c>
      <c r="L36" s="47" t="s">
        <v>509</v>
      </c>
      <c r="M36" s="47" t="s">
        <v>509</v>
      </c>
      <c r="N36" s="47" t="s">
        <v>509</v>
      </c>
      <c r="O36" s="47" t="s">
        <v>509</v>
      </c>
      <c r="P36" s="47" t="s">
        <v>509</v>
      </c>
      <c r="Q36" s="47" t="s">
        <v>509</v>
      </c>
      <c r="R36" s="47" t="s">
        <v>509</v>
      </c>
      <c r="S36" s="47"/>
      <c r="T36" s="47">
        <v>67.5</v>
      </c>
      <c r="U36" s="47" t="s">
        <v>509</v>
      </c>
      <c r="V36" s="47" t="s">
        <v>509</v>
      </c>
      <c r="W36" s="47">
        <v>80</v>
      </c>
      <c r="X36" s="47">
        <v>105</v>
      </c>
      <c r="Y36" s="47"/>
      <c r="Z36" s="47" t="s">
        <v>509</v>
      </c>
      <c r="AA36" s="47" t="s">
        <v>509</v>
      </c>
      <c r="AB36" s="47"/>
      <c r="AC36" s="47"/>
      <c r="AD36" s="47">
        <v>105</v>
      </c>
      <c r="AE36" s="47"/>
      <c r="AF36" s="47">
        <v>117.5</v>
      </c>
      <c r="AG36" s="47" t="s">
        <v>509</v>
      </c>
      <c r="AH36" s="47">
        <v>17.5</v>
      </c>
      <c r="AI36" s="47">
        <v>37.5</v>
      </c>
      <c r="AJ36" s="47">
        <v>110</v>
      </c>
      <c r="AK36" s="47" t="s">
        <v>509</v>
      </c>
      <c r="AL36" s="47" t="s">
        <v>509</v>
      </c>
      <c r="AM36" s="47" t="s">
        <v>509</v>
      </c>
      <c r="AN36" s="47" t="s">
        <v>509</v>
      </c>
      <c r="AO36" s="47">
        <v>65</v>
      </c>
      <c r="AP36" s="47" t="s">
        <v>509</v>
      </c>
      <c r="AQ36" s="47" t="s">
        <v>509</v>
      </c>
      <c r="AR36" s="47">
        <v>57.5</v>
      </c>
      <c r="AS36" s="47"/>
      <c r="AT36" s="47">
        <v>92.5</v>
      </c>
      <c r="AU36" s="47" t="s">
        <v>509</v>
      </c>
      <c r="AV36" s="47">
        <v>6.8750000000000006E-2</v>
      </c>
      <c r="AW36" s="47">
        <v>95</v>
      </c>
      <c r="AX36" s="47">
        <v>97.5</v>
      </c>
      <c r="AY36" s="47">
        <v>105</v>
      </c>
      <c r="AZ36" s="47">
        <v>65</v>
      </c>
      <c r="BA36" s="47" t="s">
        <v>509</v>
      </c>
      <c r="BB36" s="47">
        <v>70</v>
      </c>
      <c r="BC36" s="47">
        <v>77.5</v>
      </c>
      <c r="BD36" s="47">
        <v>72.5</v>
      </c>
      <c r="BE36" s="47">
        <v>65</v>
      </c>
      <c r="BF36" s="47" t="s">
        <v>509</v>
      </c>
      <c r="BG36" s="47">
        <v>1.3</v>
      </c>
      <c r="BH36" s="47" t="s">
        <v>509</v>
      </c>
      <c r="BI36" s="47" t="s">
        <v>509</v>
      </c>
      <c r="BJ36" s="47" t="s">
        <v>509</v>
      </c>
      <c r="BK36" s="47" t="s">
        <v>509</v>
      </c>
      <c r="BL36" s="47" t="s">
        <v>509</v>
      </c>
      <c r="BM36" s="47" t="s">
        <v>509</v>
      </c>
      <c r="BN36" s="47">
        <v>1.35</v>
      </c>
      <c r="BO36" s="47">
        <v>1.25</v>
      </c>
      <c r="BP36" s="47" t="s">
        <v>509</v>
      </c>
      <c r="BQ36" s="47">
        <v>1.4</v>
      </c>
      <c r="BR36" s="47" t="s">
        <v>509</v>
      </c>
      <c r="BS36" s="47" t="s">
        <v>509</v>
      </c>
      <c r="BT36" s="47" t="s">
        <v>509</v>
      </c>
      <c r="BU36" s="47" t="s">
        <v>509</v>
      </c>
      <c r="BV36" s="47" t="s">
        <v>509</v>
      </c>
      <c r="BW36" s="47">
        <v>1.05</v>
      </c>
      <c r="BX36" s="47" t="s">
        <v>509</v>
      </c>
      <c r="BY36" s="47" t="s">
        <v>509</v>
      </c>
      <c r="BZ36" s="47">
        <v>1.85</v>
      </c>
      <c r="CA36" s="47">
        <v>1.9</v>
      </c>
      <c r="CB36" s="47" t="s">
        <v>509</v>
      </c>
      <c r="CC36" s="47">
        <v>62.5</v>
      </c>
      <c r="CD36" s="47">
        <v>67.5</v>
      </c>
      <c r="CE36" s="47" t="s">
        <v>509</v>
      </c>
      <c r="CF36" s="47" t="s">
        <v>509</v>
      </c>
      <c r="CG36" s="47" t="s">
        <v>509</v>
      </c>
      <c r="CH36" s="47">
        <v>13</v>
      </c>
      <c r="CI36" s="47">
        <v>11</v>
      </c>
      <c r="CJ36" s="47" t="s">
        <v>509</v>
      </c>
      <c r="CK36" s="47">
        <v>0.625</v>
      </c>
      <c r="CL36" s="47" t="s">
        <v>509</v>
      </c>
      <c r="CM36" s="47" t="s">
        <v>509</v>
      </c>
      <c r="CN36" s="47" t="s">
        <v>509</v>
      </c>
      <c r="CO36" s="47" t="s">
        <v>509</v>
      </c>
      <c r="CP36" s="47" t="s">
        <v>509</v>
      </c>
      <c r="CQ36" s="47" t="s">
        <v>509</v>
      </c>
      <c r="CR36" s="47" t="s">
        <v>509</v>
      </c>
      <c r="CS36" s="47" t="s">
        <v>509</v>
      </c>
      <c r="CT36" s="47" t="s">
        <v>509</v>
      </c>
      <c r="CU36" s="47" t="s">
        <v>509</v>
      </c>
      <c r="CV36" s="47" t="s">
        <v>509</v>
      </c>
      <c r="CW36" s="47" t="s">
        <v>509</v>
      </c>
      <c r="CX36" s="47" t="s">
        <v>509</v>
      </c>
      <c r="CY36" s="47" t="s">
        <v>509</v>
      </c>
      <c r="CZ36" s="47" t="s">
        <v>509</v>
      </c>
      <c r="DA36" s="47" t="s">
        <v>509</v>
      </c>
      <c r="DB36" s="47" t="s">
        <v>509</v>
      </c>
      <c r="DC36" s="47" t="s">
        <v>509</v>
      </c>
      <c r="DD36" s="47" t="s">
        <v>509</v>
      </c>
      <c r="DE36" s="47" t="s">
        <v>509</v>
      </c>
      <c r="DF36" s="47" t="s">
        <v>509</v>
      </c>
      <c r="DG36" s="47" t="s">
        <v>509</v>
      </c>
      <c r="DH36" s="47" t="s">
        <v>509</v>
      </c>
      <c r="DI36" s="47">
        <v>6.125</v>
      </c>
      <c r="DJ36" s="47" t="s">
        <v>509</v>
      </c>
      <c r="DK36" s="47" t="s">
        <v>509</v>
      </c>
      <c r="DL36" s="47">
        <v>11</v>
      </c>
      <c r="DM36" s="47" t="s">
        <v>509</v>
      </c>
      <c r="DN36" s="47" t="s">
        <v>509</v>
      </c>
      <c r="DO36" s="47" t="s">
        <v>509</v>
      </c>
      <c r="DP36" s="47" t="s">
        <v>509</v>
      </c>
      <c r="DQ36" s="47" t="s">
        <v>509</v>
      </c>
      <c r="DR36" s="47" t="s">
        <v>509</v>
      </c>
      <c r="DS36" s="47" t="s">
        <v>509</v>
      </c>
      <c r="DT36" s="47" t="s">
        <v>509</v>
      </c>
      <c r="DU36" s="47" t="s">
        <v>509</v>
      </c>
      <c r="DV36" s="47" t="s">
        <v>509</v>
      </c>
      <c r="DW36" s="47" t="s">
        <v>509</v>
      </c>
      <c r="DX36" s="47" t="s">
        <v>509</v>
      </c>
      <c r="DY36" s="47" t="s">
        <v>509</v>
      </c>
      <c r="DZ36" s="47" t="s">
        <v>509</v>
      </c>
      <c r="EA36" s="47"/>
      <c r="EB36" s="47">
        <v>18.327272727272728</v>
      </c>
      <c r="EC36" s="47"/>
      <c r="ED36" s="47" t="s">
        <v>509</v>
      </c>
      <c r="EE36" s="47" t="s">
        <v>509</v>
      </c>
      <c r="EF36" s="47" t="s">
        <v>509</v>
      </c>
      <c r="EG36" s="47">
        <v>6</v>
      </c>
      <c r="EH36" s="47"/>
      <c r="EI36" s="47" t="s">
        <v>509</v>
      </c>
      <c r="EJ36" s="47" t="s">
        <v>509</v>
      </c>
      <c r="EK36" s="47" t="s">
        <v>509</v>
      </c>
      <c r="EL36" s="47"/>
      <c r="EM36" s="47" t="s">
        <v>509</v>
      </c>
      <c r="EN36" s="47">
        <v>18.327272727272728</v>
      </c>
      <c r="EO36" s="47" t="s">
        <v>509</v>
      </c>
      <c r="EP36" s="47">
        <v>21.212121212121211</v>
      </c>
      <c r="EQ36" s="47">
        <v>24.945454545454542</v>
      </c>
      <c r="ER36" s="47" t="s">
        <v>509</v>
      </c>
      <c r="ES36" s="47" t="s">
        <v>509</v>
      </c>
      <c r="ET36" s="47" t="s">
        <v>509</v>
      </c>
      <c r="EU36" s="47" t="s">
        <v>509</v>
      </c>
      <c r="EV36" s="47" t="s">
        <v>509</v>
      </c>
      <c r="EW36" s="47" t="s">
        <v>509</v>
      </c>
      <c r="EX36" s="47" t="s">
        <v>509</v>
      </c>
      <c r="EY36" s="47" t="s">
        <v>509</v>
      </c>
      <c r="EZ36" s="47" t="s">
        <v>509</v>
      </c>
      <c r="FA36" s="47" t="s">
        <v>509</v>
      </c>
      <c r="FB36" s="47" t="s">
        <v>509</v>
      </c>
      <c r="FC36" s="47" t="s">
        <v>509</v>
      </c>
      <c r="FD36" s="47" t="s">
        <v>509</v>
      </c>
      <c r="FE36" s="47" t="s">
        <v>509</v>
      </c>
      <c r="FF36" s="47" t="s">
        <v>509</v>
      </c>
      <c r="FG36" s="47" t="s">
        <v>509</v>
      </c>
      <c r="FH36" s="47" t="s">
        <v>509</v>
      </c>
      <c r="FI36" s="47" t="s">
        <v>509</v>
      </c>
      <c r="FJ36" s="47" t="s">
        <v>509</v>
      </c>
      <c r="FK36" s="47" t="s">
        <v>509</v>
      </c>
      <c r="FL36" s="47" t="s">
        <v>509</v>
      </c>
      <c r="FM36" s="47" t="s">
        <v>509</v>
      </c>
      <c r="FN36" s="47" t="s">
        <v>509</v>
      </c>
      <c r="FO36" s="47" t="s">
        <v>509</v>
      </c>
      <c r="FP36" s="47" t="s">
        <v>509</v>
      </c>
      <c r="FQ36" s="47" t="s">
        <v>509</v>
      </c>
      <c r="FR36" s="47" t="s">
        <v>509</v>
      </c>
      <c r="FS36" s="47" t="s">
        <v>509</v>
      </c>
      <c r="FT36" s="47" t="s">
        <v>509</v>
      </c>
      <c r="FU36" s="47" t="s">
        <v>509</v>
      </c>
      <c r="FV36" s="47" t="s">
        <v>509</v>
      </c>
      <c r="FW36" s="47" t="s">
        <v>509</v>
      </c>
      <c r="FX36" s="47" t="s">
        <v>509</v>
      </c>
      <c r="FY36" s="47" t="s">
        <v>509</v>
      </c>
      <c r="FZ36" s="47" t="s">
        <v>509</v>
      </c>
      <c r="GA36" s="47" t="s">
        <v>509</v>
      </c>
      <c r="GB36" s="47" t="s">
        <v>509</v>
      </c>
      <c r="GC36" s="47" t="s">
        <v>509</v>
      </c>
      <c r="GD36" s="47" t="s">
        <v>509</v>
      </c>
      <c r="GE36" s="47" t="s">
        <v>509</v>
      </c>
      <c r="GF36" s="47" t="s">
        <v>509</v>
      </c>
      <c r="GG36" s="47" t="s">
        <v>509</v>
      </c>
      <c r="GH36" s="47" t="s">
        <v>509</v>
      </c>
      <c r="GI36" s="47" t="s">
        <v>509</v>
      </c>
      <c r="GJ36" s="47" t="s">
        <v>509</v>
      </c>
      <c r="GK36" s="47" t="s">
        <v>509</v>
      </c>
      <c r="GL36" s="47" t="s">
        <v>509</v>
      </c>
      <c r="GM36" s="47" t="s">
        <v>509</v>
      </c>
      <c r="GN36" s="47" t="s">
        <v>509</v>
      </c>
      <c r="GO36" s="47" t="s">
        <v>509</v>
      </c>
      <c r="GP36" s="47" t="s">
        <v>509</v>
      </c>
      <c r="GQ36" s="47" t="s">
        <v>509</v>
      </c>
    </row>
    <row r="37" spans="1:199" x14ac:dyDescent="0.2">
      <c r="A37" s="46">
        <v>1911</v>
      </c>
      <c r="C37" s="47" t="s">
        <v>509</v>
      </c>
      <c r="D37" s="47" t="s">
        <v>509</v>
      </c>
      <c r="E37" s="47" t="s">
        <v>509</v>
      </c>
      <c r="F37" s="47" t="s">
        <v>509</v>
      </c>
      <c r="G37" s="47" t="s">
        <v>509</v>
      </c>
      <c r="H37" s="47" t="s">
        <v>509</v>
      </c>
      <c r="I37" s="47" t="s">
        <v>509</v>
      </c>
      <c r="J37" s="47" t="s">
        <v>509</v>
      </c>
      <c r="K37" s="47" t="s">
        <v>509</v>
      </c>
      <c r="L37" s="47" t="s">
        <v>509</v>
      </c>
      <c r="M37" s="47" t="s">
        <v>509</v>
      </c>
      <c r="N37" s="47" t="s">
        <v>509</v>
      </c>
      <c r="O37" s="47" t="s">
        <v>509</v>
      </c>
      <c r="P37" s="47" t="s">
        <v>509</v>
      </c>
      <c r="Q37" s="47" t="s">
        <v>509</v>
      </c>
      <c r="R37" s="47" t="s">
        <v>509</v>
      </c>
      <c r="S37" s="47"/>
      <c r="T37" s="47">
        <v>65</v>
      </c>
      <c r="U37" s="47" t="s">
        <v>509</v>
      </c>
      <c r="V37" s="47" t="s">
        <v>509</v>
      </c>
      <c r="W37" s="47">
        <v>102.5</v>
      </c>
      <c r="X37" s="47">
        <v>110</v>
      </c>
      <c r="Y37" s="47"/>
      <c r="Z37" s="47" t="s">
        <v>509</v>
      </c>
      <c r="AA37" s="47" t="s">
        <v>509</v>
      </c>
      <c r="AB37" s="47"/>
      <c r="AC37" s="47"/>
      <c r="AD37" s="47">
        <v>112.5</v>
      </c>
      <c r="AE37" s="47"/>
      <c r="AF37" s="47">
        <v>115</v>
      </c>
      <c r="AG37" s="47" t="s">
        <v>509</v>
      </c>
      <c r="AH37" s="47">
        <v>95</v>
      </c>
      <c r="AI37" s="47">
        <v>42.5</v>
      </c>
      <c r="AJ37" s="47">
        <v>85</v>
      </c>
      <c r="AK37" s="47" t="s">
        <v>509</v>
      </c>
      <c r="AL37" s="47" t="s">
        <v>509</v>
      </c>
      <c r="AM37" s="47" t="s">
        <v>509</v>
      </c>
      <c r="AN37" s="47" t="s">
        <v>509</v>
      </c>
      <c r="AO37" s="47">
        <v>75</v>
      </c>
      <c r="AP37" s="47" t="s">
        <v>509</v>
      </c>
      <c r="AQ37" s="47" t="s">
        <v>509</v>
      </c>
      <c r="AR37" s="47">
        <v>67.5</v>
      </c>
      <c r="AS37" s="47"/>
      <c r="AT37" s="47">
        <v>95</v>
      </c>
      <c r="AU37" s="47" t="s">
        <v>509</v>
      </c>
      <c r="AV37" s="47">
        <v>7.4999999999999997E-2</v>
      </c>
      <c r="AW37" s="47">
        <v>90</v>
      </c>
      <c r="AX37" s="47">
        <v>115</v>
      </c>
      <c r="AY37" s="47">
        <v>120</v>
      </c>
      <c r="AZ37" s="47">
        <v>70</v>
      </c>
      <c r="BA37" s="47" t="s">
        <v>509</v>
      </c>
      <c r="BB37" s="47">
        <v>85</v>
      </c>
      <c r="BC37" s="47">
        <v>90</v>
      </c>
      <c r="BD37" s="47">
        <v>75</v>
      </c>
      <c r="BE37" s="47">
        <v>65</v>
      </c>
      <c r="BF37" s="47" t="s">
        <v>509</v>
      </c>
      <c r="BG37" s="47">
        <v>1.8</v>
      </c>
      <c r="BH37" s="47" t="s">
        <v>509</v>
      </c>
      <c r="BI37" s="47" t="s">
        <v>509</v>
      </c>
      <c r="BJ37" s="47" t="s">
        <v>509</v>
      </c>
      <c r="BK37" s="47" t="s">
        <v>509</v>
      </c>
      <c r="BL37" s="47" t="s">
        <v>509</v>
      </c>
      <c r="BM37" s="47" t="s">
        <v>509</v>
      </c>
      <c r="BN37" s="47">
        <v>1.7</v>
      </c>
      <c r="BO37" s="47">
        <v>1.6</v>
      </c>
      <c r="BP37" s="47" t="s">
        <v>509</v>
      </c>
      <c r="BQ37" s="47">
        <v>1.9</v>
      </c>
      <c r="BR37" s="47" t="s">
        <v>509</v>
      </c>
      <c r="BS37" s="47" t="s">
        <v>509</v>
      </c>
      <c r="BT37" s="47" t="s">
        <v>509</v>
      </c>
      <c r="BU37" s="47" t="s">
        <v>509</v>
      </c>
      <c r="BV37" s="47" t="s">
        <v>509</v>
      </c>
      <c r="BW37" s="47">
        <v>1.3</v>
      </c>
      <c r="BX37" s="47" t="s">
        <v>509</v>
      </c>
      <c r="BY37" s="47" t="s">
        <v>509</v>
      </c>
      <c r="BZ37" s="47">
        <v>2</v>
      </c>
      <c r="CA37" s="47">
        <v>2.5</v>
      </c>
      <c r="CB37" s="47">
        <v>2.25</v>
      </c>
      <c r="CC37" s="47">
        <v>55</v>
      </c>
      <c r="CD37" s="47">
        <v>60</v>
      </c>
      <c r="CE37" s="47" t="s">
        <v>509</v>
      </c>
      <c r="CF37" s="47" t="s">
        <v>509</v>
      </c>
      <c r="CG37" s="47" t="s">
        <v>509</v>
      </c>
      <c r="CH37" s="47">
        <v>12</v>
      </c>
      <c r="CI37" s="47">
        <v>11</v>
      </c>
      <c r="CJ37" s="47" t="s">
        <v>509</v>
      </c>
      <c r="CK37" s="47">
        <v>11</v>
      </c>
      <c r="CL37" s="47" t="s">
        <v>509</v>
      </c>
      <c r="CM37" s="47" t="s">
        <v>509</v>
      </c>
      <c r="CN37" s="47" t="s">
        <v>509</v>
      </c>
      <c r="CO37" s="47" t="s">
        <v>509</v>
      </c>
      <c r="CP37" s="47">
        <v>10.5</v>
      </c>
      <c r="CQ37" s="47" t="s">
        <v>509</v>
      </c>
      <c r="CR37" s="47" t="s">
        <v>509</v>
      </c>
      <c r="CS37" s="47" t="s">
        <v>509</v>
      </c>
      <c r="CT37" s="47" t="s">
        <v>509</v>
      </c>
      <c r="CU37" s="47" t="s">
        <v>509</v>
      </c>
      <c r="CV37" s="47" t="s">
        <v>509</v>
      </c>
      <c r="CW37" s="47" t="s">
        <v>509</v>
      </c>
      <c r="CX37" s="47" t="s">
        <v>509</v>
      </c>
      <c r="CY37" s="47">
        <v>6.5</v>
      </c>
      <c r="CZ37" s="47" t="s">
        <v>509</v>
      </c>
      <c r="DA37" s="47" t="s">
        <v>509</v>
      </c>
      <c r="DB37" s="47" t="s">
        <v>509</v>
      </c>
      <c r="DC37" s="47" t="s">
        <v>509</v>
      </c>
      <c r="DD37" s="47" t="s">
        <v>509</v>
      </c>
      <c r="DE37" s="47" t="s">
        <v>509</v>
      </c>
      <c r="DF37" s="47" t="s">
        <v>509</v>
      </c>
      <c r="DG37" s="47" t="s">
        <v>509</v>
      </c>
      <c r="DH37" s="47" t="s">
        <v>509</v>
      </c>
      <c r="DI37" s="47">
        <v>6</v>
      </c>
      <c r="DJ37" s="47">
        <v>5.75</v>
      </c>
      <c r="DK37" s="47" t="s">
        <v>509</v>
      </c>
      <c r="DL37" s="47" t="s">
        <v>509</v>
      </c>
      <c r="DM37" s="47" t="s">
        <v>509</v>
      </c>
      <c r="DN37" s="47" t="s">
        <v>509</v>
      </c>
      <c r="DO37" s="47" t="s">
        <v>509</v>
      </c>
      <c r="DP37" s="47" t="s">
        <v>509</v>
      </c>
      <c r="DQ37" s="47" t="s">
        <v>509</v>
      </c>
      <c r="DR37" s="47" t="s">
        <v>509</v>
      </c>
      <c r="DS37" s="47" t="s">
        <v>509</v>
      </c>
      <c r="DT37" s="47" t="s">
        <v>509</v>
      </c>
      <c r="DU37" s="47" t="s">
        <v>509</v>
      </c>
      <c r="DV37" s="47" t="s">
        <v>509</v>
      </c>
      <c r="DW37" s="47" t="s">
        <v>509</v>
      </c>
      <c r="DX37" s="47" t="s">
        <v>509</v>
      </c>
      <c r="DY37" s="47" t="s">
        <v>509</v>
      </c>
      <c r="DZ37" s="47" t="s">
        <v>509</v>
      </c>
      <c r="EA37" s="47"/>
      <c r="EB37" s="47">
        <v>18</v>
      </c>
      <c r="EC37" s="47"/>
      <c r="ED37" s="47" t="s">
        <v>509</v>
      </c>
      <c r="EE37" s="47" t="s">
        <v>509</v>
      </c>
      <c r="EF37" s="47" t="s">
        <v>509</v>
      </c>
      <c r="EG37" s="47" t="s">
        <v>509</v>
      </c>
      <c r="EH37" s="47" t="s">
        <v>509</v>
      </c>
      <c r="EI37" s="47">
        <v>30.481443514074989</v>
      </c>
      <c r="EJ37" s="47" t="s">
        <v>509</v>
      </c>
      <c r="EK37" s="47" t="s">
        <v>509</v>
      </c>
      <c r="EL37" s="47"/>
      <c r="EM37" s="47">
        <v>10</v>
      </c>
      <c r="EN37" s="47" t="s">
        <v>509</v>
      </c>
      <c r="EO37" s="47" t="s">
        <v>509</v>
      </c>
      <c r="EP37" s="47" t="s">
        <v>509</v>
      </c>
      <c r="EQ37" s="47" t="s">
        <v>509</v>
      </c>
      <c r="ER37" s="47" t="s">
        <v>509</v>
      </c>
      <c r="ES37" s="47" t="s">
        <v>509</v>
      </c>
      <c r="ET37" s="47" t="s">
        <v>509</v>
      </c>
      <c r="EU37" s="47" t="s">
        <v>509</v>
      </c>
      <c r="EV37" s="47" t="s">
        <v>509</v>
      </c>
      <c r="EW37" s="47" t="s">
        <v>509</v>
      </c>
      <c r="EX37" s="47" t="s">
        <v>509</v>
      </c>
      <c r="EY37" s="47" t="s">
        <v>509</v>
      </c>
      <c r="EZ37" s="47" t="s">
        <v>509</v>
      </c>
      <c r="FA37" s="47" t="s">
        <v>509</v>
      </c>
      <c r="FB37" s="47" t="s">
        <v>509</v>
      </c>
      <c r="FC37" s="47" t="s">
        <v>509</v>
      </c>
      <c r="FD37" s="47" t="s">
        <v>509</v>
      </c>
      <c r="FE37" s="47" t="s">
        <v>509</v>
      </c>
      <c r="FF37" s="47" t="s">
        <v>509</v>
      </c>
      <c r="FG37" s="47" t="s">
        <v>509</v>
      </c>
      <c r="FH37" s="47" t="s">
        <v>509</v>
      </c>
      <c r="FI37" s="47" t="s">
        <v>509</v>
      </c>
      <c r="FJ37" s="47" t="s">
        <v>509</v>
      </c>
      <c r="FK37" s="47" t="s">
        <v>509</v>
      </c>
      <c r="FL37" s="47" t="s">
        <v>509</v>
      </c>
      <c r="FM37" s="47" t="s">
        <v>509</v>
      </c>
      <c r="FN37" s="47" t="s">
        <v>509</v>
      </c>
      <c r="FO37" s="47" t="s">
        <v>509</v>
      </c>
      <c r="FP37" s="47" t="s">
        <v>509</v>
      </c>
      <c r="FQ37" s="47" t="s">
        <v>509</v>
      </c>
      <c r="FR37" s="47" t="s">
        <v>509</v>
      </c>
      <c r="FS37" s="47" t="s">
        <v>509</v>
      </c>
      <c r="FT37" s="47" t="s">
        <v>509</v>
      </c>
      <c r="FU37" s="47" t="s">
        <v>509</v>
      </c>
      <c r="FV37" s="47" t="s">
        <v>509</v>
      </c>
      <c r="FW37" s="47" t="s">
        <v>509</v>
      </c>
      <c r="FX37" s="47" t="s">
        <v>509</v>
      </c>
      <c r="FY37" s="47" t="s">
        <v>509</v>
      </c>
      <c r="FZ37" s="47" t="s">
        <v>509</v>
      </c>
      <c r="GA37" s="47" t="s">
        <v>509</v>
      </c>
      <c r="GB37" s="47" t="s">
        <v>509</v>
      </c>
      <c r="GC37" s="47" t="s">
        <v>509</v>
      </c>
      <c r="GD37" s="47" t="s">
        <v>509</v>
      </c>
      <c r="GE37" s="47" t="s">
        <v>509</v>
      </c>
      <c r="GF37" s="47" t="s">
        <v>509</v>
      </c>
      <c r="GG37" s="47" t="s">
        <v>509</v>
      </c>
      <c r="GH37" s="47" t="s">
        <v>509</v>
      </c>
      <c r="GI37" s="47" t="s">
        <v>509</v>
      </c>
      <c r="GJ37" s="47" t="s">
        <v>509</v>
      </c>
      <c r="GK37" s="47" t="s">
        <v>509</v>
      </c>
      <c r="GL37" s="47" t="s">
        <v>509</v>
      </c>
      <c r="GM37" s="47" t="s">
        <v>509</v>
      </c>
      <c r="GN37" s="47" t="s">
        <v>509</v>
      </c>
      <c r="GO37" s="47" t="s">
        <v>509</v>
      </c>
      <c r="GP37" s="47">
        <v>700</v>
      </c>
      <c r="GQ37" s="47">
        <v>500</v>
      </c>
    </row>
    <row r="38" spans="1:199" x14ac:dyDescent="0.2">
      <c r="A38" s="46">
        <v>1912</v>
      </c>
      <c r="C38" s="47" t="s">
        <v>509</v>
      </c>
      <c r="D38" s="47" t="s">
        <v>509</v>
      </c>
      <c r="E38" s="47" t="s">
        <v>509</v>
      </c>
      <c r="F38" s="47" t="s">
        <v>509</v>
      </c>
      <c r="G38" s="47" t="s">
        <v>509</v>
      </c>
      <c r="H38" s="47" t="s">
        <v>509</v>
      </c>
      <c r="I38" s="47" t="s">
        <v>509</v>
      </c>
      <c r="J38" s="47" t="s">
        <v>509</v>
      </c>
      <c r="K38" s="47" t="s">
        <v>509</v>
      </c>
      <c r="L38" s="47" t="s">
        <v>509</v>
      </c>
      <c r="M38" s="47" t="s">
        <v>509</v>
      </c>
      <c r="N38" s="47" t="s">
        <v>509</v>
      </c>
      <c r="O38" s="47" t="s">
        <v>509</v>
      </c>
      <c r="P38" s="47" t="s">
        <v>509</v>
      </c>
      <c r="Q38" s="47" t="s">
        <v>509</v>
      </c>
      <c r="R38" s="47" t="s">
        <v>509</v>
      </c>
      <c r="S38" s="47"/>
      <c r="T38" s="47" t="s">
        <v>509</v>
      </c>
      <c r="U38" s="47" t="s">
        <v>509</v>
      </c>
      <c r="V38" s="47" t="s">
        <v>509</v>
      </c>
      <c r="W38" s="47" t="s">
        <v>509</v>
      </c>
      <c r="X38" s="47" t="s">
        <v>509</v>
      </c>
      <c r="Y38" s="47"/>
      <c r="Z38" s="47" t="s">
        <v>509</v>
      </c>
      <c r="AA38" s="47" t="s">
        <v>509</v>
      </c>
      <c r="AB38" s="47"/>
      <c r="AC38" s="47"/>
      <c r="AD38" s="47" t="s">
        <v>509</v>
      </c>
      <c r="AE38" s="47"/>
      <c r="AF38" s="47" t="s">
        <v>509</v>
      </c>
      <c r="AG38" s="47" t="s">
        <v>509</v>
      </c>
      <c r="AH38" s="47" t="s">
        <v>509</v>
      </c>
      <c r="AI38" s="47" t="s">
        <v>509</v>
      </c>
      <c r="AJ38" s="47" t="s">
        <v>509</v>
      </c>
      <c r="AK38" s="47" t="s">
        <v>509</v>
      </c>
      <c r="AL38" s="47" t="s">
        <v>509</v>
      </c>
      <c r="AM38" s="47" t="s">
        <v>509</v>
      </c>
      <c r="AN38" s="47" t="s">
        <v>509</v>
      </c>
      <c r="AO38" s="47" t="s">
        <v>509</v>
      </c>
      <c r="AP38" s="47" t="s">
        <v>509</v>
      </c>
      <c r="AQ38" s="47" t="s">
        <v>509</v>
      </c>
      <c r="AR38" s="47" t="s">
        <v>509</v>
      </c>
      <c r="AS38" s="47"/>
      <c r="AT38" s="47" t="s">
        <v>509</v>
      </c>
      <c r="AU38" s="47" t="s">
        <v>509</v>
      </c>
      <c r="AV38" s="47" t="s">
        <v>509</v>
      </c>
      <c r="AW38" s="47" t="s">
        <v>509</v>
      </c>
      <c r="AX38" s="47" t="s">
        <v>509</v>
      </c>
      <c r="AY38" s="47" t="s">
        <v>509</v>
      </c>
      <c r="AZ38" s="47" t="s">
        <v>509</v>
      </c>
      <c r="BA38" s="47" t="s">
        <v>509</v>
      </c>
      <c r="BB38" s="47" t="s">
        <v>509</v>
      </c>
      <c r="BC38" s="47" t="s">
        <v>509</v>
      </c>
      <c r="BD38" s="47" t="s">
        <v>509</v>
      </c>
      <c r="BE38" s="47" t="s">
        <v>509</v>
      </c>
      <c r="BF38" s="47" t="s">
        <v>509</v>
      </c>
      <c r="BG38" s="47">
        <v>1.9</v>
      </c>
      <c r="BH38" s="47" t="s">
        <v>509</v>
      </c>
      <c r="BI38" s="47" t="s">
        <v>509</v>
      </c>
      <c r="BJ38" s="47">
        <v>1.75</v>
      </c>
      <c r="BK38" s="47" t="s">
        <v>509</v>
      </c>
      <c r="BL38" s="47" t="s">
        <v>509</v>
      </c>
      <c r="BM38" s="47" t="s">
        <v>509</v>
      </c>
      <c r="BN38" s="47">
        <v>2</v>
      </c>
      <c r="BO38" s="47">
        <v>1.75</v>
      </c>
      <c r="BP38" s="47" t="s">
        <v>509</v>
      </c>
      <c r="BQ38" s="47">
        <v>2</v>
      </c>
      <c r="BR38" s="47" t="s">
        <v>509</v>
      </c>
      <c r="BS38" s="47" t="s">
        <v>509</v>
      </c>
      <c r="BT38" s="47" t="s">
        <v>509</v>
      </c>
      <c r="BU38" s="47" t="s">
        <v>509</v>
      </c>
      <c r="BV38" s="47" t="s">
        <v>509</v>
      </c>
      <c r="BW38" s="47" t="s">
        <v>509</v>
      </c>
      <c r="BX38" s="47">
        <v>1.5</v>
      </c>
      <c r="BY38" s="47" t="s">
        <v>509</v>
      </c>
      <c r="BZ38" s="47">
        <v>2.25</v>
      </c>
      <c r="CA38" s="47" t="s">
        <v>509</v>
      </c>
      <c r="CB38" s="47" t="s">
        <v>509</v>
      </c>
      <c r="CC38" s="47">
        <v>65</v>
      </c>
      <c r="CD38" s="47">
        <v>70</v>
      </c>
      <c r="CE38" s="47" t="s">
        <v>509</v>
      </c>
      <c r="CF38" s="47" t="s">
        <v>509</v>
      </c>
      <c r="CG38" s="47" t="s">
        <v>509</v>
      </c>
      <c r="CH38" s="47">
        <v>12.5</v>
      </c>
      <c r="CI38" s="47">
        <v>11.25</v>
      </c>
      <c r="CJ38" s="47" t="s">
        <v>509</v>
      </c>
      <c r="CK38" s="47">
        <v>12</v>
      </c>
      <c r="CL38" s="47" t="s">
        <v>509</v>
      </c>
      <c r="CM38" s="47" t="s">
        <v>509</v>
      </c>
      <c r="CN38" s="47" t="s">
        <v>509</v>
      </c>
      <c r="CO38" s="47" t="s">
        <v>509</v>
      </c>
      <c r="CP38" s="47">
        <v>11</v>
      </c>
      <c r="CQ38" s="47" t="s">
        <v>509</v>
      </c>
      <c r="CR38" s="47" t="s">
        <v>509</v>
      </c>
      <c r="CS38" s="47" t="s">
        <v>509</v>
      </c>
      <c r="CT38" s="47" t="s">
        <v>509</v>
      </c>
      <c r="CU38" s="47" t="s">
        <v>509</v>
      </c>
      <c r="CV38" s="47" t="s">
        <v>509</v>
      </c>
      <c r="CW38" s="47" t="s">
        <v>509</v>
      </c>
      <c r="CX38" s="47" t="s">
        <v>509</v>
      </c>
      <c r="CY38" s="47">
        <v>6.75</v>
      </c>
      <c r="CZ38" s="47">
        <v>19</v>
      </c>
      <c r="DA38" s="47" t="s">
        <v>509</v>
      </c>
      <c r="DB38" s="47" t="s">
        <v>509</v>
      </c>
      <c r="DC38" s="47">
        <v>15</v>
      </c>
      <c r="DD38" s="47" t="s">
        <v>509</v>
      </c>
      <c r="DE38" s="47" t="s">
        <v>509</v>
      </c>
      <c r="DF38" s="47" t="s">
        <v>509</v>
      </c>
      <c r="DG38" s="47" t="s">
        <v>509</v>
      </c>
      <c r="DH38" s="47" t="s">
        <v>509</v>
      </c>
      <c r="DI38" s="47">
        <v>7</v>
      </c>
      <c r="DJ38" s="47">
        <v>7.25</v>
      </c>
      <c r="DK38" s="47">
        <v>7.5</v>
      </c>
      <c r="DL38" s="47" t="s">
        <v>509</v>
      </c>
      <c r="DM38" s="47" t="s">
        <v>509</v>
      </c>
      <c r="DN38" s="47" t="s">
        <v>509</v>
      </c>
      <c r="DO38" s="47" t="s">
        <v>509</v>
      </c>
      <c r="DP38" s="47" t="s">
        <v>509</v>
      </c>
      <c r="DQ38" s="47" t="s">
        <v>509</v>
      </c>
      <c r="DR38" s="47" t="s">
        <v>509</v>
      </c>
      <c r="DS38" s="47" t="s">
        <v>509</v>
      </c>
      <c r="DT38" s="47" t="s">
        <v>509</v>
      </c>
      <c r="DU38" s="47" t="s">
        <v>509</v>
      </c>
      <c r="DV38" s="47" t="s">
        <v>509</v>
      </c>
      <c r="DW38" s="47" t="s">
        <v>509</v>
      </c>
      <c r="DX38" s="47" t="s">
        <v>509</v>
      </c>
      <c r="DY38" s="47" t="s">
        <v>509</v>
      </c>
      <c r="DZ38" s="47" t="s">
        <v>509</v>
      </c>
      <c r="EA38" s="47"/>
      <c r="EB38" s="47">
        <v>18.75</v>
      </c>
      <c r="EC38" s="47"/>
      <c r="ED38" s="47" t="s">
        <v>509</v>
      </c>
      <c r="EE38" s="47" t="s">
        <v>509</v>
      </c>
      <c r="EF38" s="47" t="s">
        <v>509</v>
      </c>
      <c r="EG38" s="47" t="s">
        <v>509</v>
      </c>
      <c r="EH38" s="47" t="s">
        <v>509</v>
      </c>
      <c r="EI38" s="47">
        <v>30</v>
      </c>
      <c r="EJ38" s="47" t="s">
        <v>509</v>
      </c>
      <c r="EK38" s="47" t="s">
        <v>509</v>
      </c>
      <c r="EL38" s="47"/>
      <c r="EM38" s="47" t="s">
        <v>509</v>
      </c>
      <c r="EN38" s="47" t="s">
        <v>509</v>
      </c>
      <c r="EO38" s="47" t="s">
        <v>509</v>
      </c>
      <c r="EP38" s="47" t="s">
        <v>509</v>
      </c>
      <c r="EQ38" s="47" t="s">
        <v>509</v>
      </c>
      <c r="ER38" s="47" t="s">
        <v>509</v>
      </c>
      <c r="ES38" s="47" t="s">
        <v>509</v>
      </c>
      <c r="ET38" s="47" t="s">
        <v>509</v>
      </c>
      <c r="EU38" s="47" t="s">
        <v>509</v>
      </c>
      <c r="EV38" s="47" t="s">
        <v>509</v>
      </c>
      <c r="EW38" s="47" t="s">
        <v>509</v>
      </c>
      <c r="EX38" s="47" t="s">
        <v>509</v>
      </c>
      <c r="EY38" s="47" t="s">
        <v>509</v>
      </c>
      <c r="EZ38" s="47" t="s">
        <v>509</v>
      </c>
      <c r="FA38" s="47" t="s">
        <v>509</v>
      </c>
      <c r="FB38" s="47" t="s">
        <v>509</v>
      </c>
      <c r="FC38" s="47" t="s">
        <v>509</v>
      </c>
      <c r="FD38" s="47" t="s">
        <v>509</v>
      </c>
      <c r="FE38" s="47" t="s">
        <v>509</v>
      </c>
      <c r="FF38" s="47" t="s">
        <v>509</v>
      </c>
      <c r="FG38" s="47" t="s">
        <v>509</v>
      </c>
      <c r="FH38" s="47" t="s">
        <v>509</v>
      </c>
      <c r="FI38" s="47" t="s">
        <v>509</v>
      </c>
      <c r="FJ38" s="47" t="s">
        <v>509</v>
      </c>
      <c r="FK38" s="47" t="s">
        <v>509</v>
      </c>
      <c r="FL38" s="47" t="s">
        <v>509</v>
      </c>
      <c r="FM38" s="47" t="s">
        <v>509</v>
      </c>
      <c r="FN38" s="47" t="s">
        <v>509</v>
      </c>
      <c r="FO38" s="47" t="s">
        <v>509</v>
      </c>
      <c r="FP38" s="47" t="s">
        <v>509</v>
      </c>
      <c r="FQ38" s="47" t="s">
        <v>509</v>
      </c>
      <c r="FR38" s="47" t="s">
        <v>509</v>
      </c>
      <c r="FS38" s="47" t="s">
        <v>509</v>
      </c>
      <c r="FT38" s="47" t="s">
        <v>509</v>
      </c>
      <c r="FU38" s="47" t="s">
        <v>509</v>
      </c>
      <c r="FV38" s="47" t="s">
        <v>509</v>
      </c>
      <c r="FW38" s="47" t="s">
        <v>509</v>
      </c>
      <c r="FX38" s="47" t="s">
        <v>509</v>
      </c>
      <c r="FY38" s="47" t="s">
        <v>509</v>
      </c>
      <c r="FZ38" s="47" t="s">
        <v>509</v>
      </c>
      <c r="GA38" s="47" t="s">
        <v>509</v>
      </c>
      <c r="GB38" s="47" t="s">
        <v>509</v>
      </c>
      <c r="GC38" s="47" t="s">
        <v>509</v>
      </c>
      <c r="GD38" s="47" t="s">
        <v>509</v>
      </c>
      <c r="GE38" s="47" t="s">
        <v>509</v>
      </c>
      <c r="GF38" s="47" t="s">
        <v>509</v>
      </c>
      <c r="GG38" s="47" t="s">
        <v>509</v>
      </c>
      <c r="GH38" s="47" t="s">
        <v>509</v>
      </c>
      <c r="GI38" s="47" t="s">
        <v>509</v>
      </c>
      <c r="GJ38" s="47" t="s">
        <v>509</v>
      </c>
      <c r="GK38" s="47" t="s">
        <v>509</v>
      </c>
      <c r="GL38" s="47" t="s">
        <v>509</v>
      </c>
      <c r="GM38" s="47" t="s">
        <v>509</v>
      </c>
      <c r="GN38" s="47" t="s">
        <v>509</v>
      </c>
      <c r="GO38" s="47" t="s">
        <v>509</v>
      </c>
      <c r="GP38" s="47" t="s">
        <v>509</v>
      </c>
      <c r="GQ38" s="47" t="s">
        <v>509</v>
      </c>
    </row>
    <row r="39" spans="1:199" x14ac:dyDescent="0.2">
      <c r="A39" s="46">
        <v>1913</v>
      </c>
      <c r="C39" s="47" t="s">
        <v>509</v>
      </c>
      <c r="D39" s="47" t="s">
        <v>509</v>
      </c>
      <c r="E39" s="47" t="s">
        <v>509</v>
      </c>
      <c r="F39" s="47" t="s">
        <v>509</v>
      </c>
      <c r="G39" s="47" t="s">
        <v>509</v>
      </c>
      <c r="H39" s="47" t="s">
        <v>509</v>
      </c>
      <c r="I39" s="47" t="s">
        <v>509</v>
      </c>
      <c r="J39" s="47" t="s">
        <v>509</v>
      </c>
      <c r="K39" s="47" t="s">
        <v>509</v>
      </c>
      <c r="L39" s="47" t="s">
        <v>509</v>
      </c>
      <c r="M39" s="47" t="s">
        <v>509</v>
      </c>
      <c r="N39" s="47" t="s">
        <v>509</v>
      </c>
      <c r="O39" s="47" t="s">
        <v>509</v>
      </c>
      <c r="P39" s="47" t="s">
        <v>509</v>
      </c>
      <c r="Q39" s="47" t="s">
        <v>509</v>
      </c>
      <c r="R39" s="47" t="s">
        <v>509</v>
      </c>
      <c r="S39" s="47"/>
      <c r="T39" s="47" t="s">
        <v>509</v>
      </c>
      <c r="U39" s="47" t="s">
        <v>509</v>
      </c>
      <c r="V39" s="47" t="s">
        <v>509</v>
      </c>
      <c r="W39" s="47" t="s">
        <v>509</v>
      </c>
      <c r="X39" s="47" t="s">
        <v>509</v>
      </c>
      <c r="Y39" s="47" t="s">
        <v>509</v>
      </c>
      <c r="Z39" s="47" t="s">
        <v>509</v>
      </c>
      <c r="AA39" s="47" t="s">
        <v>509</v>
      </c>
      <c r="AB39" s="47"/>
      <c r="AC39" s="47" t="s">
        <v>509</v>
      </c>
      <c r="AD39" s="47" t="s">
        <v>509</v>
      </c>
      <c r="AE39" s="47"/>
      <c r="AF39" s="47" t="s">
        <v>509</v>
      </c>
      <c r="AG39" s="47" t="s">
        <v>509</v>
      </c>
      <c r="AH39" s="47" t="s">
        <v>509</v>
      </c>
      <c r="AI39" s="47" t="s">
        <v>509</v>
      </c>
      <c r="AJ39" s="47" t="s">
        <v>509</v>
      </c>
      <c r="AK39" s="47" t="s">
        <v>509</v>
      </c>
      <c r="AL39" s="47" t="s">
        <v>509</v>
      </c>
      <c r="AM39" s="47" t="s">
        <v>509</v>
      </c>
      <c r="AN39" s="47" t="s">
        <v>509</v>
      </c>
      <c r="AO39" s="47" t="s">
        <v>509</v>
      </c>
      <c r="AP39" s="47" t="s">
        <v>509</v>
      </c>
      <c r="AQ39" s="47" t="s">
        <v>509</v>
      </c>
      <c r="AR39" s="47" t="s">
        <v>509</v>
      </c>
      <c r="AS39" s="47"/>
      <c r="AT39" s="47" t="s">
        <v>509</v>
      </c>
      <c r="AU39" s="47" t="s">
        <v>509</v>
      </c>
      <c r="AV39" s="47" t="s">
        <v>509</v>
      </c>
      <c r="AW39" s="47" t="s">
        <v>509</v>
      </c>
      <c r="AX39" s="47" t="s">
        <v>509</v>
      </c>
      <c r="AY39" s="47" t="s">
        <v>509</v>
      </c>
      <c r="AZ39" s="47" t="s">
        <v>509</v>
      </c>
      <c r="BA39" s="47" t="s">
        <v>509</v>
      </c>
      <c r="BB39" s="47" t="s">
        <v>509</v>
      </c>
      <c r="BC39" s="47" t="s">
        <v>509</v>
      </c>
      <c r="BD39" s="47" t="s">
        <v>509</v>
      </c>
      <c r="BE39" s="47" t="s">
        <v>509</v>
      </c>
      <c r="BF39" s="47" t="s">
        <v>509</v>
      </c>
      <c r="BG39" s="47">
        <v>2.65</v>
      </c>
      <c r="BH39" s="47" t="s">
        <v>509</v>
      </c>
      <c r="BI39" s="47" t="s">
        <v>509</v>
      </c>
      <c r="BJ39" s="47" t="s">
        <v>509</v>
      </c>
      <c r="BK39" s="47" t="s">
        <v>509</v>
      </c>
      <c r="BL39" s="47" t="s">
        <v>509</v>
      </c>
      <c r="BM39" s="47" t="s">
        <v>509</v>
      </c>
      <c r="BN39" s="47">
        <v>2.9</v>
      </c>
      <c r="BO39" s="47">
        <v>2.6</v>
      </c>
      <c r="BP39" s="47" t="s">
        <v>509</v>
      </c>
      <c r="BQ39" s="47">
        <v>2.5</v>
      </c>
      <c r="BR39" s="47" t="s">
        <v>509</v>
      </c>
      <c r="BS39" s="47" t="s">
        <v>509</v>
      </c>
      <c r="BT39" s="47" t="s">
        <v>509</v>
      </c>
      <c r="BU39" s="47" t="s">
        <v>509</v>
      </c>
      <c r="BV39" s="47" t="s">
        <v>509</v>
      </c>
      <c r="BW39" s="47" t="s">
        <v>509</v>
      </c>
      <c r="BX39" s="47">
        <v>1.75</v>
      </c>
      <c r="BY39" s="47" t="s">
        <v>509</v>
      </c>
      <c r="BZ39" s="47">
        <v>2.25</v>
      </c>
      <c r="CA39" s="47">
        <v>3</v>
      </c>
      <c r="CB39" s="47" t="s">
        <v>509</v>
      </c>
      <c r="CC39" s="47" t="s">
        <v>509</v>
      </c>
      <c r="CD39" s="47" t="s">
        <v>509</v>
      </c>
      <c r="CE39" s="47" t="s">
        <v>509</v>
      </c>
      <c r="CF39" s="47" t="s">
        <v>509</v>
      </c>
      <c r="CG39" s="47" t="s">
        <v>509</v>
      </c>
      <c r="CH39" s="47">
        <v>11.5</v>
      </c>
      <c r="CI39" s="47">
        <v>11</v>
      </c>
      <c r="CJ39" s="47" t="s">
        <v>509</v>
      </c>
      <c r="CK39" s="47">
        <v>10.5</v>
      </c>
      <c r="CL39" s="47">
        <v>58</v>
      </c>
      <c r="CM39" s="47">
        <v>63</v>
      </c>
      <c r="CN39" s="47" t="s">
        <v>509</v>
      </c>
      <c r="CO39" s="47" t="s">
        <v>509</v>
      </c>
      <c r="CP39" s="47">
        <v>10</v>
      </c>
      <c r="CQ39" s="47" t="s">
        <v>509</v>
      </c>
      <c r="CR39" s="47" t="s">
        <v>509</v>
      </c>
      <c r="CS39" s="47" t="s">
        <v>509</v>
      </c>
      <c r="CT39" s="47" t="s">
        <v>509</v>
      </c>
      <c r="CU39" s="47" t="s">
        <v>509</v>
      </c>
      <c r="CV39" s="47" t="s">
        <v>509</v>
      </c>
      <c r="CW39" s="47" t="s">
        <v>509</v>
      </c>
      <c r="CX39" s="47" t="s">
        <v>509</v>
      </c>
      <c r="CY39" s="47">
        <v>6.5</v>
      </c>
      <c r="CZ39" s="47" t="s">
        <v>509</v>
      </c>
      <c r="DA39" s="47" t="s">
        <v>509</v>
      </c>
      <c r="DB39" s="47" t="s">
        <v>509</v>
      </c>
      <c r="DC39" s="47" t="s">
        <v>509</v>
      </c>
      <c r="DD39" s="47" t="s">
        <v>509</v>
      </c>
      <c r="DE39" s="47" t="s">
        <v>509</v>
      </c>
      <c r="DF39" s="47" t="s">
        <v>509</v>
      </c>
      <c r="DG39" s="47" t="s">
        <v>509</v>
      </c>
      <c r="DH39" s="47" t="s">
        <v>509</v>
      </c>
      <c r="DI39" s="47">
        <v>6.25</v>
      </c>
      <c r="DJ39" s="47">
        <v>6.5</v>
      </c>
      <c r="DK39" s="47">
        <v>6.8</v>
      </c>
      <c r="DL39" s="47" t="s">
        <v>509</v>
      </c>
      <c r="DM39" s="47" t="s">
        <v>509</v>
      </c>
      <c r="DN39" s="47" t="s">
        <v>509</v>
      </c>
      <c r="DO39" s="47" t="s">
        <v>509</v>
      </c>
      <c r="DP39" s="47" t="s">
        <v>509</v>
      </c>
      <c r="DQ39" s="47" t="s">
        <v>509</v>
      </c>
      <c r="DR39" s="47" t="s">
        <v>509</v>
      </c>
      <c r="DS39" s="47" t="s">
        <v>509</v>
      </c>
      <c r="DT39" s="47">
        <v>7</v>
      </c>
      <c r="DU39" s="47">
        <v>7</v>
      </c>
      <c r="DV39" s="47" t="s">
        <v>509</v>
      </c>
      <c r="DW39" s="47" t="s">
        <v>509</v>
      </c>
      <c r="DX39" s="47" t="s">
        <v>509</v>
      </c>
      <c r="DY39" s="47" t="s">
        <v>509</v>
      </c>
      <c r="DZ39" s="47" t="s">
        <v>509</v>
      </c>
      <c r="EA39" s="47"/>
      <c r="EB39" s="47">
        <v>16</v>
      </c>
      <c r="EC39" s="47"/>
      <c r="ED39" s="47" t="s">
        <v>509</v>
      </c>
      <c r="EE39" s="47" t="s">
        <v>509</v>
      </c>
      <c r="EF39" s="47" t="s">
        <v>509</v>
      </c>
      <c r="EG39" s="47"/>
      <c r="EH39" s="47">
        <v>31</v>
      </c>
      <c r="EI39" s="47" t="s">
        <v>509</v>
      </c>
      <c r="EJ39" s="47" t="s">
        <v>509</v>
      </c>
      <c r="EK39" s="47" t="s">
        <v>509</v>
      </c>
      <c r="EL39" s="47"/>
      <c r="EM39" s="47" t="s">
        <v>509</v>
      </c>
      <c r="EN39" s="47" t="s">
        <v>509</v>
      </c>
      <c r="EO39" s="47" t="s">
        <v>509</v>
      </c>
      <c r="EP39" s="47" t="s">
        <v>509</v>
      </c>
      <c r="EQ39" s="47" t="s">
        <v>509</v>
      </c>
      <c r="ER39" s="47" t="s">
        <v>509</v>
      </c>
      <c r="ES39" s="47" t="s">
        <v>509</v>
      </c>
      <c r="ET39" s="47" t="s">
        <v>509</v>
      </c>
      <c r="EU39" s="47" t="s">
        <v>509</v>
      </c>
      <c r="EV39" s="47" t="s">
        <v>509</v>
      </c>
      <c r="EW39" s="47" t="s">
        <v>509</v>
      </c>
      <c r="EX39" s="47" t="s">
        <v>509</v>
      </c>
      <c r="EY39" s="47" t="s">
        <v>509</v>
      </c>
      <c r="EZ39" s="47" t="s">
        <v>509</v>
      </c>
      <c r="FA39" s="47" t="s">
        <v>509</v>
      </c>
      <c r="FB39" s="47" t="s">
        <v>509</v>
      </c>
      <c r="FC39" s="47" t="s">
        <v>509</v>
      </c>
      <c r="FD39" s="47" t="s">
        <v>509</v>
      </c>
      <c r="FE39" s="47" t="s">
        <v>509</v>
      </c>
      <c r="FF39" s="47" t="s">
        <v>509</v>
      </c>
      <c r="FG39" s="47" t="s">
        <v>509</v>
      </c>
      <c r="FH39" s="47" t="s">
        <v>509</v>
      </c>
      <c r="FI39" s="47" t="s">
        <v>509</v>
      </c>
      <c r="FJ39" s="47" t="s">
        <v>509</v>
      </c>
      <c r="FK39" s="47" t="s">
        <v>509</v>
      </c>
      <c r="FL39" s="47" t="s">
        <v>509</v>
      </c>
      <c r="FM39" s="47" t="s">
        <v>509</v>
      </c>
      <c r="FN39" s="47" t="s">
        <v>509</v>
      </c>
      <c r="FO39" s="47" t="s">
        <v>509</v>
      </c>
      <c r="FP39" s="47" t="s">
        <v>509</v>
      </c>
      <c r="FQ39" s="47" t="s">
        <v>509</v>
      </c>
      <c r="FR39" s="47" t="s">
        <v>509</v>
      </c>
      <c r="FS39" s="47" t="s">
        <v>509</v>
      </c>
      <c r="FT39" s="47" t="s">
        <v>509</v>
      </c>
      <c r="FU39" s="47" t="s">
        <v>509</v>
      </c>
      <c r="FV39" s="47" t="s">
        <v>509</v>
      </c>
      <c r="FW39" s="47" t="s">
        <v>509</v>
      </c>
      <c r="FX39" s="47" t="s">
        <v>509</v>
      </c>
      <c r="FY39" s="47" t="s">
        <v>509</v>
      </c>
      <c r="FZ39" s="47" t="s">
        <v>509</v>
      </c>
      <c r="GA39" s="47" t="s">
        <v>509</v>
      </c>
      <c r="GB39" s="47" t="s">
        <v>509</v>
      </c>
      <c r="GC39" s="47" t="s">
        <v>509</v>
      </c>
      <c r="GD39" s="47" t="s">
        <v>509</v>
      </c>
      <c r="GE39" s="47" t="s">
        <v>509</v>
      </c>
      <c r="GF39" s="47" t="s">
        <v>509</v>
      </c>
      <c r="GG39" s="47" t="s">
        <v>509</v>
      </c>
      <c r="GH39" s="47" t="s">
        <v>509</v>
      </c>
      <c r="GI39" s="47" t="s">
        <v>509</v>
      </c>
      <c r="GJ39" s="47" t="s">
        <v>509</v>
      </c>
      <c r="GK39" s="47" t="s">
        <v>509</v>
      </c>
      <c r="GL39" s="47" t="s">
        <v>509</v>
      </c>
      <c r="GM39" s="47" t="s">
        <v>509</v>
      </c>
      <c r="GN39" s="47" t="s">
        <v>509</v>
      </c>
      <c r="GO39" s="47" t="s">
        <v>509</v>
      </c>
      <c r="GP39" s="47" t="s">
        <v>509</v>
      </c>
      <c r="GQ39" s="47" t="s">
        <v>509</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37"/>
  <sheetViews>
    <sheetView zoomScaleNormal="100" zoomScaleSheetLayoutView="110" workbookViewId="0">
      <pane xSplit="2" ySplit="8" topLeftCell="C9" activePane="bottomRight" state="frozenSplit"/>
      <selection activeCell="H14" sqref="H14"/>
      <selection pane="topRight" activeCell="H14" sqref="H14"/>
      <selection pane="bottomLeft" activeCell="H14" sqref="H14"/>
      <selection pane="bottomRight" activeCell="A7" sqref="A7"/>
    </sheetView>
  </sheetViews>
  <sheetFormatPr defaultColWidth="9.6640625" defaultRowHeight="12" x14ac:dyDescent="0.2"/>
  <cols>
    <col min="1" max="1" width="6.44140625" style="33" customWidth="1"/>
    <col min="2" max="2" width="13.88671875" style="32" customWidth="1"/>
    <col min="3" max="3" width="11.88671875" style="32" customWidth="1"/>
    <col min="4" max="4" width="12.77734375" style="32" bestFit="1" customWidth="1"/>
    <col min="5" max="8" width="9.6640625" style="32"/>
    <col min="9" max="9" width="10.33203125" style="32" customWidth="1"/>
    <col min="10" max="10" width="11.33203125" style="32" bestFit="1" customWidth="1"/>
    <col min="11" max="11" width="13.44140625" style="32" customWidth="1"/>
    <col min="12" max="12" width="9.6640625" style="32"/>
    <col min="13" max="13" width="11.6640625" style="32" bestFit="1" customWidth="1"/>
    <col min="14" max="15" width="9.6640625" style="32"/>
    <col min="16" max="16" width="12.44140625" style="32" bestFit="1" customWidth="1"/>
    <col min="17" max="20" width="9.6640625" style="32"/>
    <col min="21" max="21" width="13.44140625" style="32" customWidth="1"/>
    <col min="22" max="22" width="9.6640625" style="32"/>
    <col min="23" max="23" width="10.6640625" style="32" customWidth="1"/>
    <col min="24" max="24" width="11.21875" style="32" customWidth="1"/>
    <col min="25" max="25" width="10.21875" style="32" customWidth="1"/>
    <col min="26" max="26" width="10.6640625" style="32" customWidth="1"/>
    <col min="27" max="27" width="10.21875" style="32" bestFit="1" customWidth="1"/>
    <col min="28" max="31" width="8.5546875" style="32" bestFit="1" customWidth="1"/>
    <col min="32" max="39" width="13.21875" style="32" customWidth="1"/>
    <col min="40" max="41" width="10.88671875" style="32" customWidth="1"/>
    <col min="42" max="42" width="11.109375" style="32" customWidth="1"/>
    <col min="43" max="43" width="10.88671875" style="32" bestFit="1" customWidth="1"/>
    <col min="44" max="53" width="9.6640625" style="32"/>
    <col min="54" max="54" width="12" style="32" bestFit="1" customWidth="1"/>
    <col min="55" max="56" width="9.6640625" style="32"/>
    <col min="57" max="57" width="10.77734375" style="32" bestFit="1" customWidth="1"/>
    <col min="58" max="66" width="9.6640625" style="32"/>
    <col min="67" max="67" width="11.6640625" style="32" bestFit="1" customWidth="1"/>
    <col min="68" max="68" width="11.109375" style="32" bestFit="1" customWidth="1"/>
    <col min="69" max="201" width="9.6640625" style="32"/>
    <col min="202" max="202" width="6.44140625" style="32" customWidth="1"/>
    <col min="203" max="203" width="13.88671875" style="32" customWidth="1"/>
    <col min="204" max="204" width="11.88671875" style="32" customWidth="1"/>
    <col min="205" max="207" width="9.6640625" style="32"/>
    <col min="208" max="208" width="15.44140625" style="32" customWidth="1"/>
    <col min="209" max="209" width="16.21875" style="32" customWidth="1"/>
    <col min="210" max="221" width="9.6640625" style="32"/>
    <col min="222" max="222" width="12" style="32" customWidth="1"/>
    <col min="223" max="223" width="12.77734375" style="32" customWidth="1"/>
    <col min="224" max="224" width="11.109375" style="32" customWidth="1"/>
    <col min="225" max="225" width="12" style="32" customWidth="1"/>
    <col min="226" max="226" width="9.6640625" style="32"/>
    <col min="227" max="227" width="15.33203125" style="32" customWidth="1"/>
    <col min="228" max="228" width="15.21875" style="32" customWidth="1"/>
    <col min="229" max="229" width="21.44140625" style="32" customWidth="1"/>
    <col min="230" max="245" width="9.6640625" style="32"/>
    <col min="246" max="247" width="13.44140625" style="32" customWidth="1"/>
    <col min="248" max="248" width="9.6640625" style="32"/>
    <col min="249" max="249" width="13.88671875" style="32" customWidth="1"/>
    <col min="250" max="250" width="10.6640625" style="32" customWidth="1"/>
    <col min="251" max="251" width="17.33203125" style="32" customWidth="1"/>
    <col min="252" max="253" width="12.6640625" style="32" customWidth="1"/>
    <col min="254" max="254" width="11.21875" style="32" customWidth="1"/>
    <col min="255" max="255" width="18.33203125" style="32" customWidth="1"/>
    <col min="256" max="256" width="12.88671875" style="32" customWidth="1"/>
    <col min="257" max="258" width="13.21875" style="32" customWidth="1"/>
    <col min="259" max="259" width="10.88671875" style="32" customWidth="1"/>
    <col min="260" max="260" width="11.109375" style="32" customWidth="1"/>
    <col min="261" max="261" width="15.21875" style="32" customWidth="1"/>
    <col min="262" max="262" width="9.6640625" style="32"/>
    <col min="263" max="263" width="11" style="32" customWidth="1"/>
    <col min="264" max="264" width="10.77734375" style="32" customWidth="1"/>
    <col min="265" max="265" width="11.44140625" style="32" customWidth="1"/>
    <col min="266" max="266" width="4" style="32" customWidth="1"/>
    <col min="267" max="457" width="9.6640625" style="32"/>
    <col min="458" max="458" width="6.44140625" style="32" customWidth="1"/>
    <col min="459" max="459" width="13.88671875" style="32" customWidth="1"/>
    <col min="460" max="460" width="11.88671875" style="32" customWidth="1"/>
    <col min="461" max="463" width="9.6640625" style="32"/>
    <col min="464" max="464" width="15.44140625" style="32" customWidth="1"/>
    <col min="465" max="465" width="16.21875" style="32" customWidth="1"/>
    <col min="466" max="477" width="9.6640625" style="32"/>
    <col min="478" max="478" width="12" style="32" customWidth="1"/>
    <col min="479" max="479" width="12.77734375" style="32" customWidth="1"/>
    <col min="480" max="480" width="11.109375" style="32" customWidth="1"/>
    <col min="481" max="481" width="12" style="32" customWidth="1"/>
    <col min="482" max="482" width="9.6640625" style="32"/>
    <col min="483" max="483" width="15.33203125" style="32" customWidth="1"/>
    <col min="484" max="484" width="15.21875" style="32" customWidth="1"/>
    <col min="485" max="485" width="21.44140625" style="32" customWidth="1"/>
    <col min="486" max="501" width="9.6640625" style="32"/>
    <col min="502" max="503" width="13.44140625" style="32" customWidth="1"/>
    <col min="504" max="504" width="9.6640625" style="32"/>
    <col min="505" max="505" width="13.88671875" style="32" customWidth="1"/>
    <col min="506" max="506" width="10.6640625" style="32" customWidth="1"/>
    <col min="507" max="507" width="17.33203125" style="32" customWidth="1"/>
    <col min="508" max="509" width="12.6640625" style="32" customWidth="1"/>
    <col min="510" max="510" width="11.21875" style="32" customWidth="1"/>
    <col min="511" max="511" width="18.33203125" style="32" customWidth="1"/>
    <col min="512" max="512" width="12.88671875" style="32" customWidth="1"/>
    <col min="513" max="514" width="13.21875" style="32" customWidth="1"/>
    <col min="515" max="515" width="10.88671875" style="32" customWidth="1"/>
    <col min="516" max="516" width="11.109375" style="32" customWidth="1"/>
    <col min="517" max="517" width="15.21875" style="32" customWidth="1"/>
    <col min="518" max="518" width="9.6640625" style="32"/>
    <col min="519" max="519" width="11" style="32" customWidth="1"/>
    <col min="520" max="520" width="10.77734375" style="32" customWidth="1"/>
    <col min="521" max="521" width="11.44140625" style="32" customWidth="1"/>
    <col min="522" max="522" width="4" style="32" customWidth="1"/>
    <col min="523" max="713" width="9.6640625" style="32"/>
    <col min="714" max="714" width="6.44140625" style="32" customWidth="1"/>
    <col min="715" max="715" width="13.88671875" style="32" customWidth="1"/>
    <col min="716" max="716" width="11.88671875" style="32" customWidth="1"/>
    <col min="717" max="719" width="9.6640625" style="32"/>
    <col min="720" max="720" width="15.44140625" style="32" customWidth="1"/>
    <col min="721" max="721" width="16.21875" style="32" customWidth="1"/>
    <col min="722" max="733" width="9.6640625" style="32"/>
    <col min="734" max="734" width="12" style="32" customWidth="1"/>
    <col min="735" max="735" width="12.77734375" style="32" customWidth="1"/>
    <col min="736" max="736" width="11.109375" style="32" customWidth="1"/>
    <col min="737" max="737" width="12" style="32" customWidth="1"/>
    <col min="738" max="738" width="9.6640625" style="32"/>
    <col min="739" max="739" width="15.33203125" style="32" customWidth="1"/>
    <col min="740" max="740" width="15.21875" style="32" customWidth="1"/>
    <col min="741" max="741" width="21.44140625" style="32" customWidth="1"/>
    <col min="742" max="757" width="9.6640625" style="32"/>
    <col min="758" max="759" width="13.44140625" style="32" customWidth="1"/>
    <col min="760" max="760" width="9.6640625" style="32"/>
    <col min="761" max="761" width="13.88671875" style="32" customWidth="1"/>
    <col min="762" max="762" width="10.6640625" style="32" customWidth="1"/>
    <col min="763" max="763" width="17.33203125" style="32" customWidth="1"/>
    <col min="764" max="765" width="12.6640625" style="32" customWidth="1"/>
    <col min="766" max="766" width="11.21875" style="32" customWidth="1"/>
    <col min="767" max="767" width="18.33203125" style="32" customWidth="1"/>
    <col min="768" max="768" width="12.88671875" style="32" customWidth="1"/>
    <col min="769" max="770" width="13.21875" style="32" customWidth="1"/>
    <col min="771" max="771" width="10.88671875" style="32" customWidth="1"/>
    <col min="772" max="772" width="11.109375" style="32" customWidth="1"/>
    <col min="773" max="773" width="15.21875" style="32" customWidth="1"/>
    <col min="774" max="774" width="9.6640625" style="32"/>
    <col min="775" max="775" width="11" style="32" customWidth="1"/>
    <col min="776" max="776" width="10.77734375" style="32" customWidth="1"/>
    <col min="777" max="777" width="11.44140625" style="32" customWidth="1"/>
    <col min="778" max="778" width="4" style="32" customWidth="1"/>
    <col min="779" max="969" width="9.6640625" style="32"/>
    <col min="970" max="970" width="6.44140625" style="32" customWidth="1"/>
    <col min="971" max="971" width="13.88671875" style="32" customWidth="1"/>
    <col min="972" max="972" width="11.88671875" style="32" customWidth="1"/>
    <col min="973" max="975" width="9.6640625" style="32"/>
    <col min="976" max="976" width="15.44140625" style="32" customWidth="1"/>
    <col min="977" max="977" width="16.21875" style="32" customWidth="1"/>
    <col min="978" max="989" width="9.6640625" style="32"/>
    <col min="990" max="990" width="12" style="32" customWidth="1"/>
    <col min="991" max="991" width="12.77734375" style="32" customWidth="1"/>
    <col min="992" max="992" width="11.109375" style="32" customWidth="1"/>
    <col min="993" max="993" width="12" style="32" customWidth="1"/>
    <col min="994" max="994" width="9.6640625" style="32"/>
    <col min="995" max="995" width="15.33203125" style="32" customWidth="1"/>
    <col min="996" max="996" width="15.21875" style="32" customWidth="1"/>
    <col min="997" max="997" width="21.44140625" style="32" customWidth="1"/>
    <col min="998" max="1013" width="9.6640625" style="32"/>
    <col min="1014" max="1015" width="13.44140625" style="32" customWidth="1"/>
    <col min="1016" max="1016" width="9.6640625" style="32"/>
    <col min="1017" max="1017" width="13.88671875" style="32" customWidth="1"/>
    <col min="1018" max="1018" width="10.6640625" style="32" customWidth="1"/>
    <col min="1019" max="1019" width="17.33203125" style="32" customWidth="1"/>
    <col min="1020" max="1021" width="12.6640625" style="32" customWidth="1"/>
    <col min="1022" max="1022" width="11.21875" style="32" customWidth="1"/>
    <col min="1023" max="1023" width="18.33203125" style="32" customWidth="1"/>
    <col min="1024" max="1024" width="12.88671875" style="32" customWidth="1"/>
    <col min="1025" max="1026" width="13.21875" style="32" customWidth="1"/>
    <col min="1027" max="1027" width="10.88671875" style="32" customWidth="1"/>
    <col min="1028" max="1028" width="11.109375" style="32" customWidth="1"/>
    <col min="1029" max="1029" width="15.21875" style="32" customWidth="1"/>
    <col min="1030" max="1030" width="9.6640625" style="32"/>
    <col min="1031" max="1031" width="11" style="32" customWidth="1"/>
    <col min="1032" max="1032" width="10.77734375" style="32" customWidth="1"/>
    <col min="1033" max="1033" width="11.44140625" style="32" customWidth="1"/>
    <col min="1034" max="1034" width="4" style="32" customWidth="1"/>
    <col min="1035" max="1225" width="9.6640625" style="32"/>
    <col min="1226" max="1226" width="6.44140625" style="32" customWidth="1"/>
    <col min="1227" max="1227" width="13.88671875" style="32" customWidth="1"/>
    <col min="1228" max="1228" width="11.88671875" style="32" customWidth="1"/>
    <col min="1229" max="1231" width="9.6640625" style="32"/>
    <col min="1232" max="1232" width="15.44140625" style="32" customWidth="1"/>
    <col min="1233" max="1233" width="16.21875" style="32" customWidth="1"/>
    <col min="1234" max="1245" width="9.6640625" style="32"/>
    <col min="1246" max="1246" width="12" style="32" customWidth="1"/>
    <col min="1247" max="1247" width="12.77734375" style="32" customWidth="1"/>
    <col min="1248" max="1248" width="11.109375" style="32" customWidth="1"/>
    <col min="1249" max="1249" width="12" style="32" customWidth="1"/>
    <col min="1250" max="1250" width="9.6640625" style="32"/>
    <col min="1251" max="1251" width="15.33203125" style="32" customWidth="1"/>
    <col min="1252" max="1252" width="15.21875" style="32" customWidth="1"/>
    <col min="1253" max="1253" width="21.44140625" style="32" customWidth="1"/>
    <col min="1254" max="1269" width="9.6640625" style="32"/>
    <col min="1270" max="1271" width="13.44140625" style="32" customWidth="1"/>
    <col min="1272" max="1272" width="9.6640625" style="32"/>
    <col min="1273" max="1273" width="13.88671875" style="32" customWidth="1"/>
    <col min="1274" max="1274" width="10.6640625" style="32" customWidth="1"/>
    <col min="1275" max="1275" width="17.33203125" style="32" customWidth="1"/>
    <col min="1276" max="1277" width="12.6640625" style="32" customWidth="1"/>
    <col min="1278" max="1278" width="11.21875" style="32" customWidth="1"/>
    <col min="1279" max="1279" width="18.33203125" style="32" customWidth="1"/>
    <col min="1280" max="1280" width="12.88671875" style="32" customWidth="1"/>
    <col min="1281" max="1282" width="13.21875" style="32" customWidth="1"/>
    <col min="1283" max="1283" width="10.88671875" style="32" customWidth="1"/>
    <col min="1284" max="1284" width="11.109375" style="32" customWidth="1"/>
    <col min="1285" max="1285" width="15.21875" style="32" customWidth="1"/>
    <col min="1286" max="1286" width="9.6640625" style="32"/>
    <col min="1287" max="1287" width="11" style="32" customWidth="1"/>
    <col min="1288" max="1288" width="10.77734375" style="32" customWidth="1"/>
    <col min="1289" max="1289" width="11.44140625" style="32" customWidth="1"/>
    <col min="1290" max="1290" width="4" style="32" customWidth="1"/>
    <col min="1291" max="1481" width="9.6640625" style="32"/>
    <col min="1482" max="1482" width="6.44140625" style="32" customWidth="1"/>
    <col min="1483" max="1483" width="13.88671875" style="32" customWidth="1"/>
    <col min="1484" max="1484" width="11.88671875" style="32" customWidth="1"/>
    <col min="1485" max="1487" width="9.6640625" style="32"/>
    <col min="1488" max="1488" width="15.44140625" style="32" customWidth="1"/>
    <col min="1489" max="1489" width="16.21875" style="32" customWidth="1"/>
    <col min="1490" max="1501" width="9.6640625" style="32"/>
    <col min="1502" max="1502" width="12" style="32" customWidth="1"/>
    <col min="1503" max="1503" width="12.77734375" style="32" customWidth="1"/>
    <col min="1504" max="1504" width="11.109375" style="32" customWidth="1"/>
    <col min="1505" max="1505" width="12" style="32" customWidth="1"/>
    <col min="1506" max="1506" width="9.6640625" style="32"/>
    <col min="1507" max="1507" width="15.33203125" style="32" customWidth="1"/>
    <col min="1508" max="1508" width="15.21875" style="32" customWidth="1"/>
    <col min="1509" max="1509" width="21.44140625" style="32" customWidth="1"/>
    <col min="1510" max="1525" width="9.6640625" style="32"/>
    <col min="1526" max="1527" width="13.44140625" style="32" customWidth="1"/>
    <col min="1528" max="1528" width="9.6640625" style="32"/>
    <col min="1529" max="1529" width="13.88671875" style="32" customWidth="1"/>
    <col min="1530" max="1530" width="10.6640625" style="32" customWidth="1"/>
    <col min="1531" max="1531" width="17.33203125" style="32" customWidth="1"/>
    <col min="1532" max="1533" width="12.6640625" style="32" customWidth="1"/>
    <col min="1534" max="1534" width="11.21875" style="32" customWidth="1"/>
    <col min="1535" max="1535" width="18.33203125" style="32" customWidth="1"/>
    <col min="1536" max="1536" width="12.88671875" style="32" customWidth="1"/>
    <col min="1537" max="1538" width="13.21875" style="32" customWidth="1"/>
    <col min="1539" max="1539" width="10.88671875" style="32" customWidth="1"/>
    <col min="1540" max="1540" width="11.109375" style="32" customWidth="1"/>
    <col min="1541" max="1541" width="15.21875" style="32" customWidth="1"/>
    <col min="1542" max="1542" width="9.6640625" style="32"/>
    <col min="1543" max="1543" width="11" style="32" customWidth="1"/>
    <col min="1544" max="1544" width="10.77734375" style="32" customWidth="1"/>
    <col min="1545" max="1545" width="11.44140625" style="32" customWidth="1"/>
    <col min="1546" max="1546" width="4" style="32" customWidth="1"/>
    <col min="1547" max="1737" width="9.6640625" style="32"/>
    <col min="1738" max="1738" width="6.44140625" style="32" customWidth="1"/>
    <col min="1739" max="1739" width="13.88671875" style="32" customWidth="1"/>
    <col min="1740" max="1740" width="11.88671875" style="32" customWidth="1"/>
    <col min="1741" max="1743" width="9.6640625" style="32"/>
    <col min="1744" max="1744" width="15.44140625" style="32" customWidth="1"/>
    <col min="1745" max="1745" width="16.21875" style="32" customWidth="1"/>
    <col min="1746" max="1757" width="9.6640625" style="32"/>
    <col min="1758" max="1758" width="12" style="32" customWidth="1"/>
    <col min="1759" max="1759" width="12.77734375" style="32" customWidth="1"/>
    <col min="1760" max="1760" width="11.109375" style="32" customWidth="1"/>
    <col min="1761" max="1761" width="12" style="32" customWidth="1"/>
    <col min="1762" max="1762" width="9.6640625" style="32"/>
    <col min="1763" max="1763" width="15.33203125" style="32" customWidth="1"/>
    <col min="1764" max="1764" width="15.21875" style="32" customWidth="1"/>
    <col min="1765" max="1765" width="21.44140625" style="32" customWidth="1"/>
    <col min="1766" max="1781" width="9.6640625" style="32"/>
    <col min="1782" max="1783" width="13.44140625" style="32" customWidth="1"/>
    <col min="1784" max="1784" width="9.6640625" style="32"/>
    <col min="1785" max="1785" width="13.88671875" style="32" customWidth="1"/>
    <col min="1786" max="1786" width="10.6640625" style="32" customWidth="1"/>
    <col min="1787" max="1787" width="17.33203125" style="32" customWidth="1"/>
    <col min="1788" max="1789" width="12.6640625" style="32" customWidth="1"/>
    <col min="1790" max="1790" width="11.21875" style="32" customWidth="1"/>
    <col min="1791" max="1791" width="18.33203125" style="32" customWidth="1"/>
    <col min="1792" max="1792" width="12.88671875" style="32" customWidth="1"/>
    <col min="1793" max="1794" width="13.21875" style="32" customWidth="1"/>
    <col min="1795" max="1795" width="10.88671875" style="32" customWidth="1"/>
    <col min="1796" max="1796" width="11.109375" style="32" customWidth="1"/>
    <col min="1797" max="1797" width="15.21875" style="32" customWidth="1"/>
    <col min="1798" max="1798" width="9.6640625" style="32"/>
    <col min="1799" max="1799" width="11" style="32" customWidth="1"/>
    <col min="1800" max="1800" width="10.77734375" style="32" customWidth="1"/>
    <col min="1801" max="1801" width="11.44140625" style="32" customWidth="1"/>
    <col min="1802" max="1802" width="4" style="32" customWidth="1"/>
    <col min="1803" max="1993" width="9.6640625" style="32"/>
    <col min="1994" max="1994" width="6.44140625" style="32" customWidth="1"/>
    <col min="1995" max="1995" width="13.88671875" style="32" customWidth="1"/>
    <col min="1996" max="1996" width="11.88671875" style="32" customWidth="1"/>
    <col min="1997" max="1999" width="9.6640625" style="32"/>
    <col min="2000" max="2000" width="15.44140625" style="32" customWidth="1"/>
    <col min="2001" max="2001" width="16.21875" style="32" customWidth="1"/>
    <col min="2002" max="2013" width="9.6640625" style="32"/>
    <col min="2014" max="2014" width="12" style="32" customWidth="1"/>
    <col min="2015" max="2015" width="12.77734375" style="32" customWidth="1"/>
    <col min="2016" max="2016" width="11.109375" style="32" customWidth="1"/>
    <col min="2017" max="2017" width="12" style="32" customWidth="1"/>
    <col min="2018" max="2018" width="9.6640625" style="32"/>
    <col min="2019" max="2019" width="15.33203125" style="32" customWidth="1"/>
    <col min="2020" max="2020" width="15.21875" style="32" customWidth="1"/>
    <col min="2021" max="2021" width="21.44140625" style="32" customWidth="1"/>
    <col min="2022" max="2037" width="9.6640625" style="32"/>
    <col min="2038" max="2039" width="13.44140625" style="32" customWidth="1"/>
    <col min="2040" max="2040" width="9.6640625" style="32"/>
    <col min="2041" max="2041" width="13.88671875" style="32" customWidth="1"/>
    <col min="2042" max="2042" width="10.6640625" style="32" customWidth="1"/>
    <col min="2043" max="2043" width="17.33203125" style="32" customWidth="1"/>
    <col min="2044" max="2045" width="12.6640625" style="32" customWidth="1"/>
    <col min="2046" max="2046" width="11.21875" style="32" customWidth="1"/>
    <col min="2047" max="2047" width="18.33203125" style="32" customWidth="1"/>
    <col min="2048" max="2048" width="12.88671875" style="32" customWidth="1"/>
    <col min="2049" max="2050" width="13.21875" style="32" customWidth="1"/>
    <col min="2051" max="2051" width="10.88671875" style="32" customWidth="1"/>
    <col min="2052" max="2052" width="11.109375" style="32" customWidth="1"/>
    <col min="2053" max="2053" width="15.21875" style="32" customWidth="1"/>
    <col min="2054" max="2054" width="9.6640625" style="32"/>
    <col min="2055" max="2055" width="11" style="32" customWidth="1"/>
    <col min="2056" max="2056" width="10.77734375" style="32" customWidth="1"/>
    <col min="2057" max="2057" width="11.44140625" style="32" customWidth="1"/>
    <col min="2058" max="2058" width="4" style="32" customWidth="1"/>
    <col min="2059" max="2249" width="9.6640625" style="32"/>
    <col min="2250" max="2250" width="6.44140625" style="32" customWidth="1"/>
    <col min="2251" max="2251" width="13.88671875" style="32" customWidth="1"/>
    <col min="2252" max="2252" width="11.88671875" style="32" customWidth="1"/>
    <col min="2253" max="2255" width="9.6640625" style="32"/>
    <col min="2256" max="2256" width="15.44140625" style="32" customWidth="1"/>
    <col min="2257" max="2257" width="16.21875" style="32" customWidth="1"/>
    <col min="2258" max="2269" width="9.6640625" style="32"/>
    <col min="2270" max="2270" width="12" style="32" customWidth="1"/>
    <col min="2271" max="2271" width="12.77734375" style="32" customWidth="1"/>
    <col min="2272" max="2272" width="11.109375" style="32" customWidth="1"/>
    <col min="2273" max="2273" width="12" style="32" customWidth="1"/>
    <col min="2274" max="2274" width="9.6640625" style="32"/>
    <col min="2275" max="2275" width="15.33203125" style="32" customWidth="1"/>
    <col min="2276" max="2276" width="15.21875" style="32" customWidth="1"/>
    <col min="2277" max="2277" width="21.44140625" style="32" customWidth="1"/>
    <col min="2278" max="2293" width="9.6640625" style="32"/>
    <col min="2294" max="2295" width="13.44140625" style="32" customWidth="1"/>
    <col min="2296" max="2296" width="9.6640625" style="32"/>
    <col min="2297" max="2297" width="13.88671875" style="32" customWidth="1"/>
    <col min="2298" max="2298" width="10.6640625" style="32" customWidth="1"/>
    <col min="2299" max="2299" width="17.33203125" style="32" customWidth="1"/>
    <col min="2300" max="2301" width="12.6640625" style="32" customWidth="1"/>
    <col min="2302" max="2302" width="11.21875" style="32" customWidth="1"/>
    <col min="2303" max="2303" width="18.33203125" style="32" customWidth="1"/>
    <col min="2304" max="2304" width="12.88671875" style="32" customWidth="1"/>
    <col min="2305" max="2306" width="13.21875" style="32" customWidth="1"/>
    <col min="2307" max="2307" width="10.88671875" style="32" customWidth="1"/>
    <col min="2308" max="2308" width="11.109375" style="32" customWidth="1"/>
    <col min="2309" max="2309" width="15.21875" style="32" customWidth="1"/>
    <col min="2310" max="2310" width="9.6640625" style="32"/>
    <col min="2311" max="2311" width="11" style="32" customWidth="1"/>
    <col min="2312" max="2312" width="10.77734375" style="32" customWidth="1"/>
    <col min="2313" max="2313" width="11.44140625" style="32" customWidth="1"/>
    <col min="2314" max="2314" width="4" style="32" customWidth="1"/>
    <col min="2315" max="2505" width="9.6640625" style="32"/>
    <col min="2506" max="2506" width="6.44140625" style="32" customWidth="1"/>
    <col min="2507" max="2507" width="13.88671875" style="32" customWidth="1"/>
    <col min="2508" max="2508" width="11.88671875" style="32" customWidth="1"/>
    <col min="2509" max="2511" width="9.6640625" style="32"/>
    <col min="2512" max="2512" width="15.44140625" style="32" customWidth="1"/>
    <col min="2513" max="2513" width="16.21875" style="32" customWidth="1"/>
    <col min="2514" max="2525" width="9.6640625" style="32"/>
    <col min="2526" max="2526" width="12" style="32" customWidth="1"/>
    <col min="2527" max="2527" width="12.77734375" style="32" customWidth="1"/>
    <col min="2528" max="2528" width="11.109375" style="32" customWidth="1"/>
    <col min="2529" max="2529" width="12" style="32" customWidth="1"/>
    <col min="2530" max="2530" width="9.6640625" style="32"/>
    <col min="2531" max="2531" width="15.33203125" style="32" customWidth="1"/>
    <col min="2532" max="2532" width="15.21875" style="32" customWidth="1"/>
    <col min="2533" max="2533" width="21.44140625" style="32" customWidth="1"/>
    <col min="2534" max="2549" width="9.6640625" style="32"/>
    <col min="2550" max="2551" width="13.44140625" style="32" customWidth="1"/>
    <col min="2552" max="2552" width="9.6640625" style="32"/>
    <col min="2553" max="2553" width="13.88671875" style="32" customWidth="1"/>
    <col min="2554" max="2554" width="10.6640625" style="32" customWidth="1"/>
    <col min="2555" max="2555" width="17.33203125" style="32" customWidth="1"/>
    <col min="2556" max="2557" width="12.6640625" style="32" customWidth="1"/>
    <col min="2558" max="2558" width="11.21875" style="32" customWidth="1"/>
    <col min="2559" max="2559" width="18.33203125" style="32" customWidth="1"/>
    <col min="2560" max="2560" width="12.88671875" style="32" customWidth="1"/>
    <col min="2561" max="2562" width="13.21875" style="32" customWidth="1"/>
    <col min="2563" max="2563" width="10.88671875" style="32" customWidth="1"/>
    <col min="2564" max="2564" width="11.109375" style="32" customWidth="1"/>
    <col min="2565" max="2565" width="15.21875" style="32" customWidth="1"/>
    <col min="2566" max="2566" width="9.6640625" style="32"/>
    <col min="2567" max="2567" width="11" style="32" customWidth="1"/>
    <col min="2568" max="2568" width="10.77734375" style="32" customWidth="1"/>
    <col min="2569" max="2569" width="11.44140625" style="32" customWidth="1"/>
    <col min="2570" max="2570" width="4" style="32" customWidth="1"/>
    <col min="2571" max="2761" width="9.6640625" style="32"/>
    <col min="2762" max="2762" width="6.44140625" style="32" customWidth="1"/>
    <col min="2763" max="2763" width="13.88671875" style="32" customWidth="1"/>
    <col min="2764" max="2764" width="11.88671875" style="32" customWidth="1"/>
    <col min="2765" max="2767" width="9.6640625" style="32"/>
    <col min="2768" max="2768" width="15.44140625" style="32" customWidth="1"/>
    <col min="2769" max="2769" width="16.21875" style="32" customWidth="1"/>
    <col min="2770" max="2781" width="9.6640625" style="32"/>
    <col min="2782" max="2782" width="12" style="32" customWidth="1"/>
    <col min="2783" max="2783" width="12.77734375" style="32" customWidth="1"/>
    <col min="2784" max="2784" width="11.109375" style="32" customWidth="1"/>
    <col min="2785" max="2785" width="12" style="32" customWidth="1"/>
    <col min="2786" max="2786" width="9.6640625" style="32"/>
    <col min="2787" max="2787" width="15.33203125" style="32" customWidth="1"/>
    <col min="2788" max="2788" width="15.21875" style="32" customWidth="1"/>
    <col min="2789" max="2789" width="21.44140625" style="32" customWidth="1"/>
    <col min="2790" max="2805" width="9.6640625" style="32"/>
    <col min="2806" max="2807" width="13.44140625" style="32" customWidth="1"/>
    <col min="2808" max="2808" width="9.6640625" style="32"/>
    <col min="2809" max="2809" width="13.88671875" style="32" customWidth="1"/>
    <col min="2810" max="2810" width="10.6640625" style="32" customWidth="1"/>
    <col min="2811" max="2811" width="17.33203125" style="32" customWidth="1"/>
    <col min="2812" max="2813" width="12.6640625" style="32" customWidth="1"/>
    <col min="2814" max="2814" width="11.21875" style="32" customWidth="1"/>
    <col min="2815" max="2815" width="18.33203125" style="32" customWidth="1"/>
    <col min="2816" max="2816" width="12.88671875" style="32" customWidth="1"/>
    <col min="2817" max="2818" width="13.21875" style="32" customWidth="1"/>
    <col min="2819" max="2819" width="10.88671875" style="32" customWidth="1"/>
    <col min="2820" max="2820" width="11.109375" style="32" customWidth="1"/>
    <col min="2821" max="2821" width="15.21875" style="32" customWidth="1"/>
    <col min="2822" max="2822" width="9.6640625" style="32"/>
    <col min="2823" max="2823" width="11" style="32" customWidth="1"/>
    <col min="2824" max="2824" width="10.77734375" style="32" customWidth="1"/>
    <col min="2825" max="2825" width="11.44140625" style="32" customWidth="1"/>
    <col min="2826" max="2826" width="4" style="32" customWidth="1"/>
    <col min="2827" max="3017" width="9.6640625" style="32"/>
    <col min="3018" max="3018" width="6.44140625" style="32" customWidth="1"/>
    <col min="3019" max="3019" width="13.88671875" style="32" customWidth="1"/>
    <col min="3020" max="3020" width="11.88671875" style="32" customWidth="1"/>
    <col min="3021" max="3023" width="9.6640625" style="32"/>
    <col min="3024" max="3024" width="15.44140625" style="32" customWidth="1"/>
    <col min="3025" max="3025" width="16.21875" style="32" customWidth="1"/>
    <col min="3026" max="3037" width="9.6640625" style="32"/>
    <col min="3038" max="3038" width="12" style="32" customWidth="1"/>
    <col min="3039" max="3039" width="12.77734375" style="32" customWidth="1"/>
    <col min="3040" max="3040" width="11.109375" style="32" customWidth="1"/>
    <col min="3041" max="3041" width="12" style="32" customWidth="1"/>
    <col min="3042" max="3042" width="9.6640625" style="32"/>
    <col min="3043" max="3043" width="15.33203125" style="32" customWidth="1"/>
    <col min="3044" max="3044" width="15.21875" style="32" customWidth="1"/>
    <col min="3045" max="3045" width="21.44140625" style="32" customWidth="1"/>
    <col min="3046" max="3061" width="9.6640625" style="32"/>
    <col min="3062" max="3063" width="13.44140625" style="32" customWidth="1"/>
    <col min="3064" max="3064" width="9.6640625" style="32"/>
    <col min="3065" max="3065" width="13.88671875" style="32" customWidth="1"/>
    <col min="3066" max="3066" width="10.6640625" style="32" customWidth="1"/>
    <col min="3067" max="3067" width="17.33203125" style="32" customWidth="1"/>
    <col min="3068" max="3069" width="12.6640625" style="32" customWidth="1"/>
    <col min="3070" max="3070" width="11.21875" style="32" customWidth="1"/>
    <col min="3071" max="3071" width="18.33203125" style="32" customWidth="1"/>
    <col min="3072" max="3072" width="12.88671875" style="32" customWidth="1"/>
    <col min="3073" max="3074" width="13.21875" style="32" customWidth="1"/>
    <col min="3075" max="3075" width="10.88671875" style="32" customWidth="1"/>
    <col min="3076" max="3076" width="11.109375" style="32" customWidth="1"/>
    <col min="3077" max="3077" width="15.21875" style="32" customWidth="1"/>
    <col min="3078" max="3078" width="9.6640625" style="32"/>
    <col min="3079" max="3079" width="11" style="32" customWidth="1"/>
    <col min="3080" max="3080" width="10.77734375" style="32" customWidth="1"/>
    <col min="3081" max="3081" width="11.44140625" style="32" customWidth="1"/>
    <col min="3082" max="3082" width="4" style="32" customWidth="1"/>
    <col min="3083" max="3273" width="9.6640625" style="32"/>
    <col min="3274" max="3274" width="6.44140625" style="32" customWidth="1"/>
    <col min="3275" max="3275" width="13.88671875" style="32" customWidth="1"/>
    <col min="3276" max="3276" width="11.88671875" style="32" customWidth="1"/>
    <col min="3277" max="3279" width="9.6640625" style="32"/>
    <col min="3280" max="3280" width="15.44140625" style="32" customWidth="1"/>
    <col min="3281" max="3281" width="16.21875" style="32" customWidth="1"/>
    <col min="3282" max="3293" width="9.6640625" style="32"/>
    <col min="3294" max="3294" width="12" style="32" customWidth="1"/>
    <col min="3295" max="3295" width="12.77734375" style="32" customWidth="1"/>
    <col min="3296" max="3296" width="11.109375" style="32" customWidth="1"/>
    <col min="3297" max="3297" width="12" style="32" customWidth="1"/>
    <col min="3298" max="3298" width="9.6640625" style="32"/>
    <col min="3299" max="3299" width="15.33203125" style="32" customWidth="1"/>
    <col min="3300" max="3300" width="15.21875" style="32" customWidth="1"/>
    <col min="3301" max="3301" width="21.44140625" style="32" customWidth="1"/>
    <col min="3302" max="3317" width="9.6640625" style="32"/>
    <col min="3318" max="3319" width="13.44140625" style="32" customWidth="1"/>
    <col min="3320" max="3320" width="9.6640625" style="32"/>
    <col min="3321" max="3321" width="13.88671875" style="32" customWidth="1"/>
    <col min="3322" max="3322" width="10.6640625" style="32" customWidth="1"/>
    <col min="3323" max="3323" width="17.33203125" style="32" customWidth="1"/>
    <col min="3324" max="3325" width="12.6640625" style="32" customWidth="1"/>
    <col min="3326" max="3326" width="11.21875" style="32" customWidth="1"/>
    <col min="3327" max="3327" width="18.33203125" style="32" customWidth="1"/>
    <col min="3328" max="3328" width="12.88671875" style="32" customWidth="1"/>
    <col min="3329" max="3330" width="13.21875" style="32" customWidth="1"/>
    <col min="3331" max="3331" width="10.88671875" style="32" customWidth="1"/>
    <col min="3332" max="3332" width="11.109375" style="32" customWidth="1"/>
    <col min="3333" max="3333" width="15.21875" style="32" customWidth="1"/>
    <col min="3334" max="3334" width="9.6640625" style="32"/>
    <col min="3335" max="3335" width="11" style="32" customWidth="1"/>
    <col min="3336" max="3336" width="10.77734375" style="32" customWidth="1"/>
    <col min="3337" max="3337" width="11.44140625" style="32" customWidth="1"/>
    <col min="3338" max="3338" width="4" style="32" customWidth="1"/>
    <col min="3339" max="3529" width="9.6640625" style="32"/>
    <col min="3530" max="3530" width="6.44140625" style="32" customWidth="1"/>
    <col min="3531" max="3531" width="13.88671875" style="32" customWidth="1"/>
    <col min="3532" max="3532" width="11.88671875" style="32" customWidth="1"/>
    <col min="3533" max="3535" width="9.6640625" style="32"/>
    <col min="3536" max="3536" width="15.44140625" style="32" customWidth="1"/>
    <col min="3537" max="3537" width="16.21875" style="32" customWidth="1"/>
    <col min="3538" max="3549" width="9.6640625" style="32"/>
    <col min="3550" max="3550" width="12" style="32" customWidth="1"/>
    <col min="3551" max="3551" width="12.77734375" style="32" customWidth="1"/>
    <col min="3552" max="3552" width="11.109375" style="32" customWidth="1"/>
    <col min="3553" max="3553" width="12" style="32" customWidth="1"/>
    <col min="3554" max="3554" width="9.6640625" style="32"/>
    <col min="3555" max="3555" width="15.33203125" style="32" customWidth="1"/>
    <col min="3556" max="3556" width="15.21875" style="32" customWidth="1"/>
    <col min="3557" max="3557" width="21.44140625" style="32" customWidth="1"/>
    <col min="3558" max="3573" width="9.6640625" style="32"/>
    <col min="3574" max="3575" width="13.44140625" style="32" customWidth="1"/>
    <col min="3576" max="3576" width="9.6640625" style="32"/>
    <col min="3577" max="3577" width="13.88671875" style="32" customWidth="1"/>
    <col min="3578" max="3578" width="10.6640625" style="32" customWidth="1"/>
    <col min="3579" max="3579" width="17.33203125" style="32" customWidth="1"/>
    <col min="3580" max="3581" width="12.6640625" style="32" customWidth="1"/>
    <col min="3582" max="3582" width="11.21875" style="32" customWidth="1"/>
    <col min="3583" max="3583" width="18.33203125" style="32" customWidth="1"/>
    <col min="3584" max="3584" width="12.88671875" style="32" customWidth="1"/>
    <col min="3585" max="3586" width="13.21875" style="32" customWidth="1"/>
    <col min="3587" max="3587" width="10.88671875" style="32" customWidth="1"/>
    <col min="3588" max="3588" width="11.109375" style="32" customWidth="1"/>
    <col min="3589" max="3589" width="15.21875" style="32" customWidth="1"/>
    <col min="3590" max="3590" width="9.6640625" style="32"/>
    <col min="3591" max="3591" width="11" style="32" customWidth="1"/>
    <col min="3592" max="3592" width="10.77734375" style="32" customWidth="1"/>
    <col min="3593" max="3593" width="11.44140625" style="32" customWidth="1"/>
    <col min="3594" max="3594" width="4" style="32" customWidth="1"/>
    <col min="3595" max="3785" width="9.6640625" style="32"/>
    <col min="3786" max="3786" width="6.44140625" style="32" customWidth="1"/>
    <col min="3787" max="3787" width="13.88671875" style="32" customWidth="1"/>
    <col min="3788" max="3788" width="11.88671875" style="32" customWidth="1"/>
    <col min="3789" max="3791" width="9.6640625" style="32"/>
    <col min="3792" max="3792" width="15.44140625" style="32" customWidth="1"/>
    <col min="3793" max="3793" width="16.21875" style="32" customWidth="1"/>
    <col min="3794" max="3805" width="9.6640625" style="32"/>
    <col min="3806" max="3806" width="12" style="32" customWidth="1"/>
    <col min="3807" max="3807" width="12.77734375" style="32" customWidth="1"/>
    <col min="3808" max="3808" width="11.109375" style="32" customWidth="1"/>
    <col min="3809" max="3809" width="12" style="32" customWidth="1"/>
    <col min="3810" max="3810" width="9.6640625" style="32"/>
    <col min="3811" max="3811" width="15.33203125" style="32" customWidth="1"/>
    <col min="3812" max="3812" width="15.21875" style="32" customWidth="1"/>
    <col min="3813" max="3813" width="21.44140625" style="32" customWidth="1"/>
    <col min="3814" max="3829" width="9.6640625" style="32"/>
    <col min="3830" max="3831" width="13.44140625" style="32" customWidth="1"/>
    <col min="3832" max="3832" width="9.6640625" style="32"/>
    <col min="3833" max="3833" width="13.88671875" style="32" customWidth="1"/>
    <col min="3834" max="3834" width="10.6640625" style="32" customWidth="1"/>
    <col min="3835" max="3835" width="17.33203125" style="32" customWidth="1"/>
    <col min="3836" max="3837" width="12.6640625" style="32" customWidth="1"/>
    <col min="3838" max="3838" width="11.21875" style="32" customWidth="1"/>
    <col min="3839" max="3839" width="18.33203125" style="32" customWidth="1"/>
    <col min="3840" max="3840" width="12.88671875" style="32" customWidth="1"/>
    <col min="3841" max="3842" width="13.21875" style="32" customWidth="1"/>
    <col min="3843" max="3843" width="10.88671875" style="32" customWidth="1"/>
    <col min="3844" max="3844" width="11.109375" style="32" customWidth="1"/>
    <col min="3845" max="3845" width="15.21875" style="32" customWidth="1"/>
    <col min="3846" max="3846" width="9.6640625" style="32"/>
    <col min="3847" max="3847" width="11" style="32" customWidth="1"/>
    <col min="3848" max="3848" width="10.77734375" style="32" customWidth="1"/>
    <col min="3849" max="3849" width="11.44140625" style="32" customWidth="1"/>
    <col min="3850" max="3850" width="4" style="32" customWidth="1"/>
    <col min="3851" max="4041" width="9.6640625" style="32"/>
    <col min="4042" max="4042" width="6.44140625" style="32" customWidth="1"/>
    <col min="4043" max="4043" width="13.88671875" style="32" customWidth="1"/>
    <col min="4044" max="4044" width="11.88671875" style="32" customWidth="1"/>
    <col min="4045" max="4047" width="9.6640625" style="32"/>
    <col min="4048" max="4048" width="15.44140625" style="32" customWidth="1"/>
    <col min="4049" max="4049" width="16.21875" style="32" customWidth="1"/>
    <col min="4050" max="4061" width="9.6640625" style="32"/>
    <col min="4062" max="4062" width="12" style="32" customWidth="1"/>
    <col min="4063" max="4063" width="12.77734375" style="32" customWidth="1"/>
    <col min="4064" max="4064" width="11.109375" style="32" customWidth="1"/>
    <col min="4065" max="4065" width="12" style="32" customWidth="1"/>
    <col min="4066" max="4066" width="9.6640625" style="32"/>
    <col min="4067" max="4067" width="15.33203125" style="32" customWidth="1"/>
    <col min="4068" max="4068" width="15.21875" style="32" customWidth="1"/>
    <col min="4069" max="4069" width="21.44140625" style="32" customWidth="1"/>
    <col min="4070" max="4085" width="9.6640625" style="32"/>
    <col min="4086" max="4087" width="13.44140625" style="32" customWidth="1"/>
    <col min="4088" max="4088" width="9.6640625" style="32"/>
    <col min="4089" max="4089" width="13.88671875" style="32" customWidth="1"/>
    <col min="4090" max="4090" width="10.6640625" style="32" customWidth="1"/>
    <col min="4091" max="4091" width="17.33203125" style="32" customWidth="1"/>
    <col min="4092" max="4093" width="12.6640625" style="32" customWidth="1"/>
    <col min="4094" max="4094" width="11.21875" style="32" customWidth="1"/>
    <col min="4095" max="4095" width="18.33203125" style="32" customWidth="1"/>
    <col min="4096" max="4096" width="12.88671875" style="32" customWidth="1"/>
    <col min="4097" max="4098" width="13.21875" style="32" customWidth="1"/>
    <col min="4099" max="4099" width="10.88671875" style="32" customWidth="1"/>
    <col min="4100" max="4100" width="11.109375" style="32" customWidth="1"/>
    <col min="4101" max="4101" width="15.21875" style="32" customWidth="1"/>
    <col min="4102" max="4102" width="9.6640625" style="32"/>
    <col min="4103" max="4103" width="11" style="32" customWidth="1"/>
    <col min="4104" max="4104" width="10.77734375" style="32" customWidth="1"/>
    <col min="4105" max="4105" width="11.44140625" style="32" customWidth="1"/>
    <col min="4106" max="4106" width="4" style="32" customWidth="1"/>
    <col min="4107" max="4297" width="9.6640625" style="32"/>
    <col min="4298" max="4298" width="6.44140625" style="32" customWidth="1"/>
    <col min="4299" max="4299" width="13.88671875" style="32" customWidth="1"/>
    <col min="4300" max="4300" width="11.88671875" style="32" customWidth="1"/>
    <col min="4301" max="4303" width="9.6640625" style="32"/>
    <col min="4304" max="4304" width="15.44140625" style="32" customWidth="1"/>
    <col min="4305" max="4305" width="16.21875" style="32" customWidth="1"/>
    <col min="4306" max="4317" width="9.6640625" style="32"/>
    <col min="4318" max="4318" width="12" style="32" customWidth="1"/>
    <col min="4319" max="4319" width="12.77734375" style="32" customWidth="1"/>
    <col min="4320" max="4320" width="11.109375" style="32" customWidth="1"/>
    <col min="4321" max="4321" width="12" style="32" customWidth="1"/>
    <col min="4322" max="4322" width="9.6640625" style="32"/>
    <col min="4323" max="4323" width="15.33203125" style="32" customWidth="1"/>
    <col min="4324" max="4324" width="15.21875" style="32" customWidth="1"/>
    <col min="4325" max="4325" width="21.44140625" style="32" customWidth="1"/>
    <col min="4326" max="4341" width="9.6640625" style="32"/>
    <col min="4342" max="4343" width="13.44140625" style="32" customWidth="1"/>
    <col min="4344" max="4344" width="9.6640625" style="32"/>
    <col min="4345" max="4345" width="13.88671875" style="32" customWidth="1"/>
    <col min="4346" max="4346" width="10.6640625" style="32" customWidth="1"/>
    <col min="4347" max="4347" width="17.33203125" style="32" customWidth="1"/>
    <col min="4348" max="4349" width="12.6640625" style="32" customWidth="1"/>
    <col min="4350" max="4350" width="11.21875" style="32" customWidth="1"/>
    <col min="4351" max="4351" width="18.33203125" style="32" customWidth="1"/>
    <col min="4352" max="4352" width="12.88671875" style="32" customWidth="1"/>
    <col min="4353" max="4354" width="13.21875" style="32" customWidth="1"/>
    <col min="4355" max="4355" width="10.88671875" style="32" customWidth="1"/>
    <col min="4356" max="4356" width="11.109375" style="32" customWidth="1"/>
    <col min="4357" max="4357" width="15.21875" style="32" customWidth="1"/>
    <col min="4358" max="4358" width="9.6640625" style="32"/>
    <col min="4359" max="4359" width="11" style="32" customWidth="1"/>
    <col min="4360" max="4360" width="10.77734375" style="32" customWidth="1"/>
    <col min="4361" max="4361" width="11.44140625" style="32" customWidth="1"/>
    <col min="4362" max="4362" width="4" style="32" customWidth="1"/>
    <col min="4363" max="4553" width="9.6640625" style="32"/>
    <col min="4554" max="4554" width="6.44140625" style="32" customWidth="1"/>
    <col min="4555" max="4555" width="13.88671875" style="32" customWidth="1"/>
    <col min="4556" max="4556" width="11.88671875" style="32" customWidth="1"/>
    <col min="4557" max="4559" width="9.6640625" style="32"/>
    <col min="4560" max="4560" width="15.44140625" style="32" customWidth="1"/>
    <col min="4561" max="4561" width="16.21875" style="32" customWidth="1"/>
    <col min="4562" max="4573" width="9.6640625" style="32"/>
    <col min="4574" max="4574" width="12" style="32" customWidth="1"/>
    <col min="4575" max="4575" width="12.77734375" style="32" customWidth="1"/>
    <col min="4576" max="4576" width="11.109375" style="32" customWidth="1"/>
    <col min="4577" max="4577" width="12" style="32" customWidth="1"/>
    <col min="4578" max="4578" width="9.6640625" style="32"/>
    <col min="4579" max="4579" width="15.33203125" style="32" customWidth="1"/>
    <col min="4580" max="4580" width="15.21875" style="32" customWidth="1"/>
    <col min="4581" max="4581" width="21.44140625" style="32" customWidth="1"/>
    <col min="4582" max="4597" width="9.6640625" style="32"/>
    <col min="4598" max="4599" width="13.44140625" style="32" customWidth="1"/>
    <col min="4600" max="4600" width="9.6640625" style="32"/>
    <col min="4601" max="4601" width="13.88671875" style="32" customWidth="1"/>
    <col min="4602" max="4602" width="10.6640625" style="32" customWidth="1"/>
    <col min="4603" max="4603" width="17.33203125" style="32" customWidth="1"/>
    <col min="4604" max="4605" width="12.6640625" style="32" customWidth="1"/>
    <col min="4606" max="4606" width="11.21875" style="32" customWidth="1"/>
    <col min="4607" max="4607" width="18.33203125" style="32" customWidth="1"/>
    <col min="4608" max="4608" width="12.88671875" style="32" customWidth="1"/>
    <col min="4609" max="4610" width="13.21875" style="32" customWidth="1"/>
    <col min="4611" max="4611" width="10.88671875" style="32" customWidth="1"/>
    <col min="4612" max="4612" width="11.109375" style="32" customWidth="1"/>
    <col min="4613" max="4613" width="15.21875" style="32" customWidth="1"/>
    <col min="4614" max="4614" width="9.6640625" style="32"/>
    <col min="4615" max="4615" width="11" style="32" customWidth="1"/>
    <col min="4616" max="4616" width="10.77734375" style="32" customWidth="1"/>
    <col min="4617" max="4617" width="11.44140625" style="32" customWidth="1"/>
    <col min="4618" max="4618" width="4" style="32" customWidth="1"/>
    <col min="4619" max="4809" width="9.6640625" style="32"/>
    <col min="4810" max="4810" width="6.44140625" style="32" customWidth="1"/>
    <col min="4811" max="4811" width="13.88671875" style="32" customWidth="1"/>
    <col min="4812" max="4812" width="11.88671875" style="32" customWidth="1"/>
    <col min="4813" max="4815" width="9.6640625" style="32"/>
    <col min="4816" max="4816" width="15.44140625" style="32" customWidth="1"/>
    <col min="4817" max="4817" width="16.21875" style="32" customWidth="1"/>
    <col min="4818" max="4829" width="9.6640625" style="32"/>
    <col min="4830" max="4830" width="12" style="32" customWidth="1"/>
    <col min="4831" max="4831" width="12.77734375" style="32" customWidth="1"/>
    <col min="4832" max="4832" width="11.109375" style="32" customWidth="1"/>
    <col min="4833" max="4833" width="12" style="32" customWidth="1"/>
    <col min="4834" max="4834" width="9.6640625" style="32"/>
    <col min="4835" max="4835" width="15.33203125" style="32" customWidth="1"/>
    <col min="4836" max="4836" width="15.21875" style="32" customWidth="1"/>
    <col min="4837" max="4837" width="21.44140625" style="32" customWidth="1"/>
    <col min="4838" max="4853" width="9.6640625" style="32"/>
    <col min="4854" max="4855" width="13.44140625" style="32" customWidth="1"/>
    <col min="4856" max="4856" width="9.6640625" style="32"/>
    <col min="4857" max="4857" width="13.88671875" style="32" customWidth="1"/>
    <col min="4858" max="4858" width="10.6640625" style="32" customWidth="1"/>
    <col min="4859" max="4859" width="17.33203125" style="32" customWidth="1"/>
    <col min="4860" max="4861" width="12.6640625" style="32" customWidth="1"/>
    <col min="4862" max="4862" width="11.21875" style="32" customWidth="1"/>
    <col min="4863" max="4863" width="18.33203125" style="32" customWidth="1"/>
    <col min="4864" max="4864" width="12.88671875" style="32" customWidth="1"/>
    <col min="4865" max="4866" width="13.21875" style="32" customWidth="1"/>
    <col min="4867" max="4867" width="10.88671875" style="32" customWidth="1"/>
    <col min="4868" max="4868" width="11.109375" style="32" customWidth="1"/>
    <col min="4869" max="4869" width="15.21875" style="32" customWidth="1"/>
    <col min="4870" max="4870" width="9.6640625" style="32"/>
    <col min="4871" max="4871" width="11" style="32" customWidth="1"/>
    <col min="4872" max="4872" width="10.77734375" style="32" customWidth="1"/>
    <col min="4873" max="4873" width="11.44140625" style="32" customWidth="1"/>
    <col min="4874" max="4874" width="4" style="32" customWidth="1"/>
    <col min="4875" max="5065" width="9.6640625" style="32"/>
    <col min="5066" max="5066" width="6.44140625" style="32" customWidth="1"/>
    <col min="5067" max="5067" width="13.88671875" style="32" customWidth="1"/>
    <col min="5068" max="5068" width="11.88671875" style="32" customWidth="1"/>
    <col min="5069" max="5071" width="9.6640625" style="32"/>
    <col min="5072" max="5072" width="15.44140625" style="32" customWidth="1"/>
    <col min="5073" max="5073" width="16.21875" style="32" customWidth="1"/>
    <col min="5074" max="5085" width="9.6640625" style="32"/>
    <col min="5086" max="5086" width="12" style="32" customWidth="1"/>
    <col min="5087" max="5087" width="12.77734375" style="32" customWidth="1"/>
    <col min="5088" max="5088" width="11.109375" style="32" customWidth="1"/>
    <col min="5089" max="5089" width="12" style="32" customWidth="1"/>
    <col min="5090" max="5090" width="9.6640625" style="32"/>
    <col min="5091" max="5091" width="15.33203125" style="32" customWidth="1"/>
    <col min="5092" max="5092" width="15.21875" style="32" customWidth="1"/>
    <col min="5093" max="5093" width="21.44140625" style="32" customWidth="1"/>
    <col min="5094" max="5109" width="9.6640625" style="32"/>
    <col min="5110" max="5111" width="13.44140625" style="32" customWidth="1"/>
    <col min="5112" max="5112" width="9.6640625" style="32"/>
    <col min="5113" max="5113" width="13.88671875" style="32" customWidth="1"/>
    <col min="5114" max="5114" width="10.6640625" style="32" customWidth="1"/>
    <col min="5115" max="5115" width="17.33203125" style="32" customWidth="1"/>
    <col min="5116" max="5117" width="12.6640625" style="32" customWidth="1"/>
    <col min="5118" max="5118" width="11.21875" style="32" customWidth="1"/>
    <col min="5119" max="5119" width="18.33203125" style="32" customWidth="1"/>
    <col min="5120" max="5120" width="12.88671875" style="32" customWidth="1"/>
    <col min="5121" max="5122" width="13.21875" style="32" customWidth="1"/>
    <col min="5123" max="5123" width="10.88671875" style="32" customWidth="1"/>
    <col min="5124" max="5124" width="11.109375" style="32" customWidth="1"/>
    <col min="5125" max="5125" width="15.21875" style="32" customWidth="1"/>
    <col min="5126" max="5126" width="9.6640625" style="32"/>
    <col min="5127" max="5127" width="11" style="32" customWidth="1"/>
    <col min="5128" max="5128" width="10.77734375" style="32" customWidth="1"/>
    <col min="5129" max="5129" width="11.44140625" style="32" customWidth="1"/>
    <col min="5130" max="5130" width="4" style="32" customWidth="1"/>
    <col min="5131" max="5321" width="9.6640625" style="32"/>
    <col min="5322" max="5322" width="6.44140625" style="32" customWidth="1"/>
    <col min="5323" max="5323" width="13.88671875" style="32" customWidth="1"/>
    <col min="5324" max="5324" width="11.88671875" style="32" customWidth="1"/>
    <col min="5325" max="5327" width="9.6640625" style="32"/>
    <col min="5328" max="5328" width="15.44140625" style="32" customWidth="1"/>
    <col min="5329" max="5329" width="16.21875" style="32" customWidth="1"/>
    <col min="5330" max="5341" width="9.6640625" style="32"/>
    <col min="5342" max="5342" width="12" style="32" customWidth="1"/>
    <col min="5343" max="5343" width="12.77734375" style="32" customWidth="1"/>
    <col min="5344" max="5344" width="11.109375" style="32" customWidth="1"/>
    <col min="5345" max="5345" width="12" style="32" customWidth="1"/>
    <col min="5346" max="5346" width="9.6640625" style="32"/>
    <col min="5347" max="5347" width="15.33203125" style="32" customWidth="1"/>
    <col min="5348" max="5348" width="15.21875" style="32" customWidth="1"/>
    <col min="5349" max="5349" width="21.44140625" style="32" customWidth="1"/>
    <col min="5350" max="5365" width="9.6640625" style="32"/>
    <col min="5366" max="5367" width="13.44140625" style="32" customWidth="1"/>
    <col min="5368" max="5368" width="9.6640625" style="32"/>
    <col min="5369" max="5369" width="13.88671875" style="32" customWidth="1"/>
    <col min="5370" max="5370" width="10.6640625" style="32" customWidth="1"/>
    <col min="5371" max="5371" width="17.33203125" style="32" customWidth="1"/>
    <col min="5372" max="5373" width="12.6640625" style="32" customWidth="1"/>
    <col min="5374" max="5374" width="11.21875" style="32" customWidth="1"/>
    <col min="5375" max="5375" width="18.33203125" style="32" customWidth="1"/>
    <col min="5376" max="5376" width="12.88671875" style="32" customWidth="1"/>
    <col min="5377" max="5378" width="13.21875" style="32" customWidth="1"/>
    <col min="5379" max="5379" width="10.88671875" style="32" customWidth="1"/>
    <col min="5380" max="5380" width="11.109375" style="32" customWidth="1"/>
    <col min="5381" max="5381" width="15.21875" style="32" customWidth="1"/>
    <col min="5382" max="5382" width="9.6640625" style="32"/>
    <col min="5383" max="5383" width="11" style="32" customWidth="1"/>
    <col min="5384" max="5384" width="10.77734375" style="32" customWidth="1"/>
    <col min="5385" max="5385" width="11.44140625" style="32" customWidth="1"/>
    <col min="5386" max="5386" width="4" style="32" customWidth="1"/>
    <col min="5387" max="5577" width="9.6640625" style="32"/>
    <col min="5578" max="5578" width="6.44140625" style="32" customWidth="1"/>
    <col min="5579" max="5579" width="13.88671875" style="32" customWidth="1"/>
    <col min="5580" max="5580" width="11.88671875" style="32" customWidth="1"/>
    <col min="5581" max="5583" width="9.6640625" style="32"/>
    <col min="5584" max="5584" width="15.44140625" style="32" customWidth="1"/>
    <col min="5585" max="5585" width="16.21875" style="32" customWidth="1"/>
    <col min="5586" max="5597" width="9.6640625" style="32"/>
    <col min="5598" max="5598" width="12" style="32" customWidth="1"/>
    <col min="5599" max="5599" width="12.77734375" style="32" customWidth="1"/>
    <col min="5600" max="5600" width="11.109375" style="32" customWidth="1"/>
    <col min="5601" max="5601" width="12" style="32" customWidth="1"/>
    <col min="5602" max="5602" width="9.6640625" style="32"/>
    <col min="5603" max="5603" width="15.33203125" style="32" customWidth="1"/>
    <col min="5604" max="5604" width="15.21875" style="32" customWidth="1"/>
    <col min="5605" max="5605" width="21.44140625" style="32" customWidth="1"/>
    <col min="5606" max="5621" width="9.6640625" style="32"/>
    <col min="5622" max="5623" width="13.44140625" style="32" customWidth="1"/>
    <col min="5624" max="5624" width="9.6640625" style="32"/>
    <col min="5625" max="5625" width="13.88671875" style="32" customWidth="1"/>
    <col min="5626" max="5626" width="10.6640625" style="32" customWidth="1"/>
    <col min="5627" max="5627" width="17.33203125" style="32" customWidth="1"/>
    <col min="5628" max="5629" width="12.6640625" style="32" customWidth="1"/>
    <col min="5630" max="5630" width="11.21875" style="32" customWidth="1"/>
    <col min="5631" max="5631" width="18.33203125" style="32" customWidth="1"/>
    <col min="5632" max="5632" width="12.88671875" style="32" customWidth="1"/>
    <col min="5633" max="5634" width="13.21875" style="32" customWidth="1"/>
    <col min="5635" max="5635" width="10.88671875" style="32" customWidth="1"/>
    <col min="5636" max="5636" width="11.109375" style="32" customWidth="1"/>
    <col min="5637" max="5637" width="15.21875" style="32" customWidth="1"/>
    <col min="5638" max="5638" width="9.6640625" style="32"/>
    <col min="5639" max="5639" width="11" style="32" customWidth="1"/>
    <col min="5640" max="5640" width="10.77734375" style="32" customWidth="1"/>
    <col min="5641" max="5641" width="11.44140625" style="32" customWidth="1"/>
    <col min="5642" max="5642" width="4" style="32" customWidth="1"/>
    <col min="5643" max="5833" width="9.6640625" style="32"/>
    <col min="5834" max="5834" width="6.44140625" style="32" customWidth="1"/>
    <col min="5835" max="5835" width="13.88671875" style="32" customWidth="1"/>
    <col min="5836" max="5836" width="11.88671875" style="32" customWidth="1"/>
    <col min="5837" max="5839" width="9.6640625" style="32"/>
    <col min="5840" max="5840" width="15.44140625" style="32" customWidth="1"/>
    <col min="5841" max="5841" width="16.21875" style="32" customWidth="1"/>
    <col min="5842" max="5853" width="9.6640625" style="32"/>
    <col min="5854" max="5854" width="12" style="32" customWidth="1"/>
    <col min="5855" max="5855" width="12.77734375" style="32" customWidth="1"/>
    <col min="5856" max="5856" width="11.109375" style="32" customWidth="1"/>
    <col min="5857" max="5857" width="12" style="32" customWidth="1"/>
    <col min="5858" max="5858" width="9.6640625" style="32"/>
    <col min="5859" max="5859" width="15.33203125" style="32" customWidth="1"/>
    <col min="5860" max="5860" width="15.21875" style="32" customWidth="1"/>
    <col min="5861" max="5861" width="21.44140625" style="32" customWidth="1"/>
    <col min="5862" max="5877" width="9.6640625" style="32"/>
    <col min="5878" max="5879" width="13.44140625" style="32" customWidth="1"/>
    <col min="5880" max="5880" width="9.6640625" style="32"/>
    <col min="5881" max="5881" width="13.88671875" style="32" customWidth="1"/>
    <col min="5882" max="5882" width="10.6640625" style="32" customWidth="1"/>
    <col min="5883" max="5883" width="17.33203125" style="32" customWidth="1"/>
    <col min="5884" max="5885" width="12.6640625" style="32" customWidth="1"/>
    <col min="5886" max="5886" width="11.21875" style="32" customWidth="1"/>
    <col min="5887" max="5887" width="18.33203125" style="32" customWidth="1"/>
    <col min="5888" max="5888" width="12.88671875" style="32" customWidth="1"/>
    <col min="5889" max="5890" width="13.21875" style="32" customWidth="1"/>
    <col min="5891" max="5891" width="10.88671875" style="32" customWidth="1"/>
    <col min="5892" max="5892" width="11.109375" style="32" customWidth="1"/>
    <col min="5893" max="5893" width="15.21875" style="32" customWidth="1"/>
    <col min="5894" max="5894" width="9.6640625" style="32"/>
    <col min="5895" max="5895" width="11" style="32" customWidth="1"/>
    <col min="5896" max="5896" width="10.77734375" style="32" customWidth="1"/>
    <col min="5897" max="5897" width="11.44140625" style="32" customWidth="1"/>
    <col min="5898" max="5898" width="4" style="32" customWidth="1"/>
    <col min="5899" max="6089" width="9.6640625" style="32"/>
    <col min="6090" max="6090" width="6.44140625" style="32" customWidth="1"/>
    <col min="6091" max="6091" width="13.88671875" style="32" customWidth="1"/>
    <col min="6092" max="6092" width="11.88671875" style="32" customWidth="1"/>
    <col min="6093" max="6095" width="9.6640625" style="32"/>
    <col min="6096" max="6096" width="15.44140625" style="32" customWidth="1"/>
    <col min="6097" max="6097" width="16.21875" style="32" customWidth="1"/>
    <col min="6098" max="6109" width="9.6640625" style="32"/>
    <col min="6110" max="6110" width="12" style="32" customWidth="1"/>
    <col min="6111" max="6111" width="12.77734375" style="32" customWidth="1"/>
    <col min="6112" max="6112" width="11.109375" style="32" customWidth="1"/>
    <col min="6113" max="6113" width="12" style="32" customWidth="1"/>
    <col min="6114" max="6114" width="9.6640625" style="32"/>
    <col min="6115" max="6115" width="15.33203125" style="32" customWidth="1"/>
    <col min="6116" max="6116" width="15.21875" style="32" customWidth="1"/>
    <col min="6117" max="6117" width="21.44140625" style="32" customWidth="1"/>
    <col min="6118" max="6133" width="9.6640625" style="32"/>
    <col min="6134" max="6135" width="13.44140625" style="32" customWidth="1"/>
    <col min="6136" max="6136" width="9.6640625" style="32"/>
    <col min="6137" max="6137" width="13.88671875" style="32" customWidth="1"/>
    <col min="6138" max="6138" width="10.6640625" style="32" customWidth="1"/>
    <col min="6139" max="6139" width="17.33203125" style="32" customWidth="1"/>
    <col min="6140" max="6141" width="12.6640625" style="32" customWidth="1"/>
    <col min="6142" max="6142" width="11.21875" style="32" customWidth="1"/>
    <col min="6143" max="6143" width="18.33203125" style="32" customWidth="1"/>
    <col min="6144" max="6144" width="12.88671875" style="32" customWidth="1"/>
    <col min="6145" max="6146" width="13.21875" style="32" customWidth="1"/>
    <col min="6147" max="6147" width="10.88671875" style="32" customWidth="1"/>
    <col min="6148" max="6148" width="11.109375" style="32" customWidth="1"/>
    <col min="6149" max="6149" width="15.21875" style="32" customWidth="1"/>
    <col min="6150" max="6150" width="9.6640625" style="32"/>
    <col min="6151" max="6151" width="11" style="32" customWidth="1"/>
    <col min="6152" max="6152" width="10.77734375" style="32" customWidth="1"/>
    <col min="6153" max="6153" width="11.44140625" style="32" customWidth="1"/>
    <col min="6154" max="6154" width="4" style="32" customWidth="1"/>
    <col min="6155" max="6345" width="9.6640625" style="32"/>
    <col min="6346" max="6346" width="6.44140625" style="32" customWidth="1"/>
    <col min="6347" max="6347" width="13.88671875" style="32" customWidth="1"/>
    <col min="6348" max="6348" width="11.88671875" style="32" customWidth="1"/>
    <col min="6349" max="6351" width="9.6640625" style="32"/>
    <col min="6352" max="6352" width="15.44140625" style="32" customWidth="1"/>
    <col min="6353" max="6353" width="16.21875" style="32" customWidth="1"/>
    <col min="6354" max="6365" width="9.6640625" style="32"/>
    <col min="6366" max="6366" width="12" style="32" customWidth="1"/>
    <col min="6367" max="6367" width="12.77734375" style="32" customWidth="1"/>
    <col min="6368" max="6368" width="11.109375" style="32" customWidth="1"/>
    <col min="6369" max="6369" width="12" style="32" customWidth="1"/>
    <col min="6370" max="6370" width="9.6640625" style="32"/>
    <col min="6371" max="6371" width="15.33203125" style="32" customWidth="1"/>
    <col min="6372" max="6372" width="15.21875" style="32" customWidth="1"/>
    <col min="6373" max="6373" width="21.44140625" style="32" customWidth="1"/>
    <col min="6374" max="6389" width="9.6640625" style="32"/>
    <col min="6390" max="6391" width="13.44140625" style="32" customWidth="1"/>
    <col min="6392" max="6392" width="9.6640625" style="32"/>
    <col min="6393" max="6393" width="13.88671875" style="32" customWidth="1"/>
    <col min="6394" max="6394" width="10.6640625" style="32" customWidth="1"/>
    <col min="6395" max="6395" width="17.33203125" style="32" customWidth="1"/>
    <col min="6396" max="6397" width="12.6640625" style="32" customWidth="1"/>
    <col min="6398" max="6398" width="11.21875" style="32" customWidth="1"/>
    <col min="6399" max="6399" width="18.33203125" style="32" customWidth="1"/>
    <col min="6400" max="6400" width="12.88671875" style="32" customWidth="1"/>
    <col min="6401" max="6402" width="13.21875" style="32" customWidth="1"/>
    <col min="6403" max="6403" width="10.88671875" style="32" customWidth="1"/>
    <col min="6404" max="6404" width="11.109375" style="32" customWidth="1"/>
    <col min="6405" max="6405" width="15.21875" style="32" customWidth="1"/>
    <col min="6406" max="6406" width="9.6640625" style="32"/>
    <col min="6407" max="6407" width="11" style="32" customWidth="1"/>
    <col min="6408" max="6408" width="10.77734375" style="32" customWidth="1"/>
    <col min="6409" max="6409" width="11.44140625" style="32" customWidth="1"/>
    <col min="6410" max="6410" width="4" style="32" customWidth="1"/>
    <col min="6411" max="6601" width="9.6640625" style="32"/>
    <col min="6602" max="6602" width="6.44140625" style="32" customWidth="1"/>
    <col min="6603" max="6603" width="13.88671875" style="32" customWidth="1"/>
    <col min="6604" max="6604" width="11.88671875" style="32" customWidth="1"/>
    <col min="6605" max="6607" width="9.6640625" style="32"/>
    <col min="6608" max="6608" width="15.44140625" style="32" customWidth="1"/>
    <col min="6609" max="6609" width="16.21875" style="32" customWidth="1"/>
    <col min="6610" max="6621" width="9.6640625" style="32"/>
    <col min="6622" max="6622" width="12" style="32" customWidth="1"/>
    <col min="6623" max="6623" width="12.77734375" style="32" customWidth="1"/>
    <col min="6624" max="6624" width="11.109375" style="32" customWidth="1"/>
    <col min="6625" max="6625" width="12" style="32" customWidth="1"/>
    <col min="6626" max="6626" width="9.6640625" style="32"/>
    <col min="6627" max="6627" width="15.33203125" style="32" customWidth="1"/>
    <col min="6628" max="6628" width="15.21875" style="32" customWidth="1"/>
    <col min="6629" max="6629" width="21.44140625" style="32" customWidth="1"/>
    <col min="6630" max="6645" width="9.6640625" style="32"/>
    <col min="6646" max="6647" width="13.44140625" style="32" customWidth="1"/>
    <col min="6648" max="6648" width="9.6640625" style="32"/>
    <col min="6649" max="6649" width="13.88671875" style="32" customWidth="1"/>
    <col min="6650" max="6650" width="10.6640625" style="32" customWidth="1"/>
    <col min="6651" max="6651" width="17.33203125" style="32" customWidth="1"/>
    <col min="6652" max="6653" width="12.6640625" style="32" customWidth="1"/>
    <col min="6654" max="6654" width="11.21875" style="32" customWidth="1"/>
    <col min="6655" max="6655" width="18.33203125" style="32" customWidth="1"/>
    <col min="6656" max="6656" width="12.88671875" style="32" customWidth="1"/>
    <col min="6657" max="6658" width="13.21875" style="32" customWidth="1"/>
    <col min="6659" max="6659" width="10.88671875" style="32" customWidth="1"/>
    <col min="6660" max="6660" width="11.109375" style="32" customWidth="1"/>
    <col min="6661" max="6661" width="15.21875" style="32" customWidth="1"/>
    <col min="6662" max="6662" width="9.6640625" style="32"/>
    <col min="6663" max="6663" width="11" style="32" customWidth="1"/>
    <col min="6664" max="6664" width="10.77734375" style="32" customWidth="1"/>
    <col min="6665" max="6665" width="11.44140625" style="32" customWidth="1"/>
    <col min="6666" max="6666" width="4" style="32" customWidth="1"/>
    <col min="6667" max="6857" width="9.6640625" style="32"/>
    <col min="6858" max="6858" width="6.44140625" style="32" customWidth="1"/>
    <col min="6859" max="6859" width="13.88671875" style="32" customWidth="1"/>
    <col min="6860" max="6860" width="11.88671875" style="32" customWidth="1"/>
    <col min="6861" max="6863" width="9.6640625" style="32"/>
    <col min="6864" max="6864" width="15.44140625" style="32" customWidth="1"/>
    <col min="6865" max="6865" width="16.21875" style="32" customWidth="1"/>
    <col min="6866" max="6877" width="9.6640625" style="32"/>
    <col min="6878" max="6878" width="12" style="32" customWidth="1"/>
    <col min="6879" max="6879" width="12.77734375" style="32" customWidth="1"/>
    <col min="6880" max="6880" width="11.109375" style="32" customWidth="1"/>
    <col min="6881" max="6881" width="12" style="32" customWidth="1"/>
    <col min="6882" max="6882" width="9.6640625" style="32"/>
    <col min="6883" max="6883" width="15.33203125" style="32" customWidth="1"/>
    <col min="6884" max="6884" width="15.21875" style="32" customWidth="1"/>
    <col min="6885" max="6885" width="21.44140625" style="32" customWidth="1"/>
    <col min="6886" max="6901" width="9.6640625" style="32"/>
    <col min="6902" max="6903" width="13.44140625" style="32" customWidth="1"/>
    <col min="6904" max="6904" width="9.6640625" style="32"/>
    <col min="6905" max="6905" width="13.88671875" style="32" customWidth="1"/>
    <col min="6906" max="6906" width="10.6640625" style="32" customWidth="1"/>
    <col min="6907" max="6907" width="17.33203125" style="32" customWidth="1"/>
    <col min="6908" max="6909" width="12.6640625" style="32" customWidth="1"/>
    <col min="6910" max="6910" width="11.21875" style="32" customWidth="1"/>
    <col min="6911" max="6911" width="18.33203125" style="32" customWidth="1"/>
    <col min="6912" max="6912" width="12.88671875" style="32" customWidth="1"/>
    <col min="6913" max="6914" width="13.21875" style="32" customWidth="1"/>
    <col min="6915" max="6915" width="10.88671875" style="32" customWidth="1"/>
    <col min="6916" max="6916" width="11.109375" style="32" customWidth="1"/>
    <col min="6917" max="6917" width="15.21875" style="32" customWidth="1"/>
    <col min="6918" max="6918" width="9.6640625" style="32"/>
    <col min="6919" max="6919" width="11" style="32" customWidth="1"/>
    <col min="6920" max="6920" width="10.77734375" style="32" customWidth="1"/>
    <col min="6921" max="6921" width="11.44140625" style="32" customWidth="1"/>
    <col min="6922" max="6922" width="4" style="32" customWidth="1"/>
    <col min="6923" max="7113" width="9.6640625" style="32"/>
    <col min="7114" max="7114" width="6.44140625" style="32" customWidth="1"/>
    <col min="7115" max="7115" width="13.88671875" style="32" customWidth="1"/>
    <col min="7116" max="7116" width="11.88671875" style="32" customWidth="1"/>
    <col min="7117" max="7119" width="9.6640625" style="32"/>
    <col min="7120" max="7120" width="15.44140625" style="32" customWidth="1"/>
    <col min="7121" max="7121" width="16.21875" style="32" customWidth="1"/>
    <col min="7122" max="7133" width="9.6640625" style="32"/>
    <col min="7134" max="7134" width="12" style="32" customWidth="1"/>
    <col min="7135" max="7135" width="12.77734375" style="32" customWidth="1"/>
    <col min="7136" max="7136" width="11.109375" style="32" customWidth="1"/>
    <col min="7137" max="7137" width="12" style="32" customWidth="1"/>
    <col min="7138" max="7138" width="9.6640625" style="32"/>
    <col min="7139" max="7139" width="15.33203125" style="32" customWidth="1"/>
    <col min="7140" max="7140" width="15.21875" style="32" customWidth="1"/>
    <col min="7141" max="7141" width="21.44140625" style="32" customWidth="1"/>
    <col min="7142" max="7157" width="9.6640625" style="32"/>
    <col min="7158" max="7159" width="13.44140625" style="32" customWidth="1"/>
    <col min="7160" max="7160" width="9.6640625" style="32"/>
    <col min="7161" max="7161" width="13.88671875" style="32" customWidth="1"/>
    <col min="7162" max="7162" width="10.6640625" style="32" customWidth="1"/>
    <col min="7163" max="7163" width="17.33203125" style="32" customWidth="1"/>
    <col min="7164" max="7165" width="12.6640625" style="32" customWidth="1"/>
    <col min="7166" max="7166" width="11.21875" style="32" customWidth="1"/>
    <col min="7167" max="7167" width="18.33203125" style="32" customWidth="1"/>
    <col min="7168" max="7168" width="12.88671875" style="32" customWidth="1"/>
    <col min="7169" max="7170" width="13.21875" style="32" customWidth="1"/>
    <col min="7171" max="7171" width="10.88671875" style="32" customWidth="1"/>
    <col min="7172" max="7172" width="11.109375" style="32" customWidth="1"/>
    <col min="7173" max="7173" width="15.21875" style="32" customWidth="1"/>
    <col min="7174" max="7174" width="9.6640625" style="32"/>
    <col min="7175" max="7175" width="11" style="32" customWidth="1"/>
    <col min="7176" max="7176" width="10.77734375" style="32" customWidth="1"/>
    <col min="7177" max="7177" width="11.44140625" style="32" customWidth="1"/>
    <col min="7178" max="7178" width="4" style="32" customWidth="1"/>
    <col min="7179" max="7369" width="9.6640625" style="32"/>
    <col min="7370" max="7370" width="6.44140625" style="32" customWidth="1"/>
    <col min="7371" max="7371" width="13.88671875" style="32" customWidth="1"/>
    <col min="7372" max="7372" width="11.88671875" style="32" customWidth="1"/>
    <col min="7373" max="7375" width="9.6640625" style="32"/>
    <col min="7376" max="7376" width="15.44140625" style="32" customWidth="1"/>
    <col min="7377" max="7377" width="16.21875" style="32" customWidth="1"/>
    <col min="7378" max="7389" width="9.6640625" style="32"/>
    <col min="7390" max="7390" width="12" style="32" customWidth="1"/>
    <col min="7391" max="7391" width="12.77734375" style="32" customWidth="1"/>
    <col min="7392" max="7392" width="11.109375" style="32" customWidth="1"/>
    <col min="7393" max="7393" width="12" style="32" customWidth="1"/>
    <col min="7394" max="7394" width="9.6640625" style="32"/>
    <col min="7395" max="7395" width="15.33203125" style="32" customWidth="1"/>
    <col min="7396" max="7396" width="15.21875" style="32" customWidth="1"/>
    <col min="7397" max="7397" width="21.44140625" style="32" customWidth="1"/>
    <col min="7398" max="7413" width="9.6640625" style="32"/>
    <col min="7414" max="7415" width="13.44140625" style="32" customWidth="1"/>
    <col min="7416" max="7416" width="9.6640625" style="32"/>
    <col min="7417" max="7417" width="13.88671875" style="32" customWidth="1"/>
    <col min="7418" max="7418" width="10.6640625" style="32" customWidth="1"/>
    <col min="7419" max="7419" width="17.33203125" style="32" customWidth="1"/>
    <col min="7420" max="7421" width="12.6640625" style="32" customWidth="1"/>
    <col min="7422" max="7422" width="11.21875" style="32" customWidth="1"/>
    <col min="7423" max="7423" width="18.33203125" style="32" customWidth="1"/>
    <col min="7424" max="7424" width="12.88671875" style="32" customWidth="1"/>
    <col min="7425" max="7426" width="13.21875" style="32" customWidth="1"/>
    <col min="7427" max="7427" width="10.88671875" style="32" customWidth="1"/>
    <col min="7428" max="7428" width="11.109375" style="32" customWidth="1"/>
    <col min="7429" max="7429" width="15.21875" style="32" customWidth="1"/>
    <col min="7430" max="7430" width="9.6640625" style="32"/>
    <col min="7431" max="7431" width="11" style="32" customWidth="1"/>
    <col min="7432" max="7432" width="10.77734375" style="32" customWidth="1"/>
    <col min="7433" max="7433" width="11.44140625" style="32" customWidth="1"/>
    <col min="7434" max="7434" width="4" style="32" customWidth="1"/>
    <col min="7435" max="7625" width="9.6640625" style="32"/>
    <col min="7626" max="7626" width="6.44140625" style="32" customWidth="1"/>
    <col min="7627" max="7627" width="13.88671875" style="32" customWidth="1"/>
    <col min="7628" max="7628" width="11.88671875" style="32" customWidth="1"/>
    <col min="7629" max="7631" width="9.6640625" style="32"/>
    <col min="7632" max="7632" width="15.44140625" style="32" customWidth="1"/>
    <col min="7633" max="7633" width="16.21875" style="32" customWidth="1"/>
    <col min="7634" max="7645" width="9.6640625" style="32"/>
    <col min="7646" max="7646" width="12" style="32" customWidth="1"/>
    <col min="7647" max="7647" width="12.77734375" style="32" customWidth="1"/>
    <col min="7648" max="7648" width="11.109375" style="32" customWidth="1"/>
    <col min="7649" max="7649" width="12" style="32" customWidth="1"/>
    <col min="7650" max="7650" width="9.6640625" style="32"/>
    <col min="7651" max="7651" width="15.33203125" style="32" customWidth="1"/>
    <col min="7652" max="7652" width="15.21875" style="32" customWidth="1"/>
    <col min="7653" max="7653" width="21.44140625" style="32" customWidth="1"/>
    <col min="7654" max="7669" width="9.6640625" style="32"/>
    <col min="7670" max="7671" width="13.44140625" style="32" customWidth="1"/>
    <col min="7672" max="7672" width="9.6640625" style="32"/>
    <col min="7673" max="7673" width="13.88671875" style="32" customWidth="1"/>
    <col min="7674" max="7674" width="10.6640625" style="32" customWidth="1"/>
    <col min="7675" max="7675" width="17.33203125" style="32" customWidth="1"/>
    <col min="7676" max="7677" width="12.6640625" style="32" customWidth="1"/>
    <col min="7678" max="7678" width="11.21875" style="32" customWidth="1"/>
    <col min="7679" max="7679" width="18.33203125" style="32" customWidth="1"/>
    <col min="7680" max="7680" width="12.88671875" style="32" customWidth="1"/>
    <col min="7681" max="7682" width="13.21875" style="32" customWidth="1"/>
    <col min="7683" max="7683" width="10.88671875" style="32" customWidth="1"/>
    <col min="7684" max="7684" width="11.109375" style="32" customWidth="1"/>
    <col min="7685" max="7685" width="15.21875" style="32" customWidth="1"/>
    <col min="7686" max="7686" width="9.6640625" style="32"/>
    <col min="7687" max="7687" width="11" style="32" customWidth="1"/>
    <col min="7688" max="7688" width="10.77734375" style="32" customWidth="1"/>
    <col min="7689" max="7689" width="11.44140625" style="32" customWidth="1"/>
    <col min="7690" max="7690" width="4" style="32" customWidth="1"/>
    <col min="7691" max="7881" width="9.6640625" style="32"/>
    <col min="7882" max="7882" width="6.44140625" style="32" customWidth="1"/>
    <col min="7883" max="7883" width="13.88671875" style="32" customWidth="1"/>
    <col min="7884" max="7884" width="11.88671875" style="32" customWidth="1"/>
    <col min="7885" max="7887" width="9.6640625" style="32"/>
    <col min="7888" max="7888" width="15.44140625" style="32" customWidth="1"/>
    <col min="7889" max="7889" width="16.21875" style="32" customWidth="1"/>
    <col min="7890" max="7901" width="9.6640625" style="32"/>
    <col min="7902" max="7902" width="12" style="32" customWidth="1"/>
    <col min="7903" max="7903" width="12.77734375" style="32" customWidth="1"/>
    <col min="7904" max="7904" width="11.109375" style="32" customWidth="1"/>
    <col min="7905" max="7905" width="12" style="32" customWidth="1"/>
    <col min="7906" max="7906" width="9.6640625" style="32"/>
    <col min="7907" max="7907" width="15.33203125" style="32" customWidth="1"/>
    <col min="7908" max="7908" width="15.21875" style="32" customWidth="1"/>
    <col min="7909" max="7909" width="21.44140625" style="32" customWidth="1"/>
    <col min="7910" max="7925" width="9.6640625" style="32"/>
    <col min="7926" max="7927" width="13.44140625" style="32" customWidth="1"/>
    <col min="7928" max="7928" width="9.6640625" style="32"/>
    <col min="7929" max="7929" width="13.88671875" style="32" customWidth="1"/>
    <col min="7930" max="7930" width="10.6640625" style="32" customWidth="1"/>
    <col min="7931" max="7931" width="17.33203125" style="32" customWidth="1"/>
    <col min="7932" max="7933" width="12.6640625" style="32" customWidth="1"/>
    <col min="7934" max="7934" width="11.21875" style="32" customWidth="1"/>
    <col min="7935" max="7935" width="18.33203125" style="32" customWidth="1"/>
    <col min="7936" max="7936" width="12.88671875" style="32" customWidth="1"/>
    <col min="7937" max="7938" width="13.21875" style="32" customWidth="1"/>
    <col min="7939" max="7939" width="10.88671875" style="32" customWidth="1"/>
    <col min="7940" max="7940" width="11.109375" style="32" customWidth="1"/>
    <col min="7941" max="7941" width="15.21875" style="32" customWidth="1"/>
    <col min="7942" max="7942" width="9.6640625" style="32"/>
    <col min="7943" max="7943" width="11" style="32" customWidth="1"/>
    <col min="7944" max="7944" width="10.77734375" style="32" customWidth="1"/>
    <col min="7945" max="7945" width="11.44140625" style="32" customWidth="1"/>
    <col min="7946" max="7946" width="4" style="32" customWidth="1"/>
    <col min="7947" max="8137" width="9.6640625" style="32"/>
    <col min="8138" max="8138" width="6.44140625" style="32" customWidth="1"/>
    <col min="8139" max="8139" width="13.88671875" style="32" customWidth="1"/>
    <col min="8140" max="8140" width="11.88671875" style="32" customWidth="1"/>
    <col min="8141" max="8143" width="9.6640625" style="32"/>
    <col min="8144" max="8144" width="15.44140625" style="32" customWidth="1"/>
    <col min="8145" max="8145" width="16.21875" style="32" customWidth="1"/>
    <col min="8146" max="8157" width="9.6640625" style="32"/>
    <col min="8158" max="8158" width="12" style="32" customWidth="1"/>
    <col min="8159" max="8159" width="12.77734375" style="32" customWidth="1"/>
    <col min="8160" max="8160" width="11.109375" style="32" customWidth="1"/>
    <col min="8161" max="8161" width="12" style="32" customWidth="1"/>
    <col min="8162" max="8162" width="9.6640625" style="32"/>
    <col min="8163" max="8163" width="15.33203125" style="32" customWidth="1"/>
    <col min="8164" max="8164" width="15.21875" style="32" customWidth="1"/>
    <col min="8165" max="8165" width="21.44140625" style="32" customWidth="1"/>
    <col min="8166" max="8181" width="9.6640625" style="32"/>
    <col min="8182" max="8183" width="13.44140625" style="32" customWidth="1"/>
    <col min="8184" max="8184" width="9.6640625" style="32"/>
    <col min="8185" max="8185" width="13.88671875" style="32" customWidth="1"/>
    <col min="8186" max="8186" width="10.6640625" style="32" customWidth="1"/>
    <col min="8187" max="8187" width="17.33203125" style="32" customWidth="1"/>
    <col min="8188" max="8189" width="12.6640625" style="32" customWidth="1"/>
    <col min="8190" max="8190" width="11.21875" style="32" customWidth="1"/>
    <col min="8191" max="8191" width="18.33203125" style="32" customWidth="1"/>
    <col min="8192" max="8192" width="12.88671875" style="32" customWidth="1"/>
    <col min="8193" max="8194" width="13.21875" style="32" customWidth="1"/>
    <col min="8195" max="8195" width="10.88671875" style="32" customWidth="1"/>
    <col min="8196" max="8196" width="11.109375" style="32" customWidth="1"/>
    <col min="8197" max="8197" width="15.21875" style="32" customWidth="1"/>
    <col min="8198" max="8198" width="9.6640625" style="32"/>
    <col min="8199" max="8199" width="11" style="32" customWidth="1"/>
    <col min="8200" max="8200" width="10.77734375" style="32" customWidth="1"/>
    <col min="8201" max="8201" width="11.44140625" style="32" customWidth="1"/>
    <col min="8202" max="8202" width="4" style="32" customWidth="1"/>
    <col min="8203" max="8393" width="9.6640625" style="32"/>
    <col min="8394" max="8394" width="6.44140625" style="32" customWidth="1"/>
    <col min="8395" max="8395" width="13.88671875" style="32" customWidth="1"/>
    <col min="8396" max="8396" width="11.88671875" style="32" customWidth="1"/>
    <col min="8397" max="8399" width="9.6640625" style="32"/>
    <col min="8400" max="8400" width="15.44140625" style="32" customWidth="1"/>
    <col min="8401" max="8401" width="16.21875" style="32" customWidth="1"/>
    <col min="8402" max="8413" width="9.6640625" style="32"/>
    <col min="8414" max="8414" width="12" style="32" customWidth="1"/>
    <col min="8415" max="8415" width="12.77734375" style="32" customWidth="1"/>
    <col min="8416" max="8416" width="11.109375" style="32" customWidth="1"/>
    <col min="8417" max="8417" width="12" style="32" customWidth="1"/>
    <col min="8418" max="8418" width="9.6640625" style="32"/>
    <col min="8419" max="8419" width="15.33203125" style="32" customWidth="1"/>
    <col min="8420" max="8420" width="15.21875" style="32" customWidth="1"/>
    <col min="8421" max="8421" width="21.44140625" style="32" customWidth="1"/>
    <col min="8422" max="8437" width="9.6640625" style="32"/>
    <col min="8438" max="8439" width="13.44140625" style="32" customWidth="1"/>
    <col min="8440" max="8440" width="9.6640625" style="32"/>
    <col min="8441" max="8441" width="13.88671875" style="32" customWidth="1"/>
    <col min="8442" max="8442" width="10.6640625" style="32" customWidth="1"/>
    <col min="8443" max="8443" width="17.33203125" style="32" customWidth="1"/>
    <col min="8444" max="8445" width="12.6640625" style="32" customWidth="1"/>
    <col min="8446" max="8446" width="11.21875" style="32" customWidth="1"/>
    <col min="8447" max="8447" width="18.33203125" style="32" customWidth="1"/>
    <col min="8448" max="8448" width="12.88671875" style="32" customWidth="1"/>
    <col min="8449" max="8450" width="13.21875" style="32" customWidth="1"/>
    <col min="8451" max="8451" width="10.88671875" style="32" customWidth="1"/>
    <col min="8452" max="8452" width="11.109375" style="32" customWidth="1"/>
    <col min="8453" max="8453" width="15.21875" style="32" customWidth="1"/>
    <col min="8454" max="8454" width="9.6640625" style="32"/>
    <col min="8455" max="8455" width="11" style="32" customWidth="1"/>
    <col min="8456" max="8456" width="10.77734375" style="32" customWidth="1"/>
    <col min="8457" max="8457" width="11.44140625" style="32" customWidth="1"/>
    <col min="8458" max="8458" width="4" style="32" customWidth="1"/>
    <col min="8459" max="8649" width="9.6640625" style="32"/>
    <col min="8650" max="8650" width="6.44140625" style="32" customWidth="1"/>
    <col min="8651" max="8651" width="13.88671875" style="32" customWidth="1"/>
    <col min="8652" max="8652" width="11.88671875" style="32" customWidth="1"/>
    <col min="8653" max="8655" width="9.6640625" style="32"/>
    <col min="8656" max="8656" width="15.44140625" style="32" customWidth="1"/>
    <col min="8657" max="8657" width="16.21875" style="32" customWidth="1"/>
    <col min="8658" max="8669" width="9.6640625" style="32"/>
    <col min="8670" max="8670" width="12" style="32" customWidth="1"/>
    <col min="8671" max="8671" width="12.77734375" style="32" customWidth="1"/>
    <col min="8672" max="8672" width="11.109375" style="32" customWidth="1"/>
    <col min="8673" max="8673" width="12" style="32" customWidth="1"/>
    <col min="8674" max="8674" width="9.6640625" style="32"/>
    <col min="8675" max="8675" width="15.33203125" style="32" customWidth="1"/>
    <col min="8676" max="8676" width="15.21875" style="32" customWidth="1"/>
    <col min="8677" max="8677" width="21.44140625" style="32" customWidth="1"/>
    <col min="8678" max="8693" width="9.6640625" style="32"/>
    <col min="8694" max="8695" width="13.44140625" style="32" customWidth="1"/>
    <col min="8696" max="8696" width="9.6640625" style="32"/>
    <col min="8697" max="8697" width="13.88671875" style="32" customWidth="1"/>
    <col min="8698" max="8698" width="10.6640625" style="32" customWidth="1"/>
    <col min="8699" max="8699" width="17.33203125" style="32" customWidth="1"/>
    <col min="8700" max="8701" width="12.6640625" style="32" customWidth="1"/>
    <col min="8702" max="8702" width="11.21875" style="32" customWidth="1"/>
    <col min="8703" max="8703" width="18.33203125" style="32" customWidth="1"/>
    <col min="8704" max="8704" width="12.88671875" style="32" customWidth="1"/>
    <col min="8705" max="8706" width="13.21875" style="32" customWidth="1"/>
    <col min="8707" max="8707" width="10.88671875" style="32" customWidth="1"/>
    <col min="8708" max="8708" width="11.109375" style="32" customWidth="1"/>
    <col min="8709" max="8709" width="15.21875" style="32" customWidth="1"/>
    <col min="8710" max="8710" width="9.6640625" style="32"/>
    <col min="8711" max="8711" width="11" style="32" customWidth="1"/>
    <col min="8712" max="8712" width="10.77734375" style="32" customWidth="1"/>
    <col min="8713" max="8713" width="11.44140625" style="32" customWidth="1"/>
    <col min="8714" max="8714" width="4" style="32" customWidth="1"/>
    <col min="8715" max="8905" width="9.6640625" style="32"/>
    <col min="8906" max="8906" width="6.44140625" style="32" customWidth="1"/>
    <col min="8907" max="8907" width="13.88671875" style="32" customWidth="1"/>
    <col min="8908" max="8908" width="11.88671875" style="32" customWidth="1"/>
    <col min="8909" max="8911" width="9.6640625" style="32"/>
    <col min="8912" max="8912" width="15.44140625" style="32" customWidth="1"/>
    <col min="8913" max="8913" width="16.21875" style="32" customWidth="1"/>
    <col min="8914" max="8925" width="9.6640625" style="32"/>
    <col min="8926" max="8926" width="12" style="32" customWidth="1"/>
    <col min="8927" max="8927" width="12.77734375" style="32" customWidth="1"/>
    <col min="8928" max="8928" width="11.109375" style="32" customWidth="1"/>
    <col min="8929" max="8929" width="12" style="32" customWidth="1"/>
    <col min="8930" max="8930" width="9.6640625" style="32"/>
    <col min="8931" max="8931" width="15.33203125" style="32" customWidth="1"/>
    <col min="8932" max="8932" width="15.21875" style="32" customWidth="1"/>
    <col min="8933" max="8933" width="21.44140625" style="32" customWidth="1"/>
    <col min="8934" max="8949" width="9.6640625" style="32"/>
    <col min="8950" max="8951" width="13.44140625" style="32" customWidth="1"/>
    <col min="8952" max="8952" width="9.6640625" style="32"/>
    <col min="8953" max="8953" width="13.88671875" style="32" customWidth="1"/>
    <col min="8954" max="8954" width="10.6640625" style="32" customWidth="1"/>
    <col min="8955" max="8955" width="17.33203125" style="32" customWidth="1"/>
    <col min="8956" max="8957" width="12.6640625" style="32" customWidth="1"/>
    <col min="8958" max="8958" width="11.21875" style="32" customWidth="1"/>
    <col min="8959" max="8959" width="18.33203125" style="32" customWidth="1"/>
    <col min="8960" max="8960" width="12.88671875" style="32" customWidth="1"/>
    <col min="8961" max="8962" width="13.21875" style="32" customWidth="1"/>
    <col min="8963" max="8963" width="10.88671875" style="32" customWidth="1"/>
    <col min="8964" max="8964" width="11.109375" style="32" customWidth="1"/>
    <col min="8965" max="8965" width="15.21875" style="32" customWidth="1"/>
    <col min="8966" max="8966" width="9.6640625" style="32"/>
    <col min="8967" max="8967" width="11" style="32" customWidth="1"/>
    <col min="8968" max="8968" width="10.77734375" style="32" customWidth="1"/>
    <col min="8969" max="8969" width="11.44140625" style="32" customWidth="1"/>
    <col min="8970" max="8970" width="4" style="32" customWidth="1"/>
    <col min="8971" max="9161" width="9.6640625" style="32"/>
    <col min="9162" max="9162" width="6.44140625" style="32" customWidth="1"/>
    <col min="9163" max="9163" width="13.88671875" style="32" customWidth="1"/>
    <col min="9164" max="9164" width="11.88671875" style="32" customWidth="1"/>
    <col min="9165" max="9167" width="9.6640625" style="32"/>
    <col min="9168" max="9168" width="15.44140625" style="32" customWidth="1"/>
    <col min="9169" max="9169" width="16.21875" style="32" customWidth="1"/>
    <col min="9170" max="9181" width="9.6640625" style="32"/>
    <col min="9182" max="9182" width="12" style="32" customWidth="1"/>
    <col min="9183" max="9183" width="12.77734375" style="32" customWidth="1"/>
    <col min="9184" max="9184" width="11.109375" style="32" customWidth="1"/>
    <col min="9185" max="9185" width="12" style="32" customWidth="1"/>
    <col min="9186" max="9186" width="9.6640625" style="32"/>
    <col min="9187" max="9187" width="15.33203125" style="32" customWidth="1"/>
    <col min="9188" max="9188" width="15.21875" style="32" customWidth="1"/>
    <col min="9189" max="9189" width="21.44140625" style="32" customWidth="1"/>
    <col min="9190" max="9205" width="9.6640625" style="32"/>
    <col min="9206" max="9207" width="13.44140625" style="32" customWidth="1"/>
    <col min="9208" max="9208" width="9.6640625" style="32"/>
    <col min="9209" max="9209" width="13.88671875" style="32" customWidth="1"/>
    <col min="9210" max="9210" width="10.6640625" style="32" customWidth="1"/>
    <col min="9211" max="9211" width="17.33203125" style="32" customWidth="1"/>
    <col min="9212" max="9213" width="12.6640625" style="32" customWidth="1"/>
    <col min="9214" max="9214" width="11.21875" style="32" customWidth="1"/>
    <col min="9215" max="9215" width="18.33203125" style="32" customWidth="1"/>
    <col min="9216" max="9216" width="12.88671875" style="32" customWidth="1"/>
    <col min="9217" max="9218" width="13.21875" style="32" customWidth="1"/>
    <col min="9219" max="9219" width="10.88671875" style="32" customWidth="1"/>
    <col min="9220" max="9220" width="11.109375" style="32" customWidth="1"/>
    <col min="9221" max="9221" width="15.21875" style="32" customWidth="1"/>
    <col min="9222" max="9222" width="9.6640625" style="32"/>
    <col min="9223" max="9223" width="11" style="32" customWidth="1"/>
    <col min="9224" max="9224" width="10.77734375" style="32" customWidth="1"/>
    <col min="9225" max="9225" width="11.44140625" style="32" customWidth="1"/>
    <col min="9226" max="9226" width="4" style="32" customWidth="1"/>
    <col min="9227" max="9417" width="9.6640625" style="32"/>
    <col min="9418" max="9418" width="6.44140625" style="32" customWidth="1"/>
    <col min="9419" max="9419" width="13.88671875" style="32" customWidth="1"/>
    <col min="9420" max="9420" width="11.88671875" style="32" customWidth="1"/>
    <col min="9421" max="9423" width="9.6640625" style="32"/>
    <col min="9424" max="9424" width="15.44140625" style="32" customWidth="1"/>
    <col min="9425" max="9425" width="16.21875" style="32" customWidth="1"/>
    <col min="9426" max="9437" width="9.6640625" style="32"/>
    <col min="9438" max="9438" width="12" style="32" customWidth="1"/>
    <col min="9439" max="9439" width="12.77734375" style="32" customWidth="1"/>
    <col min="9440" max="9440" width="11.109375" style="32" customWidth="1"/>
    <col min="9441" max="9441" width="12" style="32" customWidth="1"/>
    <col min="9442" max="9442" width="9.6640625" style="32"/>
    <col min="9443" max="9443" width="15.33203125" style="32" customWidth="1"/>
    <col min="9444" max="9444" width="15.21875" style="32" customWidth="1"/>
    <col min="9445" max="9445" width="21.44140625" style="32" customWidth="1"/>
    <col min="9446" max="9461" width="9.6640625" style="32"/>
    <col min="9462" max="9463" width="13.44140625" style="32" customWidth="1"/>
    <col min="9464" max="9464" width="9.6640625" style="32"/>
    <col min="9465" max="9465" width="13.88671875" style="32" customWidth="1"/>
    <col min="9466" max="9466" width="10.6640625" style="32" customWidth="1"/>
    <col min="9467" max="9467" width="17.33203125" style="32" customWidth="1"/>
    <col min="9468" max="9469" width="12.6640625" style="32" customWidth="1"/>
    <col min="9470" max="9470" width="11.21875" style="32" customWidth="1"/>
    <col min="9471" max="9471" width="18.33203125" style="32" customWidth="1"/>
    <col min="9472" max="9472" width="12.88671875" style="32" customWidth="1"/>
    <col min="9473" max="9474" width="13.21875" style="32" customWidth="1"/>
    <col min="9475" max="9475" width="10.88671875" style="32" customWidth="1"/>
    <col min="9476" max="9476" width="11.109375" style="32" customWidth="1"/>
    <col min="9477" max="9477" width="15.21875" style="32" customWidth="1"/>
    <col min="9478" max="9478" width="9.6640625" style="32"/>
    <col min="9479" max="9479" width="11" style="32" customWidth="1"/>
    <col min="9480" max="9480" width="10.77734375" style="32" customWidth="1"/>
    <col min="9481" max="9481" width="11.44140625" style="32" customWidth="1"/>
    <col min="9482" max="9482" width="4" style="32" customWidth="1"/>
    <col min="9483" max="9673" width="9.6640625" style="32"/>
    <col min="9674" max="9674" width="6.44140625" style="32" customWidth="1"/>
    <col min="9675" max="9675" width="13.88671875" style="32" customWidth="1"/>
    <col min="9676" max="9676" width="11.88671875" style="32" customWidth="1"/>
    <col min="9677" max="9679" width="9.6640625" style="32"/>
    <col min="9680" max="9680" width="15.44140625" style="32" customWidth="1"/>
    <col min="9681" max="9681" width="16.21875" style="32" customWidth="1"/>
    <col min="9682" max="9693" width="9.6640625" style="32"/>
    <col min="9694" max="9694" width="12" style="32" customWidth="1"/>
    <col min="9695" max="9695" width="12.77734375" style="32" customWidth="1"/>
    <col min="9696" max="9696" width="11.109375" style="32" customWidth="1"/>
    <col min="9697" max="9697" width="12" style="32" customWidth="1"/>
    <col min="9698" max="9698" width="9.6640625" style="32"/>
    <col min="9699" max="9699" width="15.33203125" style="32" customWidth="1"/>
    <col min="9700" max="9700" width="15.21875" style="32" customWidth="1"/>
    <col min="9701" max="9701" width="21.44140625" style="32" customWidth="1"/>
    <col min="9702" max="9717" width="9.6640625" style="32"/>
    <col min="9718" max="9719" width="13.44140625" style="32" customWidth="1"/>
    <col min="9720" max="9720" width="9.6640625" style="32"/>
    <col min="9721" max="9721" width="13.88671875" style="32" customWidth="1"/>
    <col min="9722" max="9722" width="10.6640625" style="32" customWidth="1"/>
    <col min="9723" max="9723" width="17.33203125" style="32" customWidth="1"/>
    <col min="9724" max="9725" width="12.6640625" style="32" customWidth="1"/>
    <col min="9726" max="9726" width="11.21875" style="32" customWidth="1"/>
    <col min="9727" max="9727" width="18.33203125" style="32" customWidth="1"/>
    <col min="9728" max="9728" width="12.88671875" style="32" customWidth="1"/>
    <col min="9729" max="9730" width="13.21875" style="32" customWidth="1"/>
    <col min="9731" max="9731" width="10.88671875" style="32" customWidth="1"/>
    <col min="9732" max="9732" width="11.109375" style="32" customWidth="1"/>
    <col min="9733" max="9733" width="15.21875" style="32" customWidth="1"/>
    <col min="9734" max="9734" width="9.6640625" style="32"/>
    <col min="9735" max="9735" width="11" style="32" customWidth="1"/>
    <col min="9736" max="9736" width="10.77734375" style="32" customWidth="1"/>
    <col min="9737" max="9737" width="11.44140625" style="32" customWidth="1"/>
    <col min="9738" max="9738" width="4" style="32" customWidth="1"/>
    <col min="9739" max="9929" width="9.6640625" style="32"/>
    <col min="9930" max="9930" width="6.44140625" style="32" customWidth="1"/>
    <col min="9931" max="9931" width="13.88671875" style="32" customWidth="1"/>
    <col min="9932" max="9932" width="11.88671875" style="32" customWidth="1"/>
    <col min="9933" max="9935" width="9.6640625" style="32"/>
    <col min="9936" max="9936" width="15.44140625" style="32" customWidth="1"/>
    <col min="9937" max="9937" width="16.21875" style="32" customWidth="1"/>
    <col min="9938" max="9949" width="9.6640625" style="32"/>
    <col min="9950" max="9950" width="12" style="32" customWidth="1"/>
    <col min="9951" max="9951" width="12.77734375" style="32" customWidth="1"/>
    <col min="9952" max="9952" width="11.109375" style="32" customWidth="1"/>
    <col min="9953" max="9953" width="12" style="32" customWidth="1"/>
    <col min="9954" max="9954" width="9.6640625" style="32"/>
    <col min="9955" max="9955" width="15.33203125" style="32" customWidth="1"/>
    <col min="9956" max="9956" width="15.21875" style="32" customWidth="1"/>
    <col min="9957" max="9957" width="21.44140625" style="32" customWidth="1"/>
    <col min="9958" max="9973" width="9.6640625" style="32"/>
    <col min="9974" max="9975" width="13.44140625" style="32" customWidth="1"/>
    <col min="9976" max="9976" width="9.6640625" style="32"/>
    <col min="9977" max="9977" width="13.88671875" style="32" customWidth="1"/>
    <col min="9978" max="9978" width="10.6640625" style="32" customWidth="1"/>
    <col min="9979" max="9979" width="17.33203125" style="32" customWidth="1"/>
    <col min="9980" max="9981" width="12.6640625" style="32" customWidth="1"/>
    <col min="9982" max="9982" width="11.21875" style="32" customWidth="1"/>
    <col min="9983" max="9983" width="18.33203125" style="32" customWidth="1"/>
    <col min="9984" max="9984" width="12.88671875" style="32" customWidth="1"/>
    <col min="9985" max="9986" width="13.21875" style="32" customWidth="1"/>
    <col min="9987" max="9987" width="10.88671875" style="32" customWidth="1"/>
    <col min="9988" max="9988" width="11.109375" style="32" customWidth="1"/>
    <col min="9989" max="9989" width="15.21875" style="32" customWidth="1"/>
    <col min="9990" max="9990" width="9.6640625" style="32"/>
    <col min="9991" max="9991" width="11" style="32" customWidth="1"/>
    <col min="9992" max="9992" width="10.77734375" style="32" customWidth="1"/>
    <col min="9993" max="9993" width="11.44140625" style="32" customWidth="1"/>
    <col min="9994" max="9994" width="4" style="32" customWidth="1"/>
    <col min="9995" max="10185" width="9.6640625" style="32"/>
    <col min="10186" max="10186" width="6.44140625" style="32" customWidth="1"/>
    <col min="10187" max="10187" width="13.88671875" style="32" customWidth="1"/>
    <col min="10188" max="10188" width="11.88671875" style="32" customWidth="1"/>
    <col min="10189" max="10191" width="9.6640625" style="32"/>
    <col min="10192" max="10192" width="15.44140625" style="32" customWidth="1"/>
    <col min="10193" max="10193" width="16.21875" style="32" customWidth="1"/>
    <col min="10194" max="10205" width="9.6640625" style="32"/>
    <col min="10206" max="10206" width="12" style="32" customWidth="1"/>
    <col min="10207" max="10207" width="12.77734375" style="32" customWidth="1"/>
    <col min="10208" max="10208" width="11.109375" style="32" customWidth="1"/>
    <col min="10209" max="10209" width="12" style="32" customWidth="1"/>
    <col min="10210" max="10210" width="9.6640625" style="32"/>
    <col min="10211" max="10211" width="15.33203125" style="32" customWidth="1"/>
    <col min="10212" max="10212" width="15.21875" style="32" customWidth="1"/>
    <col min="10213" max="10213" width="21.44140625" style="32" customWidth="1"/>
    <col min="10214" max="10229" width="9.6640625" style="32"/>
    <col min="10230" max="10231" width="13.44140625" style="32" customWidth="1"/>
    <col min="10232" max="10232" width="9.6640625" style="32"/>
    <col min="10233" max="10233" width="13.88671875" style="32" customWidth="1"/>
    <col min="10234" max="10234" width="10.6640625" style="32" customWidth="1"/>
    <col min="10235" max="10235" width="17.33203125" style="32" customWidth="1"/>
    <col min="10236" max="10237" width="12.6640625" style="32" customWidth="1"/>
    <col min="10238" max="10238" width="11.21875" style="32" customWidth="1"/>
    <col min="10239" max="10239" width="18.33203125" style="32" customWidth="1"/>
    <col min="10240" max="10240" width="12.88671875" style="32" customWidth="1"/>
    <col min="10241" max="10242" width="13.21875" style="32" customWidth="1"/>
    <col min="10243" max="10243" width="10.88671875" style="32" customWidth="1"/>
    <col min="10244" max="10244" width="11.109375" style="32" customWidth="1"/>
    <col min="10245" max="10245" width="15.21875" style="32" customWidth="1"/>
    <col min="10246" max="10246" width="9.6640625" style="32"/>
    <col min="10247" max="10247" width="11" style="32" customWidth="1"/>
    <col min="10248" max="10248" width="10.77734375" style="32" customWidth="1"/>
    <col min="10249" max="10249" width="11.44140625" style="32" customWidth="1"/>
    <col min="10250" max="10250" width="4" style="32" customWidth="1"/>
    <col min="10251" max="10441" width="9.6640625" style="32"/>
    <col min="10442" max="10442" width="6.44140625" style="32" customWidth="1"/>
    <col min="10443" max="10443" width="13.88671875" style="32" customWidth="1"/>
    <col min="10444" max="10444" width="11.88671875" style="32" customWidth="1"/>
    <col min="10445" max="10447" width="9.6640625" style="32"/>
    <col min="10448" max="10448" width="15.44140625" style="32" customWidth="1"/>
    <col min="10449" max="10449" width="16.21875" style="32" customWidth="1"/>
    <col min="10450" max="10461" width="9.6640625" style="32"/>
    <col min="10462" max="10462" width="12" style="32" customWidth="1"/>
    <col min="10463" max="10463" width="12.77734375" style="32" customWidth="1"/>
    <col min="10464" max="10464" width="11.109375" style="32" customWidth="1"/>
    <col min="10465" max="10465" width="12" style="32" customWidth="1"/>
    <col min="10466" max="10466" width="9.6640625" style="32"/>
    <col min="10467" max="10467" width="15.33203125" style="32" customWidth="1"/>
    <col min="10468" max="10468" width="15.21875" style="32" customWidth="1"/>
    <col min="10469" max="10469" width="21.44140625" style="32" customWidth="1"/>
    <col min="10470" max="10485" width="9.6640625" style="32"/>
    <col min="10486" max="10487" width="13.44140625" style="32" customWidth="1"/>
    <col min="10488" max="10488" width="9.6640625" style="32"/>
    <col min="10489" max="10489" width="13.88671875" style="32" customWidth="1"/>
    <col min="10490" max="10490" width="10.6640625" style="32" customWidth="1"/>
    <col min="10491" max="10491" width="17.33203125" style="32" customWidth="1"/>
    <col min="10492" max="10493" width="12.6640625" style="32" customWidth="1"/>
    <col min="10494" max="10494" width="11.21875" style="32" customWidth="1"/>
    <col min="10495" max="10495" width="18.33203125" style="32" customWidth="1"/>
    <col min="10496" max="10496" width="12.88671875" style="32" customWidth="1"/>
    <col min="10497" max="10498" width="13.21875" style="32" customWidth="1"/>
    <col min="10499" max="10499" width="10.88671875" style="32" customWidth="1"/>
    <col min="10500" max="10500" width="11.109375" style="32" customWidth="1"/>
    <col min="10501" max="10501" width="15.21875" style="32" customWidth="1"/>
    <col min="10502" max="10502" width="9.6640625" style="32"/>
    <col min="10503" max="10503" width="11" style="32" customWidth="1"/>
    <col min="10504" max="10504" width="10.77734375" style="32" customWidth="1"/>
    <col min="10505" max="10505" width="11.44140625" style="32" customWidth="1"/>
    <col min="10506" max="10506" width="4" style="32" customWidth="1"/>
    <col min="10507" max="10697" width="9.6640625" style="32"/>
    <col min="10698" max="10698" width="6.44140625" style="32" customWidth="1"/>
    <col min="10699" max="10699" width="13.88671875" style="32" customWidth="1"/>
    <col min="10700" max="10700" width="11.88671875" style="32" customWidth="1"/>
    <col min="10701" max="10703" width="9.6640625" style="32"/>
    <col min="10704" max="10704" width="15.44140625" style="32" customWidth="1"/>
    <col min="10705" max="10705" width="16.21875" style="32" customWidth="1"/>
    <col min="10706" max="10717" width="9.6640625" style="32"/>
    <col min="10718" max="10718" width="12" style="32" customWidth="1"/>
    <col min="10719" max="10719" width="12.77734375" style="32" customWidth="1"/>
    <col min="10720" max="10720" width="11.109375" style="32" customWidth="1"/>
    <col min="10721" max="10721" width="12" style="32" customWidth="1"/>
    <col min="10722" max="10722" width="9.6640625" style="32"/>
    <col min="10723" max="10723" width="15.33203125" style="32" customWidth="1"/>
    <col min="10724" max="10724" width="15.21875" style="32" customWidth="1"/>
    <col min="10725" max="10725" width="21.44140625" style="32" customWidth="1"/>
    <col min="10726" max="10741" width="9.6640625" style="32"/>
    <col min="10742" max="10743" width="13.44140625" style="32" customWidth="1"/>
    <col min="10744" max="10744" width="9.6640625" style="32"/>
    <col min="10745" max="10745" width="13.88671875" style="32" customWidth="1"/>
    <col min="10746" max="10746" width="10.6640625" style="32" customWidth="1"/>
    <col min="10747" max="10747" width="17.33203125" style="32" customWidth="1"/>
    <col min="10748" max="10749" width="12.6640625" style="32" customWidth="1"/>
    <col min="10750" max="10750" width="11.21875" style="32" customWidth="1"/>
    <col min="10751" max="10751" width="18.33203125" style="32" customWidth="1"/>
    <col min="10752" max="10752" width="12.88671875" style="32" customWidth="1"/>
    <col min="10753" max="10754" width="13.21875" style="32" customWidth="1"/>
    <col min="10755" max="10755" width="10.88671875" style="32" customWidth="1"/>
    <col min="10756" max="10756" width="11.109375" style="32" customWidth="1"/>
    <col min="10757" max="10757" width="15.21875" style="32" customWidth="1"/>
    <col min="10758" max="10758" width="9.6640625" style="32"/>
    <col min="10759" max="10759" width="11" style="32" customWidth="1"/>
    <col min="10760" max="10760" width="10.77734375" style="32" customWidth="1"/>
    <col min="10761" max="10761" width="11.44140625" style="32" customWidth="1"/>
    <col min="10762" max="10762" width="4" style="32" customWidth="1"/>
    <col min="10763" max="10953" width="9.6640625" style="32"/>
    <col min="10954" max="10954" width="6.44140625" style="32" customWidth="1"/>
    <col min="10955" max="10955" width="13.88671875" style="32" customWidth="1"/>
    <col min="10956" max="10956" width="11.88671875" style="32" customWidth="1"/>
    <col min="10957" max="10959" width="9.6640625" style="32"/>
    <col min="10960" max="10960" width="15.44140625" style="32" customWidth="1"/>
    <col min="10961" max="10961" width="16.21875" style="32" customWidth="1"/>
    <col min="10962" max="10973" width="9.6640625" style="32"/>
    <col min="10974" max="10974" width="12" style="32" customWidth="1"/>
    <col min="10975" max="10975" width="12.77734375" style="32" customWidth="1"/>
    <col min="10976" max="10976" width="11.109375" style="32" customWidth="1"/>
    <col min="10977" max="10977" width="12" style="32" customWidth="1"/>
    <col min="10978" max="10978" width="9.6640625" style="32"/>
    <col min="10979" max="10979" width="15.33203125" style="32" customWidth="1"/>
    <col min="10980" max="10980" width="15.21875" style="32" customWidth="1"/>
    <col min="10981" max="10981" width="21.44140625" style="32" customWidth="1"/>
    <col min="10982" max="10997" width="9.6640625" style="32"/>
    <col min="10998" max="10999" width="13.44140625" style="32" customWidth="1"/>
    <col min="11000" max="11000" width="9.6640625" style="32"/>
    <col min="11001" max="11001" width="13.88671875" style="32" customWidth="1"/>
    <col min="11002" max="11002" width="10.6640625" style="32" customWidth="1"/>
    <col min="11003" max="11003" width="17.33203125" style="32" customWidth="1"/>
    <col min="11004" max="11005" width="12.6640625" style="32" customWidth="1"/>
    <col min="11006" max="11006" width="11.21875" style="32" customWidth="1"/>
    <col min="11007" max="11007" width="18.33203125" style="32" customWidth="1"/>
    <col min="11008" max="11008" width="12.88671875" style="32" customWidth="1"/>
    <col min="11009" max="11010" width="13.21875" style="32" customWidth="1"/>
    <col min="11011" max="11011" width="10.88671875" style="32" customWidth="1"/>
    <col min="11012" max="11012" width="11.109375" style="32" customWidth="1"/>
    <col min="11013" max="11013" width="15.21875" style="32" customWidth="1"/>
    <col min="11014" max="11014" width="9.6640625" style="32"/>
    <col min="11015" max="11015" width="11" style="32" customWidth="1"/>
    <col min="11016" max="11016" width="10.77734375" style="32" customWidth="1"/>
    <col min="11017" max="11017" width="11.44140625" style="32" customWidth="1"/>
    <col min="11018" max="11018" width="4" style="32" customWidth="1"/>
    <col min="11019" max="11209" width="9.6640625" style="32"/>
    <col min="11210" max="11210" width="6.44140625" style="32" customWidth="1"/>
    <col min="11211" max="11211" width="13.88671875" style="32" customWidth="1"/>
    <col min="11212" max="11212" width="11.88671875" style="32" customWidth="1"/>
    <col min="11213" max="11215" width="9.6640625" style="32"/>
    <col min="11216" max="11216" width="15.44140625" style="32" customWidth="1"/>
    <col min="11217" max="11217" width="16.21875" style="32" customWidth="1"/>
    <col min="11218" max="11229" width="9.6640625" style="32"/>
    <col min="11230" max="11230" width="12" style="32" customWidth="1"/>
    <col min="11231" max="11231" width="12.77734375" style="32" customWidth="1"/>
    <col min="11232" max="11232" width="11.109375" style="32" customWidth="1"/>
    <col min="11233" max="11233" width="12" style="32" customWidth="1"/>
    <col min="11234" max="11234" width="9.6640625" style="32"/>
    <col min="11235" max="11235" width="15.33203125" style="32" customWidth="1"/>
    <col min="11236" max="11236" width="15.21875" style="32" customWidth="1"/>
    <col min="11237" max="11237" width="21.44140625" style="32" customWidth="1"/>
    <col min="11238" max="11253" width="9.6640625" style="32"/>
    <col min="11254" max="11255" width="13.44140625" style="32" customWidth="1"/>
    <col min="11256" max="11256" width="9.6640625" style="32"/>
    <col min="11257" max="11257" width="13.88671875" style="32" customWidth="1"/>
    <col min="11258" max="11258" width="10.6640625" style="32" customWidth="1"/>
    <col min="11259" max="11259" width="17.33203125" style="32" customWidth="1"/>
    <col min="11260" max="11261" width="12.6640625" style="32" customWidth="1"/>
    <col min="11262" max="11262" width="11.21875" style="32" customWidth="1"/>
    <col min="11263" max="11263" width="18.33203125" style="32" customWidth="1"/>
    <col min="11264" max="11264" width="12.88671875" style="32" customWidth="1"/>
    <col min="11265" max="11266" width="13.21875" style="32" customWidth="1"/>
    <col min="11267" max="11267" width="10.88671875" style="32" customWidth="1"/>
    <col min="11268" max="11268" width="11.109375" style="32" customWidth="1"/>
    <col min="11269" max="11269" width="15.21875" style="32" customWidth="1"/>
    <col min="11270" max="11270" width="9.6640625" style="32"/>
    <col min="11271" max="11271" width="11" style="32" customWidth="1"/>
    <col min="11272" max="11272" width="10.77734375" style="32" customWidth="1"/>
    <col min="11273" max="11273" width="11.44140625" style="32" customWidth="1"/>
    <col min="11274" max="11274" width="4" style="32" customWidth="1"/>
    <col min="11275" max="11465" width="9.6640625" style="32"/>
    <col min="11466" max="11466" width="6.44140625" style="32" customWidth="1"/>
    <col min="11467" max="11467" width="13.88671875" style="32" customWidth="1"/>
    <col min="11468" max="11468" width="11.88671875" style="32" customWidth="1"/>
    <col min="11469" max="11471" width="9.6640625" style="32"/>
    <col min="11472" max="11472" width="15.44140625" style="32" customWidth="1"/>
    <col min="11473" max="11473" width="16.21875" style="32" customWidth="1"/>
    <col min="11474" max="11485" width="9.6640625" style="32"/>
    <col min="11486" max="11486" width="12" style="32" customWidth="1"/>
    <col min="11487" max="11487" width="12.77734375" style="32" customWidth="1"/>
    <col min="11488" max="11488" width="11.109375" style="32" customWidth="1"/>
    <col min="11489" max="11489" width="12" style="32" customWidth="1"/>
    <col min="11490" max="11490" width="9.6640625" style="32"/>
    <col min="11491" max="11491" width="15.33203125" style="32" customWidth="1"/>
    <col min="11492" max="11492" width="15.21875" style="32" customWidth="1"/>
    <col min="11493" max="11493" width="21.44140625" style="32" customWidth="1"/>
    <col min="11494" max="11509" width="9.6640625" style="32"/>
    <col min="11510" max="11511" width="13.44140625" style="32" customWidth="1"/>
    <col min="11512" max="11512" width="9.6640625" style="32"/>
    <col min="11513" max="11513" width="13.88671875" style="32" customWidth="1"/>
    <col min="11514" max="11514" width="10.6640625" style="32" customWidth="1"/>
    <col min="11515" max="11515" width="17.33203125" style="32" customWidth="1"/>
    <col min="11516" max="11517" width="12.6640625" style="32" customWidth="1"/>
    <col min="11518" max="11518" width="11.21875" style="32" customWidth="1"/>
    <col min="11519" max="11519" width="18.33203125" style="32" customWidth="1"/>
    <col min="11520" max="11520" width="12.88671875" style="32" customWidth="1"/>
    <col min="11521" max="11522" width="13.21875" style="32" customWidth="1"/>
    <col min="11523" max="11523" width="10.88671875" style="32" customWidth="1"/>
    <col min="11524" max="11524" width="11.109375" style="32" customWidth="1"/>
    <col min="11525" max="11525" width="15.21875" style="32" customWidth="1"/>
    <col min="11526" max="11526" width="9.6640625" style="32"/>
    <col min="11527" max="11527" width="11" style="32" customWidth="1"/>
    <col min="11528" max="11528" width="10.77734375" style="32" customWidth="1"/>
    <col min="11529" max="11529" width="11.44140625" style="32" customWidth="1"/>
    <col min="11530" max="11530" width="4" style="32" customWidth="1"/>
    <col min="11531" max="11721" width="9.6640625" style="32"/>
    <col min="11722" max="11722" width="6.44140625" style="32" customWidth="1"/>
    <col min="11723" max="11723" width="13.88671875" style="32" customWidth="1"/>
    <col min="11724" max="11724" width="11.88671875" style="32" customWidth="1"/>
    <col min="11725" max="11727" width="9.6640625" style="32"/>
    <col min="11728" max="11728" width="15.44140625" style="32" customWidth="1"/>
    <col min="11729" max="11729" width="16.21875" style="32" customWidth="1"/>
    <col min="11730" max="11741" width="9.6640625" style="32"/>
    <col min="11742" max="11742" width="12" style="32" customWidth="1"/>
    <col min="11743" max="11743" width="12.77734375" style="32" customWidth="1"/>
    <col min="11744" max="11744" width="11.109375" style="32" customWidth="1"/>
    <col min="11745" max="11745" width="12" style="32" customWidth="1"/>
    <col min="11746" max="11746" width="9.6640625" style="32"/>
    <col min="11747" max="11747" width="15.33203125" style="32" customWidth="1"/>
    <col min="11748" max="11748" width="15.21875" style="32" customWidth="1"/>
    <col min="11749" max="11749" width="21.44140625" style="32" customWidth="1"/>
    <col min="11750" max="11765" width="9.6640625" style="32"/>
    <col min="11766" max="11767" width="13.44140625" style="32" customWidth="1"/>
    <col min="11768" max="11768" width="9.6640625" style="32"/>
    <col min="11769" max="11769" width="13.88671875" style="32" customWidth="1"/>
    <col min="11770" max="11770" width="10.6640625" style="32" customWidth="1"/>
    <col min="11771" max="11771" width="17.33203125" style="32" customWidth="1"/>
    <col min="11772" max="11773" width="12.6640625" style="32" customWidth="1"/>
    <col min="11774" max="11774" width="11.21875" style="32" customWidth="1"/>
    <col min="11775" max="11775" width="18.33203125" style="32" customWidth="1"/>
    <col min="11776" max="11776" width="12.88671875" style="32" customWidth="1"/>
    <col min="11777" max="11778" width="13.21875" style="32" customWidth="1"/>
    <col min="11779" max="11779" width="10.88671875" style="32" customWidth="1"/>
    <col min="11780" max="11780" width="11.109375" style="32" customWidth="1"/>
    <col min="11781" max="11781" width="15.21875" style="32" customWidth="1"/>
    <col min="11782" max="11782" width="9.6640625" style="32"/>
    <col min="11783" max="11783" width="11" style="32" customWidth="1"/>
    <col min="11784" max="11784" width="10.77734375" style="32" customWidth="1"/>
    <col min="11785" max="11785" width="11.44140625" style="32" customWidth="1"/>
    <col min="11786" max="11786" width="4" style="32" customWidth="1"/>
    <col min="11787" max="11977" width="9.6640625" style="32"/>
    <col min="11978" max="11978" width="6.44140625" style="32" customWidth="1"/>
    <col min="11979" max="11979" width="13.88671875" style="32" customWidth="1"/>
    <col min="11980" max="11980" width="11.88671875" style="32" customWidth="1"/>
    <col min="11981" max="11983" width="9.6640625" style="32"/>
    <col min="11984" max="11984" width="15.44140625" style="32" customWidth="1"/>
    <col min="11985" max="11985" width="16.21875" style="32" customWidth="1"/>
    <col min="11986" max="11997" width="9.6640625" style="32"/>
    <col min="11998" max="11998" width="12" style="32" customWidth="1"/>
    <col min="11999" max="11999" width="12.77734375" style="32" customWidth="1"/>
    <col min="12000" max="12000" width="11.109375" style="32" customWidth="1"/>
    <col min="12001" max="12001" width="12" style="32" customWidth="1"/>
    <col min="12002" max="12002" width="9.6640625" style="32"/>
    <col min="12003" max="12003" width="15.33203125" style="32" customWidth="1"/>
    <col min="12004" max="12004" width="15.21875" style="32" customWidth="1"/>
    <col min="12005" max="12005" width="21.44140625" style="32" customWidth="1"/>
    <col min="12006" max="12021" width="9.6640625" style="32"/>
    <col min="12022" max="12023" width="13.44140625" style="32" customWidth="1"/>
    <col min="12024" max="12024" width="9.6640625" style="32"/>
    <col min="12025" max="12025" width="13.88671875" style="32" customWidth="1"/>
    <col min="12026" max="12026" width="10.6640625" style="32" customWidth="1"/>
    <col min="12027" max="12027" width="17.33203125" style="32" customWidth="1"/>
    <col min="12028" max="12029" width="12.6640625" style="32" customWidth="1"/>
    <col min="12030" max="12030" width="11.21875" style="32" customWidth="1"/>
    <col min="12031" max="12031" width="18.33203125" style="32" customWidth="1"/>
    <col min="12032" max="12032" width="12.88671875" style="32" customWidth="1"/>
    <col min="12033" max="12034" width="13.21875" style="32" customWidth="1"/>
    <col min="12035" max="12035" width="10.88671875" style="32" customWidth="1"/>
    <col min="12036" max="12036" width="11.109375" style="32" customWidth="1"/>
    <col min="12037" max="12037" width="15.21875" style="32" customWidth="1"/>
    <col min="12038" max="12038" width="9.6640625" style="32"/>
    <col min="12039" max="12039" width="11" style="32" customWidth="1"/>
    <col min="12040" max="12040" width="10.77734375" style="32" customWidth="1"/>
    <col min="12041" max="12041" width="11.44140625" style="32" customWidth="1"/>
    <col min="12042" max="12042" width="4" style="32" customWidth="1"/>
    <col min="12043" max="12233" width="9.6640625" style="32"/>
    <col min="12234" max="12234" width="6.44140625" style="32" customWidth="1"/>
    <col min="12235" max="12235" width="13.88671875" style="32" customWidth="1"/>
    <col min="12236" max="12236" width="11.88671875" style="32" customWidth="1"/>
    <col min="12237" max="12239" width="9.6640625" style="32"/>
    <col min="12240" max="12240" width="15.44140625" style="32" customWidth="1"/>
    <col min="12241" max="12241" width="16.21875" style="32" customWidth="1"/>
    <col min="12242" max="12253" width="9.6640625" style="32"/>
    <col min="12254" max="12254" width="12" style="32" customWidth="1"/>
    <col min="12255" max="12255" width="12.77734375" style="32" customWidth="1"/>
    <col min="12256" max="12256" width="11.109375" style="32" customWidth="1"/>
    <col min="12257" max="12257" width="12" style="32" customWidth="1"/>
    <col min="12258" max="12258" width="9.6640625" style="32"/>
    <col min="12259" max="12259" width="15.33203125" style="32" customWidth="1"/>
    <col min="12260" max="12260" width="15.21875" style="32" customWidth="1"/>
    <col min="12261" max="12261" width="21.44140625" style="32" customWidth="1"/>
    <col min="12262" max="12277" width="9.6640625" style="32"/>
    <col min="12278" max="12279" width="13.44140625" style="32" customWidth="1"/>
    <col min="12280" max="12280" width="9.6640625" style="32"/>
    <col min="12281" max="12281" width="13.88671875" style="32" customWidth="1"/>
    <col min="12282" max="12282" width="10.6640625" style="32" customWidth="1"/>
    <col min="12283" max="12283" width="17.33203125" style="32" customWidth="1"/>
    <col min="12284" max="12285" width="12.6640625" style="32" customWidth="1"/>
    <col min="12286" max="12286" width="11.21875" style="32" customWidth="1"/>
    <col min="12287" max="12287" width="18.33203125" style="32" customWidth="1"/>
    <col min="12288" max="12288" width="12.88671875" style="32" customWidth="1"/>
    <col min="12289" max="12290" width="13.21875" style="32" customWidth="1"/>
    <col min="12291" max="12291" width="10.88671875" style="32" customWidth="1"/>
    <col min="12292" max="12292" width="11.109375" style="32" customWidth="1"/>
    <col min="12293" max="12293" width="15.21875" style="32" customWidth="1"/>
    <col min="12294" max="12294" width="9.6640625" style="32"/>
    <col min="12295" max="12295" width="11" style="32" customWidth="1"/>
    <col min="12296" max="12296" width="10.77734375" style="32" customWidth="1"/>
    <col min="12297" max="12297" width="11.44140625" style="32" customWidth="1"/>
    <col min="12298" max="12298" width="4" style="32" customWidth="1"/>
    <col min="12299" max="12489" width="9.6640625" style="32"/>
    <col min="12490" max="12490" width="6.44140625" style="32" customWidth="1"/>
    <col min="12491" max="12491" width="13.88671875" style="32" customWidth="1"/>
    <col min="12492" max="12492" width="11.88671875" style="32" customWidth="1"/>
    <col min="12493" max="12495" width="9.6640625" style="32"/>
    <col min="12496" max="12496" width="15.44140625" style="32" customWidth="1"/>
    <col min="12497" max="12497" width="16.21875" style="32" customWidth="1"/>
    <col min="12498" max="12509" width="9.6640625" style="32"/>
    <col min="12510" max="12510" width="12" style="32" customWidth="1"/>
    <col min="12511" max="12511" width="12.77734375" style="32" customWidth="1"/>
    <col min="12512" max="12512" width="11.109375" style="32" customWidth="1"/>
    <col min="12513" max="12513" width="12" style="32" customWidth="1"/>
    <col min="12514" max="12514" width="9.6640625" style="32"/>
    <col min="12515" max="12515" width="15.33203125" style="32" customWidth="1"/>
    <col min="12516" max="12516" width="15.21875" style="32" customWidth="1"/>
    <col min="12517" max="12517" width="21.44140625" style="32" customWidth="1"/>
    <col min="12518" max="12533" width="9.6640625" style="32"/>
    <col min="12534" max="12535" width="13.44140625" style="32" customWidth="1"/>
    <col min="12536" max="12536" width="9.6640625" style="32"/>
    <col min="12537" max="12537" width="13.88671875" style="32" customWidth="1"/>
    <col min="12538" max="12538" width="10.6640625" style="32" customWidth="1"/>
    <col min="12539" max="12539" width="17.33203125" style="32" customWidth="1"/>
    <col min="12540" max="12541" width="12.6640625" style="32" customWidth="1"/>
    <col min="12542" max="12542" width="11.21875" style="32" customWidth="1"/>
    <col min="12543" max="12543" width="18.33203125" style="32" customWidth="1"/>
    <col min="12544" max="12544" width="12.88671875" style="32" customWidth="1"/>
    <col min="12545" max="12546" width="13.21875" style="32" customWidth="1"/>
    <col min="12547" max="12547" width="10.88671875" style="32" customWidth="1"/>
    <col min="12548" max="12548" width="11.109375" style="32" customWidth="1"/>
    <col min="12549" max="12549" width="15.21875" style="32" customWidth="1"/>
    <col min="12550" max="12550" width="9.6640625" style="32"/>
    <col min="12551" max="12551" width="11" style="32" customWidth="1"/>
    <col min="12552" max="12552" width="10.77734375" style="32" customWidth="1"/>
    <col min="12553" max="12553" width="11.44140625" style="32" customWidth="1"/>
    <col min="12554" max="12554" width="4" style="32" customWidth="1"/>
    <col min="12555" max="12745" width="9.6640625" style="32"/>
    <col min="12746" max="12746" width="6.44140625" style="32" customWidth="1"/>
    <col min="12747" max="12747" width="13.88671875" style="32" customWidth="1"/>
    <col min="12748" max="12748" width="11.88671875" style="32" customWidth="1"/>
    <col min="12749" max="12751" width="9.6640625" style="32"/>
    <col min="12752" max="12752" width="15.44140625" style="32" customWidth="1"/>
    <col min="12753" max="12753" width="16.21875" style="32" customWidth="1"/>
    <col min="12754" max="12765" width="9.6640625" style="32"/>
    <col min="12766" max="12766" width="12" style="32" customWidth="1"/>
    <col min="12767" max="12767" width="12.77734375" style="32" customWidth="1"/>
    <col min="12768" max="12768" width="11.109375" style="32" customWidth="1"/>
    <col min="12769" max="12769" width="12" style="32" customWidth="1"/>
    <col min="12770" max="12770" width="9.6640625" style="32"/>
    <col min="12771" max="12771" width="15.33203125" style="32" customWidth="1"/>
    <col min="12772" max="12772" width="15.21875" style="32" customWidth="1"/>
    <col min="12773" max="12773" width="21.44140625" style="32" customWidth="1"/>
    <col min="12774" max="12789" width="9.6640625" style="32"/>
    <col min="12790" max="12791" width="13.44140625" style="32" customWidth="1"/>
    <col min="12792" max="12792" width="9.6640625" style="32"/>
    <col min="12793" max="12793" width="13.88671875" style="32" customWidth="1"/>
    <col min="12794" max="12794" width="10.6640625" style="32" customWidth="1"/>
    <col min="12795" max="12795" width="17.33203125" style="32" customWidth="1"/>
    <col min="12796" max="12797" width="12.6640625" style="32" customWidth="1"/>
    <col min="12798" max="12798" width="11.21875" style="32" customWidth="1"/>
    <col min="12799" max="12799" width="18.33203125" style="32" customWidth="1"/>
    <col min="12800" max="12800" width="12.88671875" style="32" customWidth="1"/>
    <col min="12801" max="12802" width="13.21875" style="32" customWidth="1"/>
    <col min="12803" max="12803" width="10.88671875" style="32" customWidth="1"/>
    <col min="12804" max="12804" width="11.109375" style="32" customWidth="1"/>
    <col min="12805" max="12805" width="15.21875" style="32" customWidth="1"/>
    <col min="12806" max="12806" width="9.6640625" style="32"/>
    <col min="12807" max="12807" width="11" style="32" customWidth="1"/>
    <col min="12808" max="12808" width="10.77734375" style="32" customWidth="1"/>
    <col min="12809" max="12809" width="11.44140625" style="32" customWidth="1"/>
    <col min="12810" max="12810" width="4" style="32" customWidth="1"/>
    <col min="12811" max="13001" width="9.6640625" style="32"/>
    <col min="13002" max="13002" width="6.44140625" style="32" customWidth="1"/>
    <col min="13003" max="13003" width="13.88671875" style="32" customWidth="1"/>
    <col min="13004" max="13004" width="11.88671875" style="32" customWidth="1"/>
    <col min="13005" max="13007" width="9.6640625" style="32"/>
    <col min="13008" max="13008" width="15.44140625" style="32" customWidth="1"/>
    <col min="13009" max="13009" width="16.21875" style="32" customWidth="1"/>
    <col min="13010" max="13021" width="9.6640625" style="32"/>
    <col min="13022" max="13022" width="12" style="32" customWidth="1"/>
    <col min="13023" max="13023" width="12.77734375" style="32" customWidth="1"/>
    <col min="13024" max="13024" width="11.109375" style="32" customWidth="1"/>
    <col min="13025" max="13025" width="12" style="32" customWidth="1"/>
    <col min="13026" max="13026" width="9.6640625" style="32"/>
    <col min="13027" max="13027" width="15.33203125" style="32" customWidth="1"/>
    <col min="13028" max="13028" width="15.21875" style="32" customWidth="1"/>
    <col min="13029" max="13029" width="21.44140625" style="32" customWidth="1"/>
    <col min="13030" max="13045" width="9.6640625" style="32"/>
    <col min="13046" max="13047" width="13.44140625" style="32" customWidth="1"/>
    <col min="13048" max="13048" width="9.6640625" style="32"/>
    <col min="13049" max="13049" width="13.88671875" style="32" customWidth="1"/>
    <col min="13050" max="13050" width="10.6640625" style="32" customWidth="1"/>
    <col min="13051" max="13051" width="17.33203125" style="32" customWidth="1"/>
    <col min="13052" max="13053" width="12.6640625" style="32" customWidth="1"/>
    <col min="13054" max="13054" width="11.21875" style="32" customWidth="1"/>
    <col min="13055" max="13055" width="18.33203125" style="32" customWidth="1"/>
    <col min="13056" max="13056" width="12.88671875" style="32" customWidth="1"/>
    <col min="13057" max="13058" width="13.21875" style="32" customWidth="1"/>
    <col min="13059" max="13059" width="10.88671875" style="32" customWidth="1"/>
    <col min="13060" max="13060" width="11.109375" style="32" customWidth="1"/>
    <col min="13061" max="13061" width="15.21875" style="32" customWidth="1"/>
    <col min="13062" max="13062" width="9.6640625" style="32"/>
    <col min="13063" max="13063" width="11" style="32" customWidth="1"/>
    <col min="13064" max="13064" width="10.77734375" style="32" customWidth="1"/>
    <col min="13065" max="13065" width="11.44140625" style="32" customWidth="1"/>
    <col min="13066" max="13066" width="4" style="32" customWidth="1"/>
    <col min="13067" max="13257" width="9.6640625" style="32"/>
    <col min="13258" max="13258" width="6.44140625" style="32" customWidth="1"/>
    <col min="13259" max="13259" width="13.88671875" style="32" customWidth="1"/>
    <col min="13260" max="13260" width="11.88671875" style="32" customWidth="1"/>
    <col min="13261" max="13263" width="9.6640625" style="32"/>
    <col min="13264" max="13264" width="15.44140625" style="32" customWidth="1"/>
    <col min="13265" max="13265" width="16.21875" style="32" customWidth="1"/>
    <col min="13266" max="13277" width="9.6640625" style="32"/>
    <col min="13278" max="13278" width="12" style="32" customWidth="1"/>
    <col min="13279" max="13279" width="12.77734375" style="32" customWidth="1"/>
    <col min="13280" max="13280" width="11.109375" style="32" customWidth="1"/>
    <col min="13281" max="13281" width="12" style="32" customWidth="1"/>
    <col min="13282" max="13282" width="9.6640625" style="32"/>
    <col min="13283" max="13283" width="15.33203125" style="32" customWidth="1"/>
    <col min="13284" max="13284" width="15.21875" style="32" customWidth="1"/>
    <col min="13285" max="13285" width="21.44140625" style="32" customWidth="1"/>
    <col min="13286" max="13301" width="9.6640625" style="32"/>
    <col min="13302" max="13303" width="13.44140625" style="32" customWidth="1"/>
    <col min="13304" max="13304" width="9.6640625" style="32"/>
    <col min="13305" max="13305" width="13.88671875" style="32" customWidth="1"/>
    <col min="13306" max="13306" width="10.6640625" style="32" customWidth="1"/>
    <col min="13307" max="13307" width="17.33203125" style="32" customWidth="1"/>
    <col min="13308" max="13309" width="12.6640625" style="32" customWidth="1"/>
    <col min="13310" max="13310" width="11.21875" style="32" customWidth="1"/>
    <col min="13311" max="13311" width="18.33203125" style="32" customWidth="1"/>
    <col min="13312" max="13312" width="12.88671875" style="32" customWidth="1"/>
    <col min="13313" max="13314" width="13.21875" style="32" customWidth="1"/>
    <col min="13315" max="13315" width="10.88671875" style="32" customWidth="1"/>
    <col min="13316" max="13316" width="11.109375" style="32" customWidth="1"/>
    <col min="13317" max="13317" width="15.21875" style="32" customWidth="1"/>
    <col min="13318" max="13318" width="9.6640625" style="32"/>
    <col min="13319" max="13319" width="11" style="32" customWidth="1"/>
    <col min="13320" max="13320" width="10.77734375" style="32" customWidth="1"/>
    <col min="13321" max="13321" width="11.44140625" style="32" customWidth="1"/>
    <col min="13322" max="13322" width="4" style="32" customWidth="1"/>
    <col min="13323" max="13513" width="9.6640625" style="32"/>
    <col min="13514" max="13514" width="6.44140625" style="32" customWidth="1"/>
    <col min="13515" max="13515" width="13.88671875" style="32" customWidth="1"/>
    <col min="13516" max="13516" width="11.88671875" style="32" customWidth="1"/>
    <col min="13517" max="13519" width="9.6640625" style="32"/>
    <col min="13520" max="13520" width="15.44140625" style="32" customWidth="1"/>
    <col min="13521" max="13521" width="16.21875" style="32" customWidth="1"/>
    <col min="13522" max="13533" width="9.6640625" style="32"/>
    <col min="13534" max="13534" width="12" style="32" customWidth="1"/>
    <col min="13535" max="13535" width="12.77734375" style="32" customWidth="1"/>
    <col min="13536" max="13536" width="11.109375" style="32" customWidth="1"/>
    <col min="13537" max="13537" width="12" style="32" customWidth="1"/>
    <col min="13538" max="13538" width="9.6640625" style="32"/>
    <col min="13539" max="13539" width="15.33203125" style="32" customWidth="1"/>
    <col min="13540" max="13540" width="15.21875" style="32" customWidth="1"/>
    <col min="13541" max="13541" width="21.44140625" style="32" customWidth="1"/>
    <col min="13542" max="13557" width="9.6640625" style="32"/>
    <col min="13558" max="13559" width="13.44140625" style="32" customWidth="1"/>
    <col min="13560" max="13560" width="9.6640625" style="32"/>
    <col min="13561" max="13561" width="13.88671875" style="32" customWidth="1"/>
    <col min="13562" max="13562" width="10.6640625" style="32" customWidth="1"/>
    <col min="13563" max="13563" width="17.33203125" style="32" customWidth="1"/>
    <col min="13564" max="13565" width="12.6640625" style="32" customWidth="1"/>
    <col min="13566" max="13566" width="11.21875" style="32" customWidth="1"/>
    <col min="13567" max="13567" width="18.33203125" style="32" customWidth="1"/>
    <col min="13568" max="13568" width="12.88671875" style="32" customWidth="1"/>
    <col min="13569" max="13570" width="13.21875" style="32" customWidth="1"/>
    <col min="13571" max="13571" width="10.88671875" style="32" customWidth="1"/>
    <col min="13572" max="13572" width="11.109375" style="32" customWidth="1"/>
    <col min="13573" max="13573" width="15.21875" style="32" customWidth="1"/>
    <col min="13574" max="13574" width="9.6640625" style="32"/>
    <col min="13575" max="13575" width="11" style="32" customWidth="1"/>
    <col min="13576" max="13576" width="10.77734375" style="32" customWidth="1"/>
    <col min="13577" max="13577" width="11.44140625" style="32" customWidth="1"/>
    <col min="13578" max="13578" width="4" style="32" customWidth="1"/>
    <col min="13579" max="13769" width="9.6640625" style="32"/>
    <col min="13770" max="13770" width="6.44140625" style="32" customWidth="1"/>
    <col min="13771" max="13771" width="13.88671875" style="32" customWidth="1"/>
    <col min="13772" max="13772" width="11.88671875" style="32" customWidth="1"/>
    <col min="13773" max="13775" width="9.6640625" style="32"/>
    <col min="13776" max="13776" width="15.44140625" style="32" customWidth="1"/>
    <col min="13777" max="13777" width="16.21875" style="32" customWidth="1"/>
    <col min="13778" max="13789" width="9.6640625" style="32"/>
    <col min="13790" max="13790" width="12" style="32" customWidth="1"/>
    <col min="13791" max="13791" width="12.77734375" style="32" customWidth="1"/>
    <col min="13792" max="13792" width="11.109375" style="32" customWidth="1"/>
    <col min="13793" max="13793" width="12" style="32" customWidth="1"/>
    <col min="13794" max="13794" width="9.6640625" style="32"/>
    <col min="13795" max="13795" width="15.33203125" style="32" customWidth="1"/>
    <col min="13796" max="13796" width="15.21875" style="32" customWidth="1"/>
    <col min="13797" max="13797" width="21.44140625" style="32" customWidth="1"/>
    <col min="13798" max="13813" width="9.6640625" style="32"/>
    <col min="13814" max="13815" width="13.44140625" style="32" customWidth="1"/>
    <col min="13816" max="13816" width="9.6640625" style="32"/>
    <col min="13817" max="13817" width="13.88671875" style="32" customWidth="1"/>
    <col min="13818" max="13818" width="10.6640625" style="32" customWidth="1"/>
    <col min="13819" max="13819" width="17.33203125" style="32" customWidth="1"/>
    <col min="13820" max="13821" width="12.6640625" style="32" customWidth="1"/>
    <col min="13822" max="13822" width="11.21875" style="32" customWidth="1"/>
    <col min="13823" max="13823" width="18.33203125" style="32" customWidth="1"/>
    <col min="13824" max="13824" width="12.88671875" style="32" customWidth="1"/>
    <col min="13825" max="13826" width="13.21875" style="32" customWidth="1"/>
    <col min="13827" max="13827" width="10.88671875" style="32" customWidth="1"/>
    <col min="13828" max="13828" width="11.109375" style="32" customWidth="1"/>
    <col min="13829" max="13829" width="15.21875" style="32" customWidth="1"/>
    <col min="13830" max="13830" width="9.6640625" style="32"/>
    <col min="13831" max="13831" width="11" style="32" customWidth="1"/>
    <col min="13832" max="13832" width="10.77734375" style="32" customWidth="1"/>
    <col min="13833" max="13833" width="11.44140625" style="32" customWidth="1"/>
    <col min="13834" max="13834" width="4" style="32" customWidth="1"/>
    <col min="13835" max="14025" width="9.6640625" style="32"/>
    <col min="14026" max="14026" width="6.44140625" style="32" customWidth="1"/>
    <col min="14027" max="14027" width="13.88671875" style="32" customWidth="1"/>
    <col min="14028" max="14028" width="11.88671875" style="32" customWidth="1"/>
    <col min="14029" max="14031" width="9.6640625" style="32"/>
    <col min="14032" max="14032" width="15.44140625" style="32" customWidth="1"/>
    <col min="14033" max="14033" width="16.21875" style="32" customWidth="1"/>
    <col min="14034" max="14045" width="9.6640625" style="32"/>
    <col min="14046" max="14046" width="12" style="32" customWidth="1"/>
    <col min="14047" max="14047" width="12.77734375" style="32" customWidth="1"/>
    <col min="14048" max="14048" width="11.109375" style="32" customWidth="1"/>
    <col min="14049" max="14049" width="12" style="32" customWidth="1"/>
    <col min="14050" max="14050" width="9.6640625" style="32"/>
    <col min="14051" max="14051" width="15.33203125" style="32" customWidth="1"/>
    <col min="14052" max="14052" width="15.21875" style="32" customWidth="1"/>
    <col min="14053" max="14053" width="21.44140625" style="32" customWidth="1"/>
    <col min="14054" max="14069" width="9.6640625" style="32"/>
    <col min="14070" max="14071" width="13.44140625" style="32" customWidth="1"/>
    <col min="14072" max="14072" width="9.6640625" style="32"/>
    <col min="14073" max="14073" width="13.88671875" style="32" customWidth="1"/>
    <col min="14074" max="14074" width="10.6640625" style="32" customWidth="1"/>
    <col min="14075" max="14075" width="17.33203125" style="32" customWidth="1"/>
    <col min="14076" max="14077" width="12.6640625" style="32" customWidth="1"/>
    <col min="14078" max="14078" width="11.21875" style="32" customWidth="1"/>
    <col min="14079" max="14079" width="18.33203125" style="32" customWidth="1"/>
    <col min="14080" max="14080" width="12.88671875" style="32" customWidth="1"/>
    <col min="14081" max="14082" width="13.21875" style="32" customWidth="1"/>
    <col min="14083" max="14083" width="10.88671875" style="32" customWidth="1"/>
    <col min="14084" max="14084" width="11.109375" style="32" customWidth="1"/>
    <col min="14085" max="14085" width="15.21875" style="32" customWidth="1"/>
    <col min="14086" max="14086" width="9.6640625" style="32"/>
    <col min="14087" max="14087" width="11" style="32" customWidth="1"/>
    <col min="14088" max="14088" width="10.77734375" style="32" customWidth="1"/>
    <col min="14089" max="14089" width="11.44140625" style="32" customWidth="1"/>
    <col min="14090" max="14090" width="4" style="32" customWidth="1"/>
    <col min="14091" max="14281" width="9.6640625" style="32"/>
    <col min="14282" max="14282" width="6.44140625" style="32" customWidth="1"/>
    <col min="14283" max="14283" width="13.88671875" style="32" customWidth="1"/>
    <col min="14284" max="14284" width="11.88671875" style="32" customWidth="1"/>
    <col min="14285" max="14287" width="9.6640625" style="32"/>
    <col min="14288" max="14288" width="15.44140625" style="32" customWidth="1"/>
    <col min="14289" max="14289" width="16.21875" style="32" customWidth="1"/>
    <col min="14290" max="14301" width="9.6640625" style="32"/>
    <col min="14302" max="14302" width="12" style="32" customWidth="1"/>
    <col min="14303" max="14303" width="12.77734375" style="32" customWidth="1"/>
    <col min="14304" max="14304" width="11.109375" style="32" customWidth="1"/>
    <col min="14305" max="14305" width="12" style="32" customWidth="1"/>
    <col min="14306" max="14306" width="9.6640625" style="32"/>
    <col min="14307" max="14307" width="15.33203125" style="32" customWidth="1"/>
    <col min="14308" max="14308" width="15.21875" style="32" customWidth="1"/>
    <col min="14309" max="14309" width="21.44140625" style="32" customWidth="1"/>
    <col min="14310" max="14325" width="9.6640625" style="32"/>
    <col min="14326" max="14327" width="13.44140625" style="32" customWidth="1"/>
    <col min="14328" max="14328" width="9.6640625" style="32"/>
    <col min="14329" max="14329" width="13.88671875" style="32" customWidth="1"/>
    <col min="14330" max="14330" width="10.6640625" style="32" customWidth="1"/>
    <col min="14331" max="14331" width="17.33203125" style="32" customWidth="1"/>
    <col min="14332" max="14333" width="12.6640625" style="32" customWidth="1"/>
    <col min="14334" max="14334" width="11.21875" style="32" customWidth="1"/>
    <col min="14335" max="14335" width="18.33203125" style="32" customWidth="1"/>
    <col min="14336" max="14336" width="12.88671875" style="32" customWidth="1"/>
    <col min="14337" max="14338" width="13.21875" style="32" customWidth="1"/>
    <col min="14339" max="14339" width="10.88671875" style="32" customWidth="1"/>
    <col min="14340" max="14340" width="11.109375" style="32" customWidth="1"/>
    <col min="14341" max="14341" width="15.21875" style="32" customWidth="1"/>
    <col min="14342" max="14342" width="9.6640625" style="32"/>
    <col min="14343" max="14343" width="11" style="32" customWidth="1"/>
    <col min="14344" max="14344" width="10.77734375" style="32" customWidth="1"/>
    <col min="14345" max="14345" width="11.44140625" style="32" customWidth="1"/>
    <col min="14346" max="14346" width="4" style="32" customWidth="1"/>
    <col min="14347" max="14537" width="9.6640625" style="32"/>
    <col min="14538" max="14538" width="6.44140625" style="32" customWidth="1"/>
    <col min="14539" max="14539" width="13.88671875" style="32" customWidth="1"/>
    <col min="14540" max="14540" width="11.88671875" style="32" customWidth="1"/>
    <col min="14541" max="14543" width="9.6640625" style="32"/>
    <col min="14544" max="14544" width="15.44140625" style="32" customWidth="1"/>
    <col min="14545" max="14545" width="16.21875" style="32" customWidth="1"/>
    <col min="14546" max="14557" width="9.6640625" style="32"/>
    <col min="14558" max="14558" width="12" style="32" customWidth="1"/>
    <col min="14559" max="14559" width="12.77734375" style="32" customWidth="1"/>
    <col min="14560" max="14560" width="11.109375" style="32" customWidth="1"/>
    <col min="14561" max="14561" width="12" style="32" customWidth="1"/>
    <col min="14562" max="14562" width="9.6640625" style="32"/>
    <col min="14563" max="14563" width="15.33203125" style="32" customWidth="1"/>
    <col min="14564" max="14564" width="15.21875" style="32" customWidth="1"/>
    <col min="14565" max="14565" width="21.44140625" style="32" customWidth="1"/>
    <col min="14566" max="14581" width="9.6640625" style="32"/>
    <col min="14582" max="14583" width="13.44140625" style="32" customWidth="1"/>
    <col min="14584" max="14584" width="9.6640625" style="32"/>
    <col min="14585" max="14585" width="13.88671875" style="32" customWidth="1"/>
    <col min="14586" max="14586" width="10.6640625" style="32" customWidth="1"/>
    <col min="14587" max="14587" width="17.33203125" style="32" customWidth="1"/>
    <col min="14588" max="14589" width="12.6640625" style="32" customWidth="1"/>
    <col min="14590" max="14590" width="11.21875" style="32" customWidth="1"/>
    <col min="14591" max="14591" width="18.33203125" style="32" customWidth="1"/>
    <col min="14592" max="14592" width="12.88671875" style="32" customWidth="1"/>
    <col min="14593" max="14594" width="13.21875" style="32" customWidth="1"/>
    <col min="14595" max="14595" width="10.88671875" style="32" customWidth="1"/>
    <col min="14596" max="14596" width="11.109375" style="32" customWidth="1"/>
    <col min="14597" max="14597" width="15.21875" style="32" customWidth="1"/>
    <col min="14598" max="14598" width="9.6640625" style="32"/>
    <col min="14599" max="14599" width="11" style="32" customWidth="1"/>
    <col min="14600" max="14600" width="10.77734375" style="32" customWidth="1"/>
    <col min="14601" max="14601" width="11.44140625" style="32" customWidth="1"/>
    <col min="14602" max="14602" width="4" style="32" customWidth="1"/>
    <col min="14603" max="14793" width="9.6640625" style="32"/>
    <col min="14794" max="14794" width="6.44140625" style="32" customWidth="1"/>
    <col min="14795" max="14795" width="13.88671875" style="32" customWidth="1"/>
    <col min="14796" max="14796" width="11.88671875" style="32" customWidth="1"/>
    <col min="14797" max="14799" width="9.6640625" style="32"/>
    <col min="14800" max="14800" width="15.44140625" style="32" customWidth="1"/>
    <col min="14801" max="14801" width="16.21875" style="32" customWidth="1"/>
    <col min="14802" max="14813" width="9.6640625" style="32"/>
    <col min="14814" max="14814" width="12" style="32" customWidth="1"/>
    <col min="14815" max="14815" width="12.77734375" style="32" customWidth="1"/>
    <col min="14816" max="14816" width="11.109375" style="32" customWidth="1"/>
    <col min="14817" max="14817" width="12" style="32" customWidth="1"/>
    <col min="14818" max="14818" width="9.6640625" style="32"/>
    <col min="14819" max="14819" width="15.33203125" style="32" customWidth="1"/>
    <col min="14820" max="14820" width="15.21875" style="32" customWidth="1"/>
    <col min="14821" max="14821" width="21.44140625" style="32" customWidth="1"/>
    <col min="14822" max="14837" width="9.6640625" style="32"/>
    <col min="14838" max="14839" width="13.44140625" style="32" customWidth="1"/>
    <col min="14840" max="14840" width="9.6640625" style="32"/>
    <col min="14841" max="14841" width="13.88671875" style="32" customWidth="1"/>
    <col min="14842" max="14842" width="10.6640625" style="32" customWidth="1"/>
    <col min="14843" max="14843" width="17.33203125" style="32" customWidth="1"/>
    <col min="14844" max="14845" width="12.6640625" style="32" customWidth="1"/>
    <col min="14846" max="14846" width="11.21875" style="32" customWidth="1"/>
    <col min="14847" max="14847" width="18.33203125" style="32" customWidth="1"/>
    <col min="14848" max="14848" width="12.88671875" style="32" customWidth="1"/>
    <col min="14849" max="14850" width="13.21875" style="32" customWidth="1"/>
    <col min="14851" max="14851" width="10.88671875" style="32" customWidth="1"/>
    <col min="14852" max="14852" width="11.109375" style="32" customWidth="1"/>
    <col min="14853" max="14853" width="15.21875" style="32" customWidth="1"/>
    <col min="14854" max="14854" width="9.6640625" style="32"/>
    <col min="14855" max="14855" width="11" style="32" customWidth="1"/>
    <col min="14856" max="14856" width="10.77734375" style="32" customWidth="1"/>
    <col min="14857" max="14857" width="11.44140625" style="32" customWidth="1"/>
    <col min="14858" max="14858" width="4" style="32" customWidth="1"/>
    <col min="14859" max="15049" width="9.6640625" style="32"/>
    <col min="15050" max="15050" width="6.44140625" style="32" customWidth="1"/>
    <col min="15051" max="15051" width="13.88671875" style="32" customWidth="1"/>
    <col min="15052" max="15052" width="11.88671875" style="32" customWidth="1"/>
    <col min="15053" max="15055" width="9.6640625" style="32"/>
    <col min="15056" max="15056" width="15.44140625" style="32" customWidth="1"/>
    <col min="15057" max="15057" width="16.21875" style="32" customWidth="1"/>
    <col min="15058" max="15069" width="9.6640625" style="32"/>
    <col min="15070" max="15070" width="12" style="32" customWidth="1"/>
    <col min="15071" max="15071" width="12.77734375" style="32" customWidth="1"/>
    <col min="15072" max="15072" width="11.109375" style="32" customWidth="1"/>
    <col min="15073" max="15073" width="12" style="32" customWidth="1"/>
    <col min="15074" max="15074" width="9.6640625" style="32"/>
    <col min="15075" max="15075" width="15.33203125" style="32" customWidth="1"/>
    <col min="15076" max="15076" width="15.21875" style="32" customWidth="1"/>
    <col min="15077" max="15077" width="21.44140625" style="32" customWidth="1"/>
    <col min="15078" max="15093" width="9.6640625" style="32"/>
    <col min="15094" max="15095" width="13.44140625" style="32" customWidth="1"/>
    <col min="15096" max="15096" width="9.6640625" style="32"/>
    <col min="15097" max="15097" width="13.88671875" style="32" customWidth="1"/>
    <col min="15098" max="15098" width="10.6640625" style="32" customWidth="1"/>
    <col min="15099" max="15099" width="17.33203125" style="32" customWidth="1"/>
    <col min="15100" max="15101" width="12.6640625" style="32" customWidth="1"/>
    <col min="15102" max="15102" width="11.21875" style="32" customWidth="1"/>
    <col min="15103" max="15103" width="18.33203125" style="32" customWidth="1"/>
    <col min="15104" max="15104" width="12.88671875" style="32" customWidth="1"/>
    <col min="15105" max="15106" width="13.21875" style="32" customWidth="1"/>
    <col min="15107" max="15107" width="10.88671875" style="32" customWidth="1"/>
    <col min="15108" max="15108" width="11.109375" style="32" customWidth="1"/>
    <col min="15109" max="15109" width="15.21875" style="32" customWidth="1"/>
    <col min="15110" max="15110" width="9.6640625" style="32"/>
    <col min="15111" max="15111" width="11" style="32" customWidth="1"/>
    <col min="15112" max="15112" width="10.77734375" style="32" customWidth="1"/>
    <col min="15113" max="15113" width="11.44140625" style="32" customWidth="1"/>
    <col min="15114" max="15114" width="4" style="32" customWidth="1"/>
    <col min="15115" max="15305" width="9.6640625" style="32"/>
    <col min="15306" max="15306" width="6.44140625" style="32" customWidth="1"/>
    <col min="15307" max="15307" width="13.88671875" style="32" customWidth="1"/>
    <col min="15308" max="15308" width="11.88671875" style="32" customWidth="1"/>
    <col min="15309" max="15311" width="9.6640625" style="32"/>
    <col min="15312" max="15312" width="15.44140625" style="32" customWidth="1"/>
    <col min="15313" max="15313" width="16.21875" style="32" customWidth="1"/>
    <col min="15314" max="15325" width="9.6640625" style="32"/>
    <col min="15326" max="15326" width="12" style="32" customWidth="1"/>
    <col min="15327" max="15327" width="12.77734375" style="32" customWidth="1"/>
    <col min="15328" max="15328" width="11.109375" style="32" customWidth="1"/>
    <col min="15329" max="15329" width="12" style="32" customWidth="1"/>
    <col min="15330" max="15330" width="9.6640625" style="32"/>
    <col min="15331" max="15331" width="15.33203125" style="32" customWidth="1"/>
    <col min="15332" max="15332" width="15.21875" style="32" customWidth="1"/>
    <col min="15333" max="15333" width="21.44140625" style="32" customWidth="1"/>
    <col min="15334" max="15349" width="9.6640625" style="32"/>
    <col min="15350" max="15351" width="13.44140625" style="32" customWidth="1"/>
    <col min="15352" max="15352" width="9.6640625" style="32"/>
    <col min="15353" max="15353" width="13.88671875" style="32" customWidth="1"/>
    <col min="15354" max="15354" width="10.6640625" style="32" customWidth="1"/>
    <col min="15355" max="15355" width="17.33203125" style="32" customWidth="1"/>
    <col min="15356" max="15357" width="12.6640625" style="32" customWidth="1"/>
    <col min="15358" max="15358" width="11.21875" style="32" customWidth="1"/>
    <col min="15359" max="15359" width="18.33203125" style="32" customWidth="1"/>
    <col min="15360" max="15360" width="12.88671875" style="32" customWidth="1"/>
    <col min="15361" max="15362" width="13.21875" style="32" customWidth="1"/>
    <col min="15363" max="15363" width="10.88671875" style="32" customWidth="1"/>
    <col min="15364" max="15364" width="11.109375" style="32" customWidth="1"/>
    <col min="15365" max="15365" width="15.21875" style="32" customWidth="1"/>
    <col min="15366" max="15366" width="9.6640625" style="32"/>
    <col min="15367" max="15367" width="11" style="32" customWidth="1"/>
    <col min="15368" max="15368" width="10.77734375" style="32" customWidth="1"/>
    <col min="15369" max="15369" width="11.44140625" style="32" customWidth="1"/>
    <col min="15370" max="15370" width="4" style="32" customWidth="1"/>
    <col min="15371" max="15561" width="9.6640625" style="32"/>
    <col min="15562" max="15562" width="6.44140625" style="32" customWidth="1"/>
    <col min="15563" max="15563" width="13.88671875" style="32" customWidth="1"/>
    <col min="15564" max="15564" width="11.88671875" style="32" customWidth="1"/>
    <col min="15565" max="15567" width="9.6640625" style="32"/>
    <col min="15568" max="15568" width="15.44140625" style="32" customWidth="1"/>
    <col min="15569" max="15569" width="16.21875" style="32" customWidth="1"/>
    <col min="15570" max="15581" width="9.6640625" style="32"/>
    <col min="15582" max="15582" width="12" style="32" customWidth="1"/>
    <col min="15583" max="15583" width="12.77734375" style="32" customWidth="1"/>
    <col min="15584" max="15584" width="11.109375" style="32" customWidth="1"/>
    <col min="15585" max="15585" width="12" style="32" customWidth="1"/>
    <col min="15586" max="15586" width="9.6640625" style="32"/>
    <col min="15587" max="15587" width="15.33203125" style="32" customWidth="1"/>
    <col min="15588" max="15588" width="15.21875" style="32" customWidth="1"/>
    <col min="15589" max="15589" width="21.44140625" style="32" customWidth="1"/>
    <col min="15590" max="15605" width="9.6640625" style="32"/>
    <col min="15606" max="15607" width="13.44140625" style="32" customWidth="1"/>
    <col min="15608" max="15608" width="9.6640625" style="32"/>
    <col min="15609" max="15609" width="13.88671875" style="32" customWidth="1"/>
    <col min="15610" max="15610" width="10.6640625" style="32" customWidth="1"/>
    <col min="15611" max="15611" width="17.33203125" style="32" customWidth="1"/>
    <col min="15612" max="15613" width="12.6640625" style="32" customWidth="1"/>
    <col min="15614" max="15614" width="11.21875" style="32" customWidth="1"/>
    <col min="15615" max="15615" width="18.33203125" style="32" customWidth="1"/>
    <col min="15616" max="15616" width="12.88671875" style="32" customWidth="1"/>
    <col min="15617" max="15618" width="13.21875" style="32" customWidth="1"/>
    <col min="15619" max="15619" width="10.88671875" style="32" customWidth="1"/>
    <col min="15620" max="15620" width="11.109375" style="32" customWidth="1"/>
    <col min="15621" max="15621" width="15.21875" style="32" customWidth="1"/>
    <col min="15622" max="15622" width="9.6640625" style="32"/>
    <col min="15623" max="15623" width="11" style="32" customWidth="1"/>
    <col min="15624" max="15624" width="10.77734375" style="32" customWidth="1"/>
    <col min="15625" max="15625" width="11.44140625" style="32" customWidth="1"/>
    <col min="15626" max="15626" width="4" style="32" customWidth="1"/>
    <col min="15627" max="15817" width="9.6640625" style="32"/>
    <col min="15818" max="15818" width="6.44140625" style="32" customWidth="1"/>
    <col min="15819" max="15819" width="13.88671875" style="32" customWidth="1"/>
    <col min="15820" max="15820" width="11.88671875" style="32" customWidth="1"/>
    <col min="15821" max="15823" width="9.6640625" style="32"/>
    <col min="15824" max="15824" width="15.44140625" style="32" customWidth="1"/>
    <col min="15825" max="15825" width="16.21875" style="32" customWidth="1"/>
    <col min="15826" max="15837" width="9.6640625" style="32"/>
    <col min="15838" max="15838" width="12" style="32" customWidth="1"/>
    <col min="15839" max="15839" width="12.77734375" style="32" customWidth="1"/>
    <col min="15840" max="15840" width="11.109375" style="32" customWidth="1"/>
    <col min="15841" max="15841" width="12" style="32" customWidth="1"/>
    <col min="15842" max="15842" width="9.6640625" style="32"/>
    <col min="15843" max="15843" width="15.33203125" style="32" customWidth="1"/>
    <col min="15844" max="15844" width="15.21875" style="32" customWidth="1"/>
    <col min="15845" max="15845" width="21.44140625" style="32" customWidth="1"/>
    <col min="15846" max="15861" width="9.6640625" style="32"/>
    <col min="15862" max="15863" width="13.44140625" style="32" customWidth="1"/>
    <col min="15864" max="15864" width="9.6640625" style="32"/>
    <col min="15865" max="15865" width="13.88671875" style="32" customWidth="1"/>
    <col min="15866" max="15866" width="10.6640625" style="32" customWidth="1"/>
    <col min="15867" max="15867" width="17.33203125" style="32" customWidth="1"/>
    <col min="15868" max="15869" width="12.6640625" style="32" customWidth="1"/>
    <col min="15870" max="15870" width="11.21875" style="32" customWidth="1"/>
    <col min="15871" max="15871" width="18.33203125" style="32" customWidth="1"/>
    <col min="15872" max="15872" width="12.88671875" style="32" customWidth="1"/>
    <col min="15873" max="15874" width="13.21875" style="32" customWidth="1"/>
    <col min="15875" max="15875" width="10.88671875" style="32" customWidth="1"/>
    <col min="15876" max="15876" width="11.109375" style="32" customWidth="1"/>
    <col min="15877" max="15877" width="15.21875" style="32" customWidth="1"/>
    <col min="15878" max="15878" width="9.6640625" style="32"/>
    <col min="15879" max="15879" width="11" style="32" customWidth="1"/>
    <col min="15880" max="15880" width="10.77734375" style="32" customWidth="1"/>
    <col min="15881" max="15881" width="11.44140625" style="32" customWidth="1"/>
    <col min="15882" max="15882" width="4" style="32" customWidth="1"/>
    <col min="15883" max="16073" width="9.6640625" style="32"/>
    <col min="16074" max="16074" width="6.44140625" style="32" customWidth="1"/>
    <col min="16075" max="16075" width="13.88671875" style="32" customWidth="1"/>
    <col min="16076" max="16076" width="11.88671875" style="32" customWidth="1"/>
    <col min="16077" max="16079" width="9.6640625" style="32"/>
    <col min="16080" max="16080" width="15.44140625" style="32" customWidth="1"/>
    <col min="16081" max="16081" width="16.21875" style="32" customWidth="1"/>
    <col min="16082" max="16093" width="9.6640625" style="32"/>
    <col min="16094" max="16094" width="12" style="32" customWidth="1"/>
    <col min="16095" max="16095" width="12.77734375" style="32" customWidth="1"/>
    <col min="16096" max="16096" width="11.109375" style="32" customWidth="1"/>
    <col min="16097" max="16097" width="12" style="32" customWidth="1"/>
    <col min="16098" max="16098" width="9.6640625" style="32"/>
    <col min="16099" max="16099" width="15.33203125" style="32" customWidth="1"/>
    <col min="16100" max="16100" width="15.21875" style="32" customWidth="1"/>
    <col min="16101" max="16101" width="21.44140625" style="32" customWidth="1"/>
    <col min="16102" max="16117" width="9.6640625" style="32"/>
    <col min="16118" max="16119" width="13.44140625" style="32" customWidth="1"/>
    <col min="16120" max="16120" width="9.6640625" style="32"/>
    <col min="16121" max="16121" width="13.88671875" style="32" customWidth="1"/>
    <col min="16122" max="16122" width="10.6640625" style="32" customWidth="1"/>
    <col min="16123" max="16123" width="17.33203125" style="32" customWidth="1"/>
    <col min="16124" max="16125" width="12.6640625" style="32" customWidth="1"/>
    <col min="16126" max="16126" width="11.21875" style="32" customWidth="1"/>
    <col min="16127" max="16127" width="18.33203125" style="32" customWidth="1"/>
    <col min="16128" max="16128" width="12.88671875" style="32" customWidth="1"/>
    <col min="16129" max="16130" width="13.21875" style="32" customWidth="1"/>
    <col min="16131" max="16131" width="10.88671875" style="32" customWidth="1"/>
    <col min="16132" max="16132" width="11.109375" style="32" customWidth="1"/>
    <col min="16133" max="16133" width="15.21875" style="32" customWidth="1"/>
    <col min="16134" max="16134" width="9.6640625" style="32"/>
    <col min="16135" max="16135" width="11" style="32" customWidth="1"/>
    <col min="16136" max="16136" width="10.77734375" style="32" customWidth="1"/>
    <col min="16137" max="16137" width="11.44140625" style="32" customWidth="1"/>
    <col min="16138" max="16138" width="4" style="32" customWidth="1"/>
    <col min="16139" max="16384" width="9.6640625" style="32"/>
  </cols>
  <sheetData>
    <row r="1" spans="1:146" ht="13.2" x14ac:dyDescent="0.2">
      <c r="A1" s="31" t="s">
        <v>275</v>
      </c>
    </row>
    <row r="2" spans="1:146" x14ac:dyDescent="0.2">
      <c r="C2" s="34" t="s">
        <v>276</v>
      </c>
      <c r="BK2" s="34"/>
    </row>
    <row r="3" spans="1:146" s="33" customFormat="1" x14ac:dyDescent="0.2">
      <c r="A3" s="35"/>
      <c r="B3" s="36" t="s">
        <v>277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row>
    <row r="4" spans="1:146" s="33" customFormat="1" x14ac:dyDescent="0.2">
      <c r="A4" s="35"/>
      <c r="B4" s="38" t="s">
        <v>278</v>
      </c>
      <c r="C4" s="37" t="s">
        <v>650</v>
      </c>
      <c r="D4" s="37" t="s">
        <v>650</v>
      </c>
      <c r="E4" s="37" t="s">
        <v>640</v>
      </c>
      <c r="F4" s="37" t="s">
        <v>650</v>
      </c>
      <c r="G4" s="37" t="s">
        <v>640</v>
      </c>
      <c r="H4" s="37" t="s">
        <v>640</v>
      </c>
      <c r="I4" s="37" t="s">
        <v>640</v>
      </c>
      <c r="J4" s="37" t="s">
        <v>640</v>
      </c>
      <c r="K4" s="37" t="s">
        <v>640</v>
      </c>
      <c r="L4" s="37" t="s">
        <v>640</v>
      </c>
      <c r="M4" s="37" t="s">
        <v>640</v>
      </c>
      <c r="N4" s="37" t="s">
        <v>640</v>
      </c>
      <c r="O4" s="37" t="s">
        <v>640</v>
      </c>
      <c r="P4" s="37" t="s">
        <v>658</v>
      </c>
      <c r="Q4" s="37" t="s">
        <v>640</v>
      </c>
      <c r="R4" s="37" t="s">
        <v>640</v>
      </c>
      <c r="S4" s="37" t="s">
        <v>640</v>
      </c>
      <c r="T4" s="37" t="s">
        <v>658</v>
      </c>
      <c r="U4" s="37" t="s">
        <v>640</v>
      </c>
      <c r="V4" s="37" t="s">
        <v>640</v>
      </c>
      <c r="W4" s="37" t="s">
        <v>640</v>
      </c>
      <c r="X4" s="37" t="s">
        <v>640</v>
      </c>
      <c r="Y4" s="37" t="s">
        <v>650</v>
      </c>
      <c r="Z4" s="37" t="s">
        <v>640</v>
      </c>
      <c r="AA4" s="37" t="s">
        <v>640</v>
      </c>
      <c r="AB4" s="37" t="s">
        <v>640</v>
      </c>
      <c r="AC4" s="37" t="s">
        <v>640</v>
      </c>
      <c r="AD4" s="37" t="s">
        <v>653</v>
      </c>
      <c r="AE4" s="37" t="s">
        <v>640</v>
      </c>
      <c r="AF4" s="37" t="s">
        <v>640</v>
      </c>
      <c r="AG4" s="37" t="s">
        <v>640</v>
      </c>
      <c r="AH4" s="37" t="s">
        <v>640</v>
      </c>
      <c r="AI4" s="37" t="s">
        <v>658</v>
      </c>
      <c r="AJ4" s="37" t="s">
        <v>659</v>
      </c>
      <c r="AK4" s="37" t="s">
        <v>658</v>
      </c>
      <c r="AL4" s="37" t="s">
        <v>659</v>
      </c>
      <c r="AM4" s="37" t="s">
        <v>658</v>
      </c>
      <c r="AN4" s="37" t="s">
        <v>658</v>
      </c>
      <c r="AO4" s="37" t="s">
        <v>658</v>
      </c>
      <c r="AP4" s="37" t="s">
        <v>640</v>
      </c>
      <c r="AQ4" s="37" t="s">
        <v>640</v>
      </c>
      <c r="AR4" s="37" t="s">
        <v>646</v>
      </c>
      <c r="AS4" s="37" t="s">
        <v>659</v>
      </c>
      <c r="AT4" s="37" t="s">
        <v>650</v>
      </c>
      <c r="AU4" s="37" t="s">
        <v>650</v>
      </c>
      <c r="AV4" s="37" t="s">
        <v>650</v>
      </c>
      <c r="AW4" s="37" t="s">
        <v>650</v>
      </c>
      <c r="AX4" s="37" t="s">
        <v>650</v>
      </c>
      <c r="AY4" s="37" t="s">
        <v>660</v>
      </c>
      <c r="AZ4" s="37" t="s">
        <v>660</v>
      </c>
      <c r="BA4" s="37" t="s">
        <v>640</v>
      </c>
      <c r="BB4" s="37" t="s">
        <v>640</v>
      </c>
      <c r="BC4" s="37" t="s">
        <v>646</v>
      </c>
      <c r="BD4" s="37" t="s">
        <v>661</v>
      </c>
      <c r="BE4" s="37" t="s">
        <v>661</v>
      </c>
      <c r="BF4" s="37" t="s">
        <v>661</v>
      </c>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row>
    <row r="5" spans="1:146" s="33" customFormat="1" x14ac:dyDescent="0.2">
      <c r="A5" s="35"/>
      <c r="B5" s="36" t="s">
        <v>279</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row>
    <row r="6" spans="1:146" s="40" customFormat="1" x14ac:dyDescent="0.2">
      <c r="A6" s="39"/>
      <c r="B6" s="36" t="s">
        <v>280</v>
      </c>
      <c r="C6" s="48"/>
      <c r="D6" s="48"/>
      <c r="E6" s="48"/>
      <c r="F6" s="48"/>
      <c r="G6" s="48"/>
      <c r="H6" s="48"/>
      <c r="I6" s="48"/>
      <c r="J6" s="48" t="s">
        <v>662</v>
      </c>
      <c r="K6" s="48" t="s">
        <v>590</v>
      </c>
      <c r="L6" s="48"/>
      <c r="M6" s="48"/>
      <c r="N6" s="48"/>
      <c r="O6" s="48"/>
      <c r="P6" s="48"/>
      <c r="Q6" s="48"/>
      <c r="R6" s="48"/>
      <c r="S6" s="48"/>
      <c r="T6" s="48"/>
      <c r="U6" s="48"/>
      <c r="V6" s="48"/>
      <c r="W6" s="48" t="s">
        <v>663</v>
      </c>
      <c r="X6" s="48" t="s">
        <v>664</v>
      </c>
      <c r="Y6" s="48"/>
      <c r="Z6" s="48"/>
      <c r="AA6" s="48" t="s">
        <v>665</v>
      </c>
      <c r="AB6" s="48" t="s">
        <v>666</v>
      </c>
      <c r="AC6" s="48" t="s">
        <v>667</v>
      </c>
      <c r="AD6" s="48"/>
      <c r="AE6" s="48"/>
      <c r="AF6" s="48"/>
      <c r="AG6" s="48"/>
      <c r="AH6" s="48"/>
      <c r="AI6" s="48"/>
      <c r="AJ6" s="48"/>
      <c r="AK6" s="48"/>
      <c r="AL6" s="48"/>
      <c r="AM6" s="48"/>
      <c r="AN6" s="48"/>
      <c r="AO6" s="48"/>
      <c r="AP6" s="48" t="s">
        <v>594</v>
      </c>
      <c r="AQ6" s="48" t="s">
        <v>594</v>
      </c>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row>
    <row r="7" spans="1:146" s="50" customFormat="1" ht="20.399999999999999" x14ac:dyDescent="0.2">
      <c r="A7" s="49"/>
      <c r="B7" s="36" t="s">
        <v>281</v>
      </c>
      <c r="C7" s="42" t="s">
        <v>182</v>
      </c>
      <c r="D7" s="42" t="s">
        <v>183</v>
      </c>
      <c r="E7" s="42" t="s">
        <v>184</v>
      </c>
      <c r="F7" s="42" t="s">
        <v>351</v>
      </c>
      <c r="G7" s="42" t="s">
        <v>357</v>
      </c>
      <c r="H7" s="42" t="s">
        <v>187</v>
      </c>
      <c r="I7" s="42" t="s">
        <v>716</v>
      </c>
      <c r="J7" s="42" t="s">
        <v>190</v>
      </c>
      <c r="K7" s="42" t="s">
        <v>190</v>
      </c>
      <c r="L7" s="42" t="s">
        <v>190</v>
      </c>
      <c r="M7" s="42" t="s">
        <v>487</v>
      </c>
      <c r="N7" s="42" t="s">
        <v>192</v>
      </c>
      <c r="O7" s="42" t="s">
        <v>193</v>
      </c>
      <c r="P7" s="42" t="s">
        <v>483</v>
      </c>
      <c r="Q7" s="42" t="s">
        <v>196</v>
      </c>
      <c r="R7" s="42" t="s">
        <v>488</v>
      </c>
      <c r="S7" s="42" t="s">
        <v>489</v>
      </c>
      <c r="T7" s="42" t="s">
        <v>198</v>
      </c>
      <c r="U7" s="42" t="s">
        <v>490</v>
      </c>
      <c r="V7" s="42" t="s">
        <v>491</v>
      </c>
      <c r="W7" s="42" t="s">
        <v>670</v>
      </c>
      <c r="X7" s="42" t="s">
        <v>670</v>
      </c>
      <c r="Y7" s="42" t="s">
        <v>199</v>
      </c>
      <c r="Z7" s="42" t="s">
        <v>200</v>
      </c>
      <c r="AA7" s="42" t="s">
        <v>200</v>
      </c>
      <c r="AB7" s="42" t="s">
        <v>200</v>
      </c>
      <c r="AC7" s="42" t="s">
        <v>200</v>
      </c>
      <c r="AD7" s="42" t="s">
        <v>201</v>
      </c>
      <c r="AE7" s="42" t="s">
        <v>203</v>
      </c>
      <c r="AF7" s="42" t="s">
        <v>497</v>
      </c>
      <c r="AG7" s="42" t="s">
        <v>102</v>
      </c>
      <c r="AH7" s="42" t="s">
        <v>206</v>
      </c>
      <c r="AI7" s="42" t="s">
        <v>709</v>
      </c>
      <c r="AJ7" s="42" t="s">
        <v>208</v>
      </c>
      <c r="AK7" s="42" t="s">
        <v>208</v>
      </c>
      <c r="AL7" s="42" t="s">
        <v>213</v>
      </c>
      <c r="AM7" s="42" t="s">
        <v>213</v>
      </c>
      <c r="AN7" s="42" t="s">
        <v>498</v>
      </c>
      <c r="AO7" s="42" t="s">
        <v>499</v>
      </c>
      <c r="AP7" s="42" t="s">
        <v>668</v>
      </c>
      <c r="AQ7" s="42" t="s">
        <v>669</v>
      </c>
      <c r="AR7" s="42" t="s">
        <v>216</v>
      </c>
      <c r="AS7" s="42" t="s">
        <v>216</v>
      </c>
      <c r="AT7" s="42" t="s">
        <v>218</v>
      </c>
      <c r="AU7" s="42" t="s">
        <v>219</v>
      </c>
      <c r="AV7" s="42" t="s">
        <v>220</v>
      </c>
      <c r="AW7" s="42" t="s">
        <v>221</v>
      </c>
      <c r="AX7" s="42" t="s">
        <v>502</v>
      </c>
      <c r="AY7" s="42" t="s">
        <v>222</v>
      </c>
      <c r="AZ7" s="42" t="s">
        <v>225</v>
      </c>
      <c r="BA7" s="42" t="s">
        <v>228</v>
      </c>
      <c r="BB7" s="42" t="s">
        <v>503</v>
      </c>
      <c r="BC7" s="42" t="s">
        <v>230</v>
      </c>
      <c r="BD7" s="42" t="s">
        <v>504</v>
      </c>
      <c r="BE7" s="42" t="s">
        <v>505</v>
      </c>
      <c r="BF7" s="42" t="s">
        <v>232</v>
      </c>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row>
    <row r="8" spans="1:146" x14ac:dyDescent="0.2">
      <c r="A8" s="44" t="s">
        <v>282</v>
      </c>
      <c r="B8" s="45"/>
    </row>
    <row r="9" spans="1:146" x14ac:dyDescent="0.2">
      <c r="A9" s="46">
        <v>1871</v>
      </c>
      <c r="B9" s="45"/>
      <c r="C9" s="47">
        <v>8.7437500000000004</v>
      </c>
      <c r="D9" s="47">
        <v>0.57499999999999996</v>
      </c>
      <c r="E9" s="47">
        <v>0.48645833333333333</v>
      </c>
      <c r="F9" s="47">
        <v>1.875</v>
      </c>
      <c r="G9" s="47" t="s">
        <v>509</v>
      </c>
      <c r="H9" s="47">
        <v>1.2562500000000001</v>
      </c>
      <c r="I9" s="47" t="s">
        <v>509</v>
      </c>
      <c r="J9" s="47">
        <v>6.8750000000000006E-2</v>
      </c>
      <c r="K9" s="47">
        <v>9.0625000000000011E-2</v>
      </c>
      <c r="L9" s="47" t="s">
        <v>509</v>
      </c>
      <c r="M9" s="47" t="s">
        <v>509</v>
      </c>
      <c r="N9" s="47">
        <v>0.125</v>
      </c>
      <c r="O9" s="47">
        <v>0.57135416666666672</v>
      </c>
      <c r="P9" s="47">
        <v>4.5666666666666664</v>
      </c>
      <c r="Q9" s="47" t="s">
        <v>509</v>
      </c>
      <c r="R9" s="47" t="s">
        <v>509</v>
      </c>
      <c r="S9" s="47" t="s">
        <v>509</v>
      </c>
      <c r="T9" s="47" t="s">
        <v>509</v>
      </c>
      <c r="U9" s="47" t="s">
        <v>509</v>
      </c>
      <c r="V9" s="47" t="s">
        <v>509</v>
      </c>
      <c r="W9" s="47" t="s">
        <v>509</v>
      </c>
      <c r="X9" s="47" t="s">
        <v>509</v>
      </c>
      <c r="Y9" s="47">
        <v>1.9916666666666667</v>
      </c>
      <c r="Z9" s="47">
        <v>2.1874999999999999E-2</v>
      </c>
      <c r="AA9" s="47" t="s">
        <v>509</v>
      </c>
      <c r="AB9" s="47" t="s">
        <v>509</v>
      </c>
      <c r="AC9" s="47" t="s">
        <v>509</v>
      </c>
      <c r="AD9" s="47">
        <v>6.3194444444444442E-2</v>
      </c>
      <c r="AE9" s="47">
        <v>2.0833333333333332E-2</v>
      </c>
      <c r="AF9" s="47" t="s">
        <v>509</v>
      </c>
      <c r="AG9" s="47">
        <v>1.8822544642857143E-2</v>
      </c>
      <c r="AH9" s="47">
        <v>2.1874999999999999E-2</v>
      </c>
      <c r="AI9" s="47">
        <v>0.98333333333333328</v>
      </c>
      <c r="AJ9" s="47" t="s">
        <v>509</v>
      </c>
      <c r="AK9" s="47" t="s">
        <v>509</v>
      </c>
      <c r="AL9" s="47" t="s">
        <v>509</v>
      </c>
      <c r="AM9" s="47" t="s">
        <v>509</v>
      </c>
      <c r="AN9" s="47" t="s">
        <v>509</v>
      </c>
      <c r="AO9" s="47" t="s">
        <v>509</v>
      </c>
      <c r="AP9" s="47" t="s">
        <v>509</v>
      </c>
      <c r="AQ9" s="47" t="s">
        <v>509</v>
      </c>
      <c r="AR9" s="47" t="s">
        <v>509</v>
      </c>
      <c r="AS9" s="47" t="s">
        <v>509</v>
      </c>
      <c r="AT9" s="47" t="s">
        <v>509</v>
      </c>
      <c r="AU9" s="47" t="s">
        <v>509</v>
      </c>
      <c r="AV9" s="47" t="s">
        <v>509</v>
      </c>
      <c r="AW9" s="47" t="s">
        <v>509</v>
      </c>
      <c r="AX9" s="47" t="s">
        <v>509</v>
      </c>
      <c r="AY9" s="47" t="s">
        <v>509</v>
      </c>
      <c r="AZ9" s="47" t="s">
        <v>509</v>
      </c>
      <c r="BA9" s="47" t="s">
        <v>509</v>
      </c>
      <c r="BB9" s="47" t="s">
        <v>509</v>
      </c>
      <c r="BC9" s="47" t="s">
        <v>509</v>
      </c>
      <c r="BD9" s="47" t="s">
        <v>509</v>
      </c>
      <c r="BE9" s="47" t="s">
        <v>509</v>
      </c>
      <c r="BF9" s="47" t="s">
        <v>509</v>
      </c>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row>
    <row r="10" spans="1:146" x14ac:dyDescent="0.2">
      <c r="A10" s="46">
        <v>1872</v>
      </c>
      <c r="B10" s="51"/>
      <c r="C10" s="47">
        <v>5.9291666666666671</v>
      </c>
      <c r="D10" s="47">
        <v>0.63124999999999998</v>
      </c>
      <c r="E10" s="47">
        <v>0.42604166666666671</v>
      </c>
      <c r="F10" s="47">
        <v>1.8687500000000001</v>
      </c>
      <c r="G10" s="47" t="s">
        <v>509</v>
      </c>
      <c r="H10" s="47">
        <v>1.4020833333333333</v>
      </c>
      <c r="I10" s="47" t="s">
        <v>509</v>
      </c>
      <c r="J10" s="47">
        <v>7.6041666666666674E-2</v>
      </c>
      <c r="K10" s="47">
        <v>9.7916666666666666E-2</v>
      </c>
      <c r="L10" s="47" t="s">
        <v>509</v>
      </c>
      <c r="M10" s="47" t="s">
        <v>509</v>
      </c>
      <c r="N10" s="47">
        <v>0.11666666666666667</v>
      </c>
      <c r="O10" s="47">
        <v>0.76979166666666665</v>
      </c>
      <c r="P10" s="47" t="s">
        <v>509</v>
      </c>
      <c r="Q10" s="47" t="s">
        <v>509</v>
      </c>
      <c r="R10" s="47" t="s">
        <v>509</v>
      </c>
      <c r="S10" s="47" t="s">
        <v>509</v>
      </c>
      <c r="T10" s="47">
        <v>2.2395833333333334E-2</v>
      </c>
      <c r="U10" s="47" t="s">
        <v>509</v>
      </c>
      <c r="V10" s="47" t="s">
        <v>509</v>
      </c>
      <c r="W10" s="47" t="s">
        <v>509</v>
      </c>
      <c r="X10" s="47" t="s">
        <v>509</v>
      </c>
      <c r="Y10" s="47">
        <v>0.97812499999999991</v>
      </c>
      <c r="Z10" s="47">
        <v>2.5000000000000001E-2</v>
      </c>
      <c r="AA10" s="47" t="s">
        <v>509</v>
      </c>
      <c r="AB10" s="47" t="s">
        <v>509</v>
      </c>
      <c r="AC10" s="47" t="s">
        <v>509</v>
      </c>
      <c r="AD10" s="47">
        <v>7.0833333333333331E-2</v>
      </c>
      <c r="AE10" s="47">
        <v>2.0833333333333332E-2</v>
      </c>
      <c r="AF10" s="47" t="s">
        <v>509</v>
      </c>
      <c r="AG10" s="47">
        <v>1.9506138392857142E-2</v>
      </c>
      <c r="AH10" s="47">
        <v>2.34375E-2</v>
      </c>
      <c r="AI10" s="47">
        <v>0.94166666666666665</v>
      </c>
      <c r="AJ10" s="47"/>
      <c r="AK10" s="47">
        <v>0.45125000000000004</v>
      </c>
      <c r="AL10" s="47"/>
      <c r="AM10" s="47">
        <v>0.18958333333333335</v>
      </c>
      <c r="AN10" s="47" t="s">
        <v>509</v>
      </c>
      <c r="AO10" s="47" t="s">
        <v>509</v>
      </c>
      <c r="AP10" s="47" t="s">
        <v>509</v>
      </c>
      <c r="AQ10" s="47" t="s">
        <v>509</v>
      </c>
      <c r="AR10" s="47" t="s">
        <v>509</v>
      </c>
      <c r="AS10" s="47" t="s">
        <v>509</v>
      </c>
      <c r="AT10" s="47" t="s">
        <v>509</v>
      </c>
      <c r="AU10" s="47" t="s">
        <v>509</v>
      </c>
      <c r="AV10" s="47" t="s">
        <v>509</v>
      </c>
      <c r="AW10" s="47" t="s">
        <v>509</v>
      </c>
      <c r="AX10" s="47" t="s">
        <v>509</v>
      </c>
      <c r="AY10" s="47" t="s">
        <v>509</v>
      </c>
      <c r="AZ10" s="47" t="s">
        <v>509</v>
      </c>
      <c r="BA10" s="47" t="s">
        <v>509</v>
      </c>
      <c r="BB10" s="47" t="s">
        <v>509</v>
      </c>
      <c r="BC10" s="47" t="s">
        <v>509</v>
      </c>
      <c r="BD10" s="47" t="s">
        <v>509</v>
      </c>
      <c r="BE10" s="47" t="s">
        <v>509</v>
      </c>
      <c r="BF10" s="47" t="s">
        <v>509</v>
      </c>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row>
    <row r="11" spans="1:146" x14ac:dyDescent="0.2">
      <c r="A11" s="46">
        <v>1873</v>
      </c>
      <c r="B11" s="51"/>
      <c r="C11" s="47">
        <v>8.5229166666666671</v>
      </c>
      <c r="D11" s="47">
        <v>0.55625000000000002</v>
      </c>
      <c r="E11" s="47">
        <v>1.6666666666666665</v>
      </c>
      <c r="F11" s="47">
        <v>1.875</v>
      </c>
      <c r="G11" s="47" t="s">
        <v>509</v>
      </c>
      <c r="H11" s="47">
        <v>1.3958333333333333</v>
      </c>
      <c r="I11" s="47" t="s">
        <v>509</v>
      </c>
      <c r="J11" s="47" t="s">
        <v>509</v>
      </c>
      <c r="K11" s="47" t="s">
        <v>509</v>
      </c>
      <c r="L11" s="47">
        <v>9.166666666666666E-2</v>
      </c>
      <c r="M11" s="47" t="s">
        <v>509</v>
      </c>
      <c r="N11" s="47">
        <v>0.15208333333333335</v>
      </c>
      <c r="O11" s="47">
        <v>0.5083333333333333</v>
      </c>
      <c r="P11" s="47">
        <v>3.3072916666666665</v>
      </c>
      <c r="Q11" s="47" t="s">
        <v>509</v>
      </c>
      <c r="R11" s="47" t="s">
        <v>509</v>
      </c>
      <c r="S11" s="47" t="s">
        <v>509</v>
      </c>
      <c r="T11" s="47" t="s">
        <v>509</v>
      </c>
      <c r="U11" s="47" t="s">
        <v>509</v>
      </c>
      <c r="V11" s="47" t="s">
        <v>509</v>
      </c>
      <c r="W11" s="47" t="s">
        <v>509</v>
      </c>
      <c r="X11" s="47" t="s">
        <v>509</v>
      </c>
      <c r="Y11" s="47">
        <v>1.9916666666666667</v>
      </c>
      <c r="Z11" s="47">
        <v>4.2708333333333334E-2</v>
      </c>
      <c r="AA11" s="47" t="s">
        <v>509</v>
      </c>
      <c r="AB11" s="47" t="s">
        <v>509</v>
      </c>
      <c r="AC11" s="47" t="s">
        <v>509</v>
      </c>
      <c r="AD11" s="47">
        <v>6.5625000000000003E-2</v>
      </c>
      <c r="AE11" s="47">
        <v>2.0312500000000001E-2</v>
      </c>
      <c r="AF11" s="47" t="s">
        <v>509</v>
      </c>
      <c r="AG11" s="47">
        <v>1.8229166666666668E-2</v>
      </c>
      <c r="AH11" s="47">
        <v>2.1874999999999999E-2</v>
      </c>
      <c r="AI11" s="47">
        <v>0.98124999999999996</v>
      </c>
      <c r="AJ11" s="47"/>
      <c r="AK11" s="47" t="s">
        <v>509</v>
      </c>
      <c r="AL11" s="47"/>
      <c r="AM11" s="47" t="s">
        <v>509</v>
      </c>
      <c r="AN11" s="47" t="s">
        <v>509</v>
      </c>
      <c r="AO11" s="47" t="s">
        <v>509</v>
      </c>
      <c r="AP11" s="47" t="s">
        <v>509</v>
      </c>
      <c r="AQ11" s="47" t="s">
        <v>509</v>
      </c>
      <c r="AR11" s="47" t="s">
        <v>509</v>
      </c>
      <c r="AS11" s="47" t="s">
        <v>509</v>
      </c>
      <c r="AT11" s="47" t="s">
        <v>509</v>
      </c>
      <c r="AU11" s="47" t="s">
        <v>509</v>
      </c>
      <c r="AV11" s="47" t="s">
        <v>509</v>
      </c>
      <c r="AW11" s="47" t="s">
        <v>509</v>
      </c>
      <c r="AX11" s="47" t="s">
        <v>509</v>
      </c>
      <c r="AY11" s="47" t="s">
        <v>509</v>
      </c>
      <c r="AZ11" s="47" t="s">
        <v>509</v>
      </c>
      <c r="BA11" s="47" t="s">
        <v>509</v>
      </c>
      <c r="BB11" s="47" t="s">
        <v>509</v>
      </c>
      <c r="BC11" s="47" t="s">
        <v>509</v>
      </c>
      <c r="BD11" s="47" t="s">
        <v>509</v>
      </c>
      <c r="BE11" s="47" t="s">
        <v>509</v>
      </c>
      <c r="BF11" s="47" t="s">
        <v>509</v>
      </c>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row>
    <row r="12" spans="1:146" x14ac:dyDescent="0.2">
      <c r="A12" s="46">
        <v>1874</v>
      </c>
      <c r="B12" s="51"/>
      <c r="C12" s="47" t="s">
        <v>509</v>
      </c>
      <c r="D12" s="47">
        <v>0.70970833333333327</v>
      </c>
      <c r="E12" s="47">
        <v>0.73331249999999992</v>
      </c>
      <c r="F12" s="47" t="s">
        <v>509</v>
      </c>
      <c r="G12" s="47">
        <v>5.2979166666666667E-2</v>
      </c>
      <c r="H12" s="47" t="s">
        <v>509</v>
      </c>
      <c r="I12" s="47" t="s">
        <v>509</v>
      </c>
      <c r="J12" s="47" t="s">
        <v>509</v>
      </c>
      <c r="K12" s="47" t="s">
        <v>509</v>
      </c>
      <c r="L12" s="47" t="s">
        <v>509</v>
      </c>
      <c r="M12" s="47" t="s">
        <v>509</v>
      </c>
      <c r="N12" s="47" t="s">
        <v>509</v>
      </c>
      <c r="O12" s="47" t="s">
        <v>509</v>
      </c>
      <c r="P12" s="47">
        <v>2.5168750000000002</v>
      </c>
      <c r="Q12" s="47" t="s">
        <v>509</v>
      </c>
      <c r="R12" s="47" t="s">
        <v>509</v>
      </c>
      <c r="S12" s="47" t="s">
        <v>509</v>
      </c>
      <c r="T12" s="47" t="s">
        <v>509</v>
      </c>
      <c r="U12" s="47" t="s">
        <v>509</v>
      </c>
      <c r="V12" s="47" t="s">
        <v>509</v>
      </c>
      <c r="W12" s="47" t="s">
        <v>509</v>
      </c>
      <c r="X12" s="47" t="s">
        <v>509</v>
      </c>
      <c r="Y12" s="47" t="s">
        <v>509</v>
      </c>
      <c r="Z12" s="47" t="s">
        <v>509</v>
      </c>
      <c r="AA12" s="47" t="s">
        <v>509</v>
      </c>
      <c r="AB12" s="47" t="s">
        <v>509</v>
      </c>
      <c r="AC12" s="47" t="s">
        <v>509</v>
      </c>
      <c r="AD12" s="47" t="s">
        <v>509</v>
      </c>
      <c r="AE12" s="47" t="s">
        <v>509</v>
      </c>
      <c r="AF12" s="47" t="s">
        <v>509</v>
      </c>
      <c r="AG12" s="47">
        <v>1.1173967633928571E-2</v>
      </c>
      <c r="AH12" s="47" t="s">
        <v>509</v>
      </c>
      <c r="AI12" s="47">
        <v>1.6859374999999999</v>
      </c>
      <c r="AJ12" s="47"/>
      <c r="AK12" s="47">
        <v>0.23574583333333332</v>
      </c>
      <c r="AL12" s="47"/>
      <c r="AM12" s="47">
        <v>0.12541666666666668</v>
      </c>
      <c r="AN12" s="47" t="s">
        <v>509</v>
      </c>
      <c r="AO12" s="47" t="s">
        <v>509</v>
      </c>
      <c r="AP12" s="47">
        <v>8.2922453756202885E-2</v>
      </c>
      <c r="AQ12" s="47">
        <v>7.559881823927328E-2</v>
      </c>
      <c r="AR12" s="47" t="s">
        <v>509</v>
      </c>
      <c r="AS12" s="47" t="s">
        <v>509</v>
      </c>
      <c r="AT12" s="47"/>
      <c r="AU12" s="47" t="s">
        <v>509</v>
      </c>
      <c r="AV12" s="47" t="s">
        <v>509</v>
      </c>
      <c r="AW12" s="47" t="s">
        <v>509</v>
      </c>
      <c r="AX12" s="47" t="s">
        <v>509</v>
      </c>
      <c r="AY12" s="47" t="s">
        <v>509</v>
      </c>
      <c r="AZ12" s="47" t="s">
        <v>509</v>
      </c>
      <c r="BA12" s="47" t="s">
        <v>509</v>
      </c>
      <c r="BB12" s="47" t="s">
        <v>509</v>
      </c>
      <c r="BC12" s="47" t="s">
        <v>509</v>
      </c>
      <c r="BD12" s="47" t="s">
        <v>509</v>
      </c>
      <c r="BE12" s="47" t="s">
        <v>509</v>
      </c>
      <c r="BF12" s="47" t="s">
        <v>509</v>
      </c>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row>
    <row r="13" spans="1:146" x14ac:dyDescent="0.2">
      <c r="A13" s="46">
        <v>1875</v>
      </c>
      <c r="C13" s="47" t="s">
        <v>509</v>
      </c>
      <c r="D13" s="47" t="s">
        <v>509</v>
      </c>
      <c r="E13" s="47">
        <v>0.80156250000000007</v>
      </c>
      <c r="F13" s="47" t="s">
        <v>509</v>
      </c>
      <c r="G13" s="47" t="s">
        <v>509</v>
      </c>
      <c r="H13" s="47" t="s">
        <v>509</v>
      </c>
      <c r="I13" s="47" t="s">
        <v>509</v>
      </c>
      <c r="J13" s="47" t="s">
        <v>509</v>
      </c>
      <c r="K13" s="47" t="s">
        <v>509</v>
      </c>
      <c r="L13" s="47">
        <v>3.8958333333333331E-2</v>
      </c>
      <c r="M13" s="47" t="s">
        <v>509</v>
      </c>
      <c r="N13" s="47" t="s">
        <v>509</v>
      </c>
      <c r="O13" s="47" t="s">
        <v>509</v>
      </c>
      <c r="P13" s="47" t="s">
        <v>509</v>
      </c>
      <c r="Q13" s="47" t="s">
        <v>509</v>
      </c>
      <c r="R13" s="47" t="s">
        <v>509</v>
      </c>
      <c r="S13" s="47" t="s">
        <v>509</v>
      </c>
      <c r="T13" s="47">
        <v>2.2970833333333331</v>
      </c>
      <c r="U13" s="47" t="s">
        <v>509</v>
      </c>
      <c r="V13" s="47" t="s">
        <v>509</v>
      </c>
      <c r="W13" s="47" t="s">
        <v>509</v>
      </c>
      <c r="X13" s="47" t="s">
        <v>509</v>
      </c>
      <c r="Y13" s="47" t="s">
        <v>509</v>
      </c>
      <c r="Z13" s="47" t="s">
        <v>509</v>
      </c>
      <c r="AA13" s="47" t="s">
        <v>509</v>
      </c>
      <c r="AB13" s="47" t="s">
        <v>509</v>
      </c>
      <c r="AC13" s="47" t="s">
        <v>509</v>
      </c>
      <c r="AD13" s="47" t="s">
        <v>509</v>
      </c>
      <c r="AE13" s="47" t="s">
        <v>509</v>
      </c>
      <c r="AF13" s="47" t="s">
        <v>509</v>
      </c>
      <c r="AG13" s="47" t="s">
        <v>509</v>
      </c>
      <c r="AH13" s="47" t="s">
        <v>509</v>
      </c>
      <c r="AI13" s="47">
        <v>1.7708333333333335</v>
      </c>
      <c r="AJ13" s="47">
        <v>0.22083333333333335</v>
      </c>
      <c r="AK13" s="47"/>
      <c r="AL13" s="47">
        <v>9.5833333333333326E-2</v>
      </c>
      <c r="AM13" s="47"/>
      <c r="AN13" s="47" t="s">
        <v>509</v>
      </c>
      <c r="AO13" s="47" t="s">
        <v>509</v>
      </c>
      <c r="AP13" s="47" t="s">
        <v>509</v>
      </c>
      <c r="AQ13" s="47" t="s">
        <v>509</v>
      </c>
      <c r="AR13" s="47" t="s">
        <v>509</v>
      </c>
      <c r="AS13" s="47" t="s">
        <v>509</v>
      </c>
      <c r="AT13" s="47" t="s">
        <v>509</v>
      </c>
      <c r="AU13" s="47" t="s">
        <v>509</v>
      </c>
      <c r="AV13" s="47" t="s">
        <v>509</v>
      </c>
      <c r="AW13" s="47" t="s">
        <v>509</v>
      </c>
      <c r="AX13" s="47" t="s">
        <v>509</v>
      </c>
      <c r="AY13" s="47" t="s">
        <v>509</v>
      </c>
      <c r="AZ13" s="47" t="s">
        <v>509</v>
      </c>
      <c r="BA13" s="47" t="s">
        <v>509</v>
      </c>
      <c r="BB13" s="47" t="s">
        <v>509</v>
      </c>
      <c r="BC13" s="47" t="s">
        <v>509</v>
      </c>
      <c r="BD13" s="47" t="s">
        <v>509</v>
      </c>
      <c r="BE13" s="47" t="s">
        <v>509</v>
      </c>
      <c r="BF13" s="47" t="s">
        <v>509</v>
      </c>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row>
    <row r="14" spans="1:146" x14ac:dyDescent="0.2">
      <c r="A14" s="46">
        <v>1876</v>
      </c>
      <c r="C14" s="47" t="s">
        <v>509</v>
      </c>
      <c r="D14" s="47" t="s">
        <v>509</v>
      </c>
      <c r="E14" s="47">
        <v>0.58664583333333331</v>
      </c>
      <c r="F14" s="47" t="s">
        <v>509</v>
      </c>
      <c r="G14" s="47" t="s">
        <v>509</v>
      </c>
      <c r="H14" s="47" t="s">
        <v>509</v>
      </c>
      <c r="I14" s="47" t="s">
        <v>509</v>
      </c>
      <c r="J14" s="47" t="s">
        <v>509</v>
      </c>
      <c r="K14" s="47" t="s">
        <v>509</v>
      </c>
      <c r="L14" s="47">
        <v>4.4666666666666667E-2</v>
      </c>
      <c r="M14" s="47" t="s">
        <v>509</v>
      </c>
      <c r="N14" s="47" t="s">
        <v>509</v>
      </c>
      <c r="O14" s="47" t="s">
        <v>509</v>
      </c>
      <c r="P14" s="47" t="s">
        <v>509</v>
      </c>
      <c r="Q14" s="47" t="s">
        <v>509</v>
      </c>
      <c r="R14" s="47" t="s">
        <v>509</v>
      </c>
      <c r="S14" s="47" t="s">
        <v>509</v>
      </c>
      <c r="T14" s="47">
        <v>1.8252083333333333</v>
      </c>
      <c r="U14" s="47" t="s">
        <v>509</v>
      </c>
      <c r="V14" s="47" t="s">
        <v>509</v>
      </c>
      <c r="W14" s="47" t="s">
        <v>509</v>
      </c>
      <c r="X14" s="47" t="s">
        <v>509</v>
      </c>
      <c r="Y14" s="47" t="s">
        <v>509</v>
      </c>
      <c r="Z14" s="47">
        <v>5.6036562404387022E-2</v>
      </c>
      <c r="AA14" s="47" t="s">
        <v>509</v>
      </c>
      <c r="AB14" s="47" t="s">
        <v>509</v>
      </c>
      <c r="AC14" s="47" t="s">
        <v>509</v>
      </c>
      <c r="AD14" s="47" t="s">
        <v>509</v>
      </c>
      <c r="AE14" s="47" t="s">
        <v>509</v>
      </c>
      <c r="AF14" s="47" t="s">
        <v>509</v>
      </c>
      <c r="AG14" s="47" t="s">
        <v>509</v>
      </c>
      <c r="AH14" s="47" t="s">
        <v>509</v>
      </c>
      <c r="AI14" s="47" t="s">
        <v>509</v>
      </c>
      <c r="AJ14" s="47">
        <v>0.2</v>
      </c>
      <c r="AK14" s="47"/>
      <c r="AL14" s="47" t="s">
        <v>509</v>
      </c>
      <c r="AM14" s="47" t="s">
        <v>509</v>
      </c>
      <c r="AN14" s="47" t="s">
        <v>509</v>
      </c>
      <c r="AO14" s="47" t="s">
        <v>509</v>
      </c>
      <c r="AP14" s="47" t="s">
        <v>509</v>
      </c>
      <c r="AQ14" s="47" t="s">
        <v>509</v>
      </c>
      <c r="AR14" s="47" t="s">
        <v>509</v>
      </c>
      <c r="AS14" s="47" t="s">
        <v>509</v>
      </c>
      <c r="AT14" s="47" t="s">
        <v>509</v>
      </c>
      <c r="AU14" s="47" t="s">
        <v>509</v>
      </c>
      <c r="AV14" s="47" t="s">
        <v>509</v>
      </c>
      <c r="AW14" s="47" t="s">
        <v>509</v>
      </c>
      <c r="AX14" s="47" t="s">
        <v>509</v>
      </c>
      <c r="AY14" s="47" t="s">
        <v>509</v>
      </c>
      <c r="AZ14" s="47" t="s">
        <v>509</v>
      </c>
      <c r="BA14" s="47" t="s">
        <v>509</v>
      </c>
      <c r="BB14" s="47" t="s">
        <v>509</v>
      </c>
      <c r="BC14" s="47" t="s">
        <v>509</v>
      </c>
      <c r="BD14" s="47" t="s">
        <v>509</v>
      </c>
      <c r="BE14" s="47" t="s">
        <v>509</v>
      </c>
      <c r="BF14" s="47" t="s">
        <v>509</v>
      </c>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row>
    <row r="15" spans="1:146" x14ac:dyDescent="0.2">
      <c r="A15" s="46">
        <v>1877</v>
      </c>
      <c r="C15" s="47" t="s">
        <v>509</v>
      </c>
      <c r="D15" s="47" t="s">
        <v>509</v>
      </c>
      <c r="E15" s="47" t="s">
        <v>509</v>
      </c>
      <c r="F15" s="47" t="s">
        <v>509</v>
      </c>
      <c r="G15" s="47" t="s">
        <v>509</v>
      </c>
      <c r="H15" s="47" t="s">
        <v>509</v>
      </c>
      <c r="I15" s="47" t="s">
        <v>509</v>
      </c>
      <c r="J15" s="47" t="s">
        <v>509</v>
      </c>
      <c r="K15" s="47" t="s">
        <v>509</v>
      </c>
      <c r="L15" s="47" t="s">
        <v>509</v>
      </c>
      <c r="M15" s="47">
        <v>7.284798642561828E-2</v>
      </c>
      <c r="N15" s="47" t="s">
        <v>509</v>
      </c>
      <c r="O15" s="47" t="s">
        <v>509</v>
      </c>
      <c r="P15" s="47" t="s">
        <v>509</v>
      </c>
      <c r="Q15" s="47" t="s">
        <v>509</v>
      </c>
      <c r="R15" s="47" t="s">
        <v>509</v>
      </c>
      <c r="S15" s="47" t="s">
        <v>509</v>
      </c>
      <c r="T15" s="47" t="s">
        <v>509</v>
      </c>
      <c r="U15" s="47" t="s">
        <v>509</v>
      </c>
      <c r="V15" s="47" t="s">
        <v>509</v>
      </c>
      <c r="W15" s="47" t="s">
        <v>509</v>
      </c>
      <c r="X15" s="47" t="s">
        <v>509</v>
      </c>
      <c r="Y15" s="47" t="s">
        <v>509</v>
      </c>
      <c r="Z15" s="47" t="s">
        <v>509</v>
      </c>
      <c r="AA15" s="47" t="s">
        <v>509</v>
      </c>
      <c r="AB15" s="47" t="s">
        <v>509</v>
      </c>
      <c r="AC15" s="47" t="s">
        <v>509</v>
      </c>
      <c r="AD15" s="47" t="s">
        <v>509</v>
      </c>
      <c r="AE15" s="47" t="s">
        <v>509</v>
      </c>
      <c r="AF15" s="47" t="s">
        <v>509</v>
      </c>
      <c r="AG15" s="47">
        <v>7.068452380952381E-3</v>
      </c>
      <c r="AH15" s="47" t="s">
        <v>509</v>
      </c>
      <c r="AI15" s="47" t="s">
        <v>509</v>
      </c>
      <c r="AJ15" s="47"/>
      <c r="AK15" s="47">
        <v>0.7595959595959596</v>
      </c>
      <c r="AL15" s="47"/>
      <c r="AM15" s="47">
        <v>0.33939393939393941</v>
      </c>
      <c r="AN15" s="47" t="s">
        <v>509</v>
      </c>
      <c r="AO15" s="47" t="s">
        <v>509</v>
      </c>
      <c r="AP15" s="47" t="s">
        <v>509</v>
      </c>
      <c r="AQ15" s="47" t="s">
        <v>509</v>
      </c>
      <c r="AR15" s="47" t="s">
        <v>509</v>
      </c>
      <c r="AS15" s="47" t="s">
        <v>509</v>
      </c>
      <c r="AT15" s="47" t="s">
        <v>509</v>
      </c>
      <c r="AU15" s="47" t="s">
        <v>509</v>
      </c>
      <c r="AV15" s="47" t="s">
        <v>509</v>
      </c>
      <c r="AW15" s="47" t="s">
        <v>509</v>
      </c>
      <c r="AX15" s="47" t="s">
        <v>509</v>
      </c>
      <c r="AY15" s="47" t="s">
        <v>509</v>
      </c>
      <c r="AZ15" s="47" t="s">
        <v>509</v>
      </c>
      <c r="BA15" s="47" t="s">
        <v>509</v>
      </c>
      <c r="BB15" s="47" t="s">
        <v>509</v>
      </c>
      <c r="BC15" s="47" t="s">
        <v>509</v>
      </c>
      <c r="BD15" s="47" t="s">
        <v>509</v>
      </c>
      <c r="BE15" s="47" t="s">
        <v>509</v>
      </c>
      <c r="BF15" s="47" t="s">
        <v>509</v>
      </c>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row>
    <row r="16" spans="1:146" x14ac:dyDescent="0.2">
      <c r="A16" s="46">
        <v>1878</v>
      </c>
      <c r="C16" s="47" t="s">
        <v>509</v>
      </c>
      <c r="D16" s="47" t="s">
        <v>509</v>
      </c>
      <c r="E16" s="47" t="s">
        <v>509</v>
      </c>
      <c r="F16" s="47" t="s">
        <v>509</v>
      </c>
      <c r="G16" s="47" t="s">
        <v>509</v>
      </c>
      <c r="H16" s="47" t="s">
        <v>509</v>
      </c>
      <c r="I16" s="47" t="s">
        <v>509</v>
      </c>
      <c r="J16" s="47" t="s">
        <v>509</v>
      </c>
      <c r="K16" s="47" t="s">
        <v>509</v>
      </c>
      <c r="L16" s="47" t="s">
        <v>509</v>
      </c>
      <c r="M16" s="47">
        <v>6.1640603898600085E-2</v>
      </c>
      <c r="N16" s="47" t="s">
        <v>509</v>
      </c>
      <c r="O16" s="47" t="s">
        <v>509</v>
      </c>
      <c r="P16" s="47" t="s">
        <v>509</v>
      </c>
      <c r="Q16" s="47" t="s">
        <v>509</v>
      </c>
      <c r="R16" s="47" t="s">
        <v>509</v>
      </c>
      <c r="S16" s="47" t="s">
        <v>509</v>
      </c>
      <c r="T16" s="47" t="s">
        <v>509</v>
      </c>
      <c r="U16" s="47" t="s">
        <v>509</v>
      </c>
      <c r="V16" s="47" t="s">
        <v>509</v>
      </c>
      <c r="W16" s="47" t="s">
        <v>509</v>
      </c>
      <c r="X16" s="47" t="s">
        <v>509</v>
      </c>
      <c r="Y16" s="47" t="s">
        <v>509</v>
      </c>
      <c r="Z16" s="47">
        <v>5.4635989819213721E-2</v>
      </c>
      <c r="AA16" s="47" t="s">
        <v>509</v>
      </c>
      <c r="AB16" s="47" t="s">
        <v>509</v>
      </c>
      <c r="AC16" s="47" t="s">
        <v>509</v>
      </c>
      <c r="AD16" s="47" t="s">
        <v>509</v>
      </c>
      <c r="AE16" s="47" t="s">
        <v>509</v>
      </c>
      <c r="AF16" s="47" t="s">
        <v>509</v>
      </c>
      <c r="AG16" s="47">
        <v>8.1845238095238099E-3</v>
      </c>
      <c r="AH16" s="47" t="s">
        <v>509</v>
      </c>
      <c r="AI16" s="47" t="s">
        <v>509</v>
      </c>
      <c r="AJ16" s="47"/>
      <c r="AK16" s="47">
        <v>0.43636363636363634</v>
      </c>
      <c r="AL16" s="47"/>
      <c r="AM16" s="47">
        <v>0.24242424242424243</v>
      </c>
      <c r="AN16" s="47" t="s">
        <v>509</v>
      </c>
      <c r="AO16" s="47" t="s">
        <v>509</v>
      </c>
      <c r="AP16" s="47" t="s">
        <v>509</v>
      </c>
      <c r="AQ16" s="47" t="s">
        <v>509</v>
      </c>
      <c r="AR16" s="47" t="s">
        <v>509</v>
      </c>
      <c r="AS16" s="47" t="s">
        <v>509</v>
      </c>
      <c r="AT16" s="47" t="s">
        <v>509</v>
      </c>
      <c r="AU16" s="47" t="s">
        <v>509</v>
      </c>
      <c r="AV16" s="47" t="s">
        <v>509</v>
      </c>
      <c r="AW16" s="47" t="s">
        <v>509</v>
      </c>
      <c r="AX16" s="47" t="s">
        <v>509</v>
      </c>
      <c r="AY16" s="47" t="s">
        <v>509</v>
      </c>
      <c r="AZ16" s="47" t="s">
        <v>509</v>
      </c>
      <c r="BA16" s="47" t="s">
        <v>509</v>
      </c>
      <c r="BB16" s="47" t="s">
        <v>509</v>
      </c>
      <c r="BC16" s="47" t="s">
        <v>509</v>
      </c>
      <c r="BD16" s="47" t="s">
        <v>509</v>
      </c>
      <c r="BE16" s="47" t="s">
        <v>509</v>
      </c>
      <c r="BF16" s="47" t="s">
        <v>509</v>
      </c>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row>
    <row r="17" spans="1:146" x14ac:dyDescent="0.2">
      <c r="A17" s="46">
        <v>1879</v>
      </c>
      <c r="C17" s="47" t="s">
        <v>509</v>
      </c>
      <c r="D17" s="47" t="s">
        <v>509</v>
      </c>
      <c r="E17" s="47" t="s">
        <v>509</v>
      </c>
      <c r="F17" s="47" t="s">
        <v>509</v>
      </c>
      <c r="G17" s="47" t="s">
        <v>509</v>
      </c>
      <c r="H17" s="47" t="s">
        <v>509</v>
      </c>
      <c r="I17" s="47" t="s">
        <v>509</v>
      </c>
      <c r="J17" s="47" t="s">
        <v>509</v>
      </c>
      <c r="K17" s="47" t="s">
        <v>509</v>
      </c>
      <c r="L17" s="47" t="s">
        <v>509</v>
      </c>
      <c r="M17" s="47">
        <v>6.0482299000556315E-2</v>
      </c>
      <c r="N17" s="47" t="s">
        <v>509</v>
      </c>
      <c r="O17" s="47" t="s">
        <v>509</v>
      </c>
      <c r="P17" s="47">
        <v>2.0335195530726256</v>
      </c>
      <c r="Q17" s="47" t="s">
        <v>509</v>
      </c>
      <c r="R17" s="47" t="s">
        <v>509</v>
      </c>
      <c r="S17" s="47" t="s">
        <v>509</v>
      </c>
      <c r="T17" s="47" t="s">
        <v>509</v>
      </c>
      <c r="U17" s="47" t="s">
        <v>509</v>
      </c>
      <c r="V17" s="47" t="s">
        <v>509</v>
      </c>
      <c r="W17" s="47" t="s">
        <v>509</v>
      </c>
      <c r="X17" s="47" t="s">
        <v>509</v>
      </c>
      <c r="Y17" s="47" t="s">
        <v>509</v>
      </c>
      <c r="Z17" s="47">
        <v>7.8889955218116925E-2</v>
      </c>
      <c r="AA17" s="47" t="s">
        <v>509</v>
      </c>
      <c r="AB17" s="47" t="s">
        <v>509</v>
      </c>
      <c r="AC17" s="47" t="s">
        <v>509</v>
      </c>
      <c r="AD17" s="47" t="s">
        <v>509</v>
      </c>
      <c r="AE17" s="47" t="s">
        <v>509</v>
      </c>
      <c r="AF17" s="47" t="s">
        <v>509</v>
      </c>
      <c r="AG17" s="47">
        <v>2.0251396648044692E-2</v>
      </c>
      <c r="AH17" s="47" t="s">
        <v>509</v>
      </c>
      <c r="AI17" s="47" t="s">
        <v>509</v>
      </c>
      <c r="AJ17" s="47"/>
      <c r="AK17" s="47">
        <v>0.56881665820213301</v>
      </c>
      <c r="AL17" s="47"/>
      <c r="AM17" s="47">
        <v>0.2654477738276621</v>
      </c>
      <c r="AN17" s="47" t="s">
        <v>509</v>
      </c>
      <c r="AO17" s="47" t="s">
        <v>509</v>
      </c>
      <c r="AP17" s="47" t="s">
        <v>509</v>
      </c>
      <c r="AQ17" s="47" t="s">
        <v>509</v>
      </c>
      <c r="AR17" s="47" t="s">
        <v>509</v>
      </c>
      <c r="AS17" s="47" t="s">
        <v>509</v>
      </c>
      <c r="AT17" s="47" t="s">
        <v>509</v>
      </c>
      <c r="AU17" s="47" t="s">
        <v>509</v>
      </c>
      <c r="AV17" s="47" t="s">
        <v>509</v>
      </c>
      <c r="AW17" s="47" t="s">
        <v>509</v>
      </c>
      <c r="AX17" s="47" t="s">
        <v>509</v>
      </c>
      <c r="AY17" s="47" t="s">
        <v>509</v>
      </c>
      <c r="AZ17" s="47" t="s">
        <v>509</v>
      </c>
      <c r="BA17" s="47" t="s">
        <v>509</v>
      </c>
      <c r="BB17" s="47" t="s">
        <v>509</v>
      </c>
      <c r="BC17" s="47" t="s">
        <v>509</v>
      </c>
      <c r="BD17" s="47" t="s">
        <v>509</v>
      </c>
      <c r="BE17" s="47" t="s">
        <v>509</v>
      </c>
      <c r="BF17" s="47" t="s">
        <v>509</v>
      </c>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row>
    <row r="18" spans="1:146" x14ac:dyDescent="0.2">
      <c r="A18" s="46">
        <v>1880</v>
      </c>
      <c r="C18" s="47" t="s">
        <v>509</v>
      </c>
      <c r="D18" s="47" t="s">
        <v>509</v>
      </c>
      <c r="E18" s="47" t="s">
        <v>509</v>
      </c>
      <c r="F18" s="47" t="s">
        <v>509</v>
      </c>
      <c r="G18" s="47">
        <v>6.4426796761462152E-2</v>
      </c>
      <c r="H18" s="47" t="s">
        <v>509</v>
      </c>
      <c r="I18" s="47" t="s">
        <v>509</v>
      </c>
      <c r="J18" s="47" t="s">
        <v>509</v>
      </c>
      <c r="K18" s="47" t="s">
        <v>509</v>
      </c>
      <c r="L18" s="47" t="s">
        <v>509</v>
      </c>
      <c r="M18" s="47" t="s">
        <v>509</v>
      </c>
      <c r="N18" s="47" t="s">
        <v>509</v>
      </c>
      <c r="O18" s="47" t="s">
        <v>509</v>
      </c>
      <c r="P18" s="47" t="s">
        <v>509</v>
      </c>
      <c r="Q18" s="47" t="s">
        <v>509</v>
      </c>
      <c r="R18" s="47" t="s">
        <v>509</v>
      </c>
      <c r="S18" s="47" t="s">
        <v>509</v>
      </c>
      <c r="T18" s="47" t="s">
        <v>509</v>
      </c>
      <c r="U18" s="47" t="s">
        <v>509</v>
      </c>
      <c r="V18" s="47" t="s">
        <v>509</v>
      </c>
      <c r="W18" s="47" t="s">
        <v>509</v>
      </c>
      <c r="X18" s="47" t="s">
        <v>509</v>
      </c>
      <c r="Y18" s="47" t="s">
        <v>509</v>
      </c>
      <c r="Z18" s="47" t="s">
        <v>509</v>
      </c>
      <c r="AA18" s="47" t="s">
        <v>509</v>
      </c>
      <c r="AB18" s="47" t="s">
        <v>509</v>
      </c>
      <c r="AC18" s="47" t="s">
        <v>509</v>
      </c>
      <c r="AD18" s="47" t="s">
        <v>509</v>
      </c>
      <c r="AE18" s="47" t="s">
        <v>509</v>
      </c>
      <c r="AF18" s="47" t="s">
        <v>509</v>
      </c>
      <c r="AG18" s="47" t="s">
        <v>509</v>
      </c>
      <c r="AH18" s="47" t="s">
        <v>509</v>
      </c>
      <c r="AI18" s="47" t="s">
        <v>509</v>
      </c>
      <c r="AJ18" s="47"/>
      <c r="AK18" s="47" t="s">
        <v>509</v>
      </c>
      <c r="AL18" s="47"/>
      <c r="AM18" s="47" t="s">
        <v>509</v>
      </c>
      <c r="AN18" s="47" t="s">
        <v>509</v>
      </c>
      <c r="AO18" s="47" t="s">
        <v>509</v>
      </c>
      <c r="AP18" s="47" t="s">
        <v>509</v>
      </c>
      <c r="AQ18" s="47" t="s">
        <v>509</v>
      </c>
      <c r="AR18" s="47" t="s">
        <v>509</v>
      </c>
      <c r="AS18" s="47" t="s">
        <v>509</v>
      </c>
      <c r="AT18" s="47" t="s">
        <v>509</v>
      </c>
      <c r="AU18" s="47" t="s">
        <v>509</v>
      </c>
      <c r="AV18" s="47" t="s">
        <v>509</v>
      </c>
      <c r="AW18" s="47" t="s">
        <v>509</v>
      </c>
      <c r="AX18" s="47" t="s">
        <v>509</v>
      </c>
      <c r="AY18" s="47">
        <v>1.191806331471136E-3</v>
      </c>
      <c r="AZ18" s="47">
        <v>5.5865921787709492E-4</v>
      </c>
      <c r="BA18" s="47" t="s">
        <v>509</v>
      </c>
      <c r="BB18" s="47" t="s">
        <v>509</v>
      </c>
      <c r="BC18" s="47" t="s">
        <v>509</v>
      </c>
      <c r="BD18" s="47" t="s">
        <v>509</v>
      </c>
      <c r="BE18" s="47" t="s">
        <v>509</v>
      </c>
      <c r="BF18" s="47" t="s">
        <v>509</v>
      </c>
    </row>
    <row r="19" spans="1:146" x14ac:dyDescent="0.2">
      <c r="A19" s="46">
        <v>1882</v>
      </c>
      <c r="C19" s="47" t="s">
        <v>509</v>
      </c>
      <c r="D19" s="47" t="s">
        <v>509</v>
      </c>
      <c r="E19" s="47" t="s">
        <v>509</v>
      </c>
      <c r="F19" s="47" t="s">
        <v>509</v>
      </c>
      <c r="G19" s="47">
        <v>1.0886229826455354</v>
      </c>
      <c r="H19" s="47" t="s">
        <v>509</v>
      </c>
      <c r="I19" s="47" t="s">
        <v>509</v>
      </c>
      <c r="J19" s="47" t="s">
        <v>509</v>
      </c>
      <c r="K19" s="47" t="s">
        <v>509</v>
      </c>
      <c r="L19" s="47" t="s">
        <v>509</v>
      </c>
      <c r="M19" s="47" t="s">
        <v>509</v>
      </c>
      <c r="N19" s="47" t="s">
        <v>509</v>
      </c>
      <c r="O19" s="47" t="s">
        <v>509</v>
      </c>
      <c r="P19" s="47" t="s">
        <v>509</v>
      </c>
      <c r="Q19" s="47" t="s">
        <v>509</v>
      </c>
      <c r="R19" s="47" t="s">
        <v>509</v>
      </c>
      <c r="S19" s="47" t="s">
        <v>509</v>
      </c>
      <c r="T19" s="47" t="s">
        <v>509</v>
      </c>
      <c r="U19" s="47" t="s">
        <v>509</v>
      </c>
      <c r="V19" s="47" t="s">
        <v>509</v>
      </c>
      <c r="W19" s="47" t="s">
        <v>509</v>
      </c>
      <c r="X19" s="47" t="s">
        <v>509</v>
      </c>
      <c r="Y19" s="47" t="s">
        <v>509</v>
      </c>
      <c r="Z19" s="47" t="s">
        <v>509</v>
      </c>
      <c r="AA19" s="47" t="s">
        <v>509</v>
      </c>
      <c r="AB19" s="47" t="s">
        <v>509</v>
      </c>
      <c r="AC19" s="47" t="s">
        <v>509</v>
      </c>
      <c r="AD19" s="47" t="s">
        <v>509</v>
      </c>
      <c r="AE19" s="47" t="s">
        <v>509</v>
      </c>
      <c r="AF19" s="47" t="s">
        <v>509</v>
      </c>
      <c r="AG19" s="47">
        <v>1.1767751653369109E-2</v>
      </c>
      <c r="AH19" s="47" t="s">
        <v>509</v>
      </c>
      <c r="AI19" s="47" t="s">
        <v>509</v>
      </c>
      <c r="AJ19" s="47"/>
      <c r="AK19" s="47" t="s">
        <v>509</v>
      </c>
      <c r="AL19" s="47"/>
      <c r="AM19" s="47" t="s">
        <v>509</v>
      </c>
      <c r="AN19" s="47" t="s">
        <v>509</v>
      </c>
      <c r="AO19" s="47" t="s">
        <v>509</v>
      </c>
      <c r="AP19" s="47" t="s">
        <v>509</v>
      </c>
      <c r="AQ19" s="47" t="s">
        <v>509</v>
      </c>
      <c r="AR19" s="47" t="s">
        <v>509</v>
      </c>
      <c r="AS19" s="47" t="s">
        <v>509</v>
      </c>
      <c r="AT19" s="47" t="s">
        <v>509</v>
      </c>
      <c r="AU19" s="47" t="s">
        <v>509</v>
      </c>
      <c r="AV19" s="47" t="s">
        <v>509</v>
      </c>
      <c r="AW19" s="47" t="s">
        <v>509</v>
      </c>
      <c r="AX19" s="47" t="s">
        <v>509</v>
      </c>
      <c r="AY19" s="47" t="s">
        <v>509</v>
      </c>
      <c r="AZ19" s="47" t="s">
        <v>509</v>
      </c>
      <c r="BA19" s="47" t="s">
        <v>509</v>
      </c>
      <c r="BB19" s="47" t="s">
        <v>509</v>
      </c>
      <c r="BC19" s="47" t="s">
        <v>509</v>
      </c>
      <c r="BD19" s="47" t="s">
        <v>509</v>
      </c>
      <c r="BE19" s="47" t="s">
        <v>509</v>
      </c>
      <c r="BF19" s="47" t="s">
        <v>509</v>
      </c>
    </row>
    <row r="20" spans="1:146" x14ac:dyDescent="0.2">
      <c r="A20" s="46">
        <v>1883</v>
      </c>
      <c r="C20" s="47" t="s">
        <v>509</v>
      </c>
      <c r="D20" s="47" t="s">
        <v>509</v>
      </c>
      <c r="E20" s="47" t="s">
        <v>509</v>
      </c>
      <c r="F20" s="47" t="s">
        <v>509</v>
      </c>
      <c r="G20" s="47">
        <v>0.94876516890287965</v>
      </c>
      <c r="H20" s="47" t="s">
        <v>509</v>
      </c>
      <c r="I20" s="47" t="s">
        <v>509</v>
      </c>
      <c r="J20" s="47" t="s">
        <v>509</v>
      </c>
      <c r="K20" s="47" t="s">
        <v>509</v>
      </c>
      <c r="L20" s="47" t="s">
        <v>509</v>
      </c>
      <c r="M20" s="47" t="s">
        <v>509</v>
      </c>
      <c r="N20" s="47" t="s">
        <v>509</v>
      </c>
      <c r="O20" s="47" t="s">
        <v>509</v>
      </c>
      <c r="P20" s="47" t="s">
        <v>509</v>
      </c>
      <c r="Q20" s="47" t="s">
        <v>509</v>
      </c>
      <c r="R20" s="47" t="s">
        <v>509</v>
      </c>
      <c r="S20" s="47" t="s">
        <v>509</v>
      </c>
      <c r="T20" s="47" t="s">
        <v>509</v>
      </c>
      <c r="U20" s="47" t="s">
        <v>509</v>
      </c>
      <c r="V20" s="47" t="s">
        <v>509</v>
      </c>
      <c r="W20" s="47" t="s">
        <v>509</v>
      </c>
      <c r="X20" s="47" t="s">
        <v>509</v>
      </c>
      <c r="Y20" s="47" t="s">
        <v>509</v>
      </c>
      <c r="Z20" s="47" t="s">
        <v>509</v>
      </c>
      <c r="AA20" s="47" t="s">
        <v>509</v>
      </c>
      <c r="AB20" s="47" t="s">
        <v>509</v>
      </c>
      <c r="AC20" s="47" t="s">
        <v>509</v>
      </c>
      <c r="AD20" s="47" t="s">
        <v>509</v>
      </c>
      <c r="AE20" s="47" t="s">
        <v>509</v>
      </c>
      <c r="AF20" s="47" t="s">
        <v>509</v>
      </c>
      <c r="AG20" s="47" t="s">
        <v>509</v>
      </c>
      <c r="AH20" s="47" t="s">
        <v>509</v>
      </c>
      <c r="AI20" s="47" t="s">
        <v>509</v>
      </c>
      <c r="AJ20" s="47"/>
      <c r="AK20" s="47">
        <v>0.30545454545454548</v>
      </c>
      <c r="AL20" s="47"/>
      <c r="AM20" s="47">
        <v>0.15272727272727277</v>
      </c>
      <c r="AN20" s="47" t="s">
        <v>509</v>
      </c>
      <c r="AO20" s="47" t="s">
        <v>509</v>
      </c>
      <c r="AP20" s="47" t="s">
        <v>509</v>
      </c>
      <c r="AQ20" s="47" t="s">
        <v>509</v>
      </c>
      <c r="AR20" s="47" t="s">
        <v>509</v>
      </c>
      <c r="AS20" s="47" t="s">
        <v>509</v>
      </c>
      <c r="AT20" s="47" t="s">
        <v>509</v>
      </c>
      <c r="AU20" s="47" t="s">
        <v>509</v>
      </c>
      <c r="AV20" s="47" t="s">
        <v>509</v>
      </c>
      <c r="AW20" s="47" t="s">
        <v>509</v>
      </c>
      <c r="AX20" s="47" t="s">
        <v>509</v>
      </c>
      <c r="AY20" s="47" t="s">
        <v>509</v>
      </c>
      <c r="AZ20" s="47" t="s">
        <v>509</v>
      </c>
      <c r="BA20" s="47">
        <v>9.3749999999999997E-3</v>
      </c>
      <c r="BB20" s="47" t="s">
        <v>509</v>
      </c>
      <c r="BC20" s="47" t="s">
        <v>509</v>
      </c>
      <c r="BD20" s="47" t="s">
        <v>509</v>
      </c>
      <c r="BE20" s="47" t="s">
        <v>509</v>
      </c>
      <c r="BF20" s="47" t="s">
        <v>509</v>
      </c>
    </row>
    <row r="21" spans="1:146" x14ac:dyDescent="0.2">
      <c r="A21" s="46">
        <v>1887</v>
      </c>
      <c r="C21" s="47" t="s">
        <v>509</v>
      </c>
      <c r="D21" s="47" t="s">
        <v>509</v>
      </c>
      <c r="E21" s="47" t="s">
        <v>509</v>
      </c>
      <c r="F21" s="47" t="s">
        <v>509</v>
      </c>
      <c r="G21" s="47">
        <v>0.83914688245593361</v>
      </c>
      <c r="H21" s="47" t="s">
        <v>509</v>
      </c>
      <c r="I21" s="47" t="s">
        <v>509</v>
      </c>
      <c r="J21" s="47" t="s">
        <v>509</v>
      </c>
      <c r="K21" s="47" t="s">
        <v>509</v>
      </c>
      <c r="L21" s="47" t="s">
        <v>509</v>
      </c>
      <c r="M21" s="47" t="s">
        <v>509</v>
      </c>
      <c r="N21" s="47" t="s">
        <v>509</v>
      </c>
      <c r="O21" s="47" t="s">
        <v>509</v>
      </c>
      <c r="P21" s="47" t="s">
        <v>509</v>
      </c>
      <c r="Q21" s="47" t="s">
        <v>509</v>
      </c>
      <c r="R21" s="47" t="s">
        <v>509</v>
      </c>
      <c r="S21" s="47" t="s">
        <v>509</v>
      </c>
      <c r="T21" s="47" t="s">
        <v>509</v>
      </c>
      <c r="U21" s="47" t="s">
        <v>509</v>
      </c>
      <c r="V21" s="47" t="s">
        <v>509</v>
      </c>
      <c r="W21" s="47" t="s">
        <v>509</v>
      </c>
      <c r="X21" s="47" t="s">
        <v>509</v>
      </c>
      <c r="Y21" s="47" t="s">
        <v>509</v>
      </c>
      <c r="Z21" s="47" t="s">
        <v>509</v>
      </c>
      <c r="AA21" s="47" t="s">
        <v>509</v>
      </c>
      <c r="AB21" s="47" t="s">
        <v>509</v>
      </c>
      <c r="AC21" s="47" t="s">
        <v>509</v>
      </c>
      <c r="AD21" s="47" t="s">
        <v>509</v>
      </c>
      <c r="AE21" s="47" t="s">
        <v>509</v>
      </c>
      <c r="AF21" s="47" t="s">
        <v>509</v>
      </c>
      <c r="AG21" s="47" t="s">
        <v>509</v>
      </c>
      <c r="AH21" s="47" t="s">
        <v>509</v>
      </c>
      <c r="AI21" s="47" t="s">
        <v>509</v>
      </c>
      <c r="AJ21" s="47"/>
      <c r="AK21" s="47" t="s">
        <v>509</v>
      </c>
      <c r="AL21" s="47" t="s">
        <v>509</v>
      </c>
      <c r="AM21" s="47" t="s">
        <v>509</v>
      </c>
      <c r="AN21" s="47" t="s">
        <v>509</v>
      </c>
      <c r="AO21" s="47" t="s">
        <v>509</v>
      </c>
      <c r="AP21" s="47" t="s">
        <v>509</v>
      </c>
      <c r="AQ21" s="47" t="s">
        <v>509</v>
      </c>
      <c r="AR21" s="47" t="s">
        <v>509</v>
      </c>
      <c r="AS21" s="47" t="s">
        <v>509</v>
      </c>
      <c r="AT21" s="47" t="s">
        <v>509</v>
      </c>
      <c r="AU21" s="47" t="s">
        <v>509</v>
      </c>
      <c r="AV21" s="47" t="s">
        <v>509</v>
      </c>
      <c r="AW21" s="47" t="s">
        <v>509</v>
      </c>
      <c r="AX21" s="47" t="s">
        <v>509</v>
      </c>
      <c r="AY21" s="47" t="s">
        <v>509</v>
      </c>
      <c r="AZ21" s="47" t="s">
        <v>509</v>
      </c>
      <c r="BA21" s="47" t="s">
        <v>509</v>
      </c>
      <c r="BB21" s="47" t="s">
        <v>509</v>
      </c>
      <c r="BC21" s="47" t="s">
        <v>509</v>
      </c>
      <c r="BD21" s="47" t="s">
        <v>509</v>
      </c>
      <c r="BE21" s="47" t="s">
        <v>509</v>
      </c>
      <c r="BF21" s="47" t="s">
        <v>509</v>
      </c>
    </row>
    <row r="22" spans="1:146" x14ac:dyDescent="0.2">
      <c r="A22" s="46">
        <v>1888</v>
      </c>
      <c r="C22" s="47" t="s">
        <v>509</v>
      </c>
      <c r="D22" s="47" t="s">
        <v>509</v>
      </c>
      <c r="E22" s="47" t="s">
        <v>509</v>
      </c>
      <c r="F22" s="47" t="s">
        <v>509</v>
      </c>
      <c r="G22" s="47" t="s">
        <v>509</v>
      </c>
      <c r="H22" s="47" t="s">
        <v>509</v>
      </c>
      <c r="I22" s="47" t="s">
        <v>509</v>
      </c>
      <c r="J22" s="47" t="s">
        <v>509</v>
      </c>
      <c r="K22" s="47" t="s">
        <v>509</v>
      </c>
      <c r="L22" s="47" t="s">
        <v>509</v>
      </c>
      <c r="M22" s="47" t="s">
        <v>509</v>
      </c>
      <c r="N22" s="47" t="s">
        <v>509</v>
      </c>
      <c r="O22" s="47" t="s">
        <v>509</v>
      </c>
      <c r="P22" s="47" t="s">
        <v>509</v>
      </c>
      <c r="Q22" s="47" t="s">
        <v>509</v>
      </c>
      <c r="R22" s="47">
        <v>2.9166666666666667E-2</v>
      </c>
      <c r="S22" s="47">
        <v>1.6666666666666666E-2</v>
      </c>
      <c r="T22" s="47" t="s">
        <v>509</v>
      </c>
      <c r="U22" s="47">
        <v>2.0833333333333332E-2</v>
      </c>
      <c r="V22" s="47">
        <v>1.0416666666666666E-2</v>
      </c>
      <c r="W22" s="47" t="s">
        <v>509</v>
      </c>
      <c r="X22" s="47" t="s">
        <v>509</v>
      </c>
      <c r="Y22" s="47" t="s">
        <v>509</v>
      </c>
      <c r="Z22" s="47" t="s">
        <v>509</v>
      </c>
      <c r="AA22" s="47" t="s">
        <v>509</v>
      </c>
      <c r="AB22" s="47" t="s">
        <v>509</v>
      </c>
      <c r="AC22" s="47" t="s">
        <v>509</v>
      </c>
      <c r="AD22" s="47" t="s">
        <v>509</v>
      </c>
      <c r="AE22" s="47" t="s">
        <v>509</v>
      </c>
      <c r="AF22" s="47" t="s">
        <v>509</v>
      </c>
      <c r="AG22" s="47" t="s">
        <v>509</v>
      </c>
      <c r="AH22" s="47" t="s">
        <v>509</v>
      </c>
      <c r="AI22" s="47" t="s">
        <v>509</v>
      </c>
      <c r="AJ22" s="47">
        <v>0.22916666666666669</v>
      </c>
      <c r="AK22" s="47"/>
      <c r="AL22" s="47">
        <v>0.10416666666666667</v>
      </c>
      <c r="AM22" s="47"/>
      <c r="AN22" s="47" t="s">
        <v>509</v>
      </c>
      <c r="AO22" s="47" t="s">
        <v>509</v>
      </c>
      <c r="AP22" s="47" t="s">
        <v>509</v>
      </c>
      <c r="AQ22" s="47" t="s">
        <v>509</v>
      </c>
      <c r="AR22" s="47"/>
      <c r="AS22" s="47">
        <v>0.15</v>
      </c>
      <c r="AT22" s="47" t="s">
        <v>509</v>
      </c>
      <c r="AU22" s="47" t="s">
        <v>509</v>
      </c>
      <c r="AV22" s="47" t="s">
        <v>509</v>
      </c>
      <c r="AW22" s="47" t="s">
        <v>509</v>
      </c>
      <c r="AX22" s="47" t="s">
        <v>509</v>
      </c>
      <c r="AY22" s="47" t="s">
        <v>509</v>
      </c>
      <c r="AZ22" s="47" t="s">
        <v>509</v>
      </c>
      <c r="BA22" s="47" t="s">
        <v>509</v>
      </c>
      <c r="BB22" s="47" t="s">
        <v>509</v>
      </c>
      <c r="BC22" s="47" t="s">
        <v>509</v>
      </c>
      <c r="BD22" s="47" t="s">
        <v>509</v>
      </c>
      <c r="BE22" s="47" t="s">
        <v>509</v>
      </c>
      <c r="BF22" s="47" t="s">
        <v>509</v>
      </c>
    </row>
    <row r="23" spans="1:146" x14ac:dyDescent="0.2">
      <c r="A23" s="46">
        <v>1889</v>
      </c>
      <c r="C23" s="47" t="s">
        <v>509</v>
      </c>
      <c r="D23" s="47" t="s">
        <v>509</v>
      </c>
      <c r="E23" s="47" t="s">
        <v>509</v>
      </c>
      <c r="F23" s="47" t="s">
        <v>509</v>
      </c>
      <c r="G23" s="47">
        <v>0.95</v>
      </c>
      <c r="H23" s="47" t="s">
        <v>509</v>
      </c>
      <c r="I23" s="47" t="s">
        <v>509</v>
      </c>
      <c r="J23" s="47" t="s">
        <v>509</v>
      </c>
      <c r="K23" s="47" t="s">
        <v>509</v>
      </c>
      <c r="L23" s="47" t="s">
        <v>509</v>
      </c>
      <c r="M23" s="47" t="s">
        <v>509</v>
      </c>
      <c r="N23" s="47" t="s">
        <v>509</v>
      </c>
      <c r="O23" s="47" t="s">
        <v>509</v>
      </c>
      <c r="P23" s="47" t="s">
        <v>509</v>
      </c>
      <c r="Q23" s="47" t="s">
        <v>509</v>
      </c>
      <c r="R23" s="47" t="s">
        <v>509</v>
      </c>
      <c r="S23" s="47" t="s">
        <v>509</v>
      </c>
      <c r="T23" s="47" t="s">
        <v>509</v>
      </c>
      <c r="U23" s="47" t="s">
        <v>509</v>
      </c>
      <c r="V23" s="47" t="s">
        <v>509</v>
      </c>
      <c r="W23" s="47" t="s">
        <v>509</v>
      </c>
      <c r="X23" s="47" t="s">
        <v>509</v>
      </c>
      <c r="Y23" s="47" t="s">
        <v>509</v>
      </c>
      <c r="Z23" s="47" t="s">
        <v>509</v>
      </c>
      <c r="AA23" s="47" t="s">
        <v>509</v>
      </c>
      <c r="AB23" s="47" t="s">
        <v>509</v>
      </c>
      <c r="AC23" s="47" t="s">
        <v>509</v>
      </c>
      <c r="AD23" s="47" t="s">
        <v>509</v>
      </c>
      <c r="AE23" s="47" t="s">
        <v>509</v>
      </c>
      <c r="AF23" s="47" t="s">
        <v>509</v>
      </c>
      <c r="AG23" s="47" t="s">
        <v>509</v>
      </c>
      <c r="AH23" s="47" t="s">
        <v>509</v>
      </c>
      <c r="AI23" s="47" t="s">
        <v>509</v>
      </c>
      <c r="AJ23" s="47" t="s">
        <v>509</v>
      </c>
      <c r="AK23" s="47" t="s">
        <v>509</v>
      </c>
      <c r="AL23" s="47" t="s">
        <v>509</v>
      </c>
      <c r="AM23" s="47" t="s">
        <v>509</v>
      </c>
      <c r="AN23" s="47" t="s">
        <v>509</v>
      </c>
      <c r="AO23" s="47" t="s">
        <v>509</v>
      </c>
      <c r="AP23" s="47" t="s">
        <v>509</v>
      </c>
      <c r="AQ23" s="47" t="s">
        <v>509</v>
      </c>
      <c r="AR23" s="47" t="s">
        <v>509</v>
      </c>
      <c r="AS23" s="47" t="s">
        <v>509</v>
      </c>
      <c r="AT23" s="47" t="s">
        <v>509</v>
      </c>
      <c r="AU23" s="47" t="s">
        <v>509</v>
      </c>
      <c r="AV23" s="47" t="s">
        <v>509</v>
      </c>
      <c r="AW23" s="47" t="s">
        <v>509</v>
      </c>
      <c r="AX23" s="47" t="s">
        <v>509</v>
      </c>
      <c r="AY23" s="47" t="s">
        <v>509</v>
      </c>
      <c r="AZ23" s="47" t="s">
        <v>509</v>
      </c>
      <c r="BA23" s="47" t="s">
        <v>509</v>
      </c>
      <c r="BB23" s="47" t="s">
        <v>509</v>
      </c>
      <c r="BC23" s="47" t="s">
        <v>509</v>
      </c>
      <c r="BD23" s="47" t="s">
        <v>509</v>
      </c>
      <c r="BE23" s="47" t="s">
        <v>509</v>
      </c>
      <c r="BF23" s="47" t="s">
        <v>509</v>
      </c>
    </row>
    <row r="24" spans="1:146" x14ac:dyDescent="0.2">
      <c r="A24" s="46">
        <v>1890</v>
      </c>
      <c r="C24" s="47" t="s">
        <v>509</v>
      </c>
      <c r="D24" s="47" t="s">
        <v>509</v>
      </c>
      <c r="E24" s="47" t="s">
        <v>509</v>
      </c>
      <c r="F24" s="47" t="s">
        <v>509</v>
      </c>
      <c r="G24" s="47" t="s">
        <v>509</v>
      </c>
      <c r="H24" s="47">
        <v>0.8482142857142857</v>
      </c>
      <c r="I24" s="47" t="s">
        <v>509</v>
      </c>
      <c r="J24" s="47" t="s">
        <v>509</v>
      </c>
      <c r="K24" s="47" t="s">
        <v>509</v>
      </c>
      <c r="L24" s="47">
        <v>7.5000000000000011E-2</v>
      </c>
      <c r="M24" s="47" t="s">
        <v>509</v>
      </c>
      <c r="N24" s="47" t="s">
        <v>509</v>
      </c>
      <c r="O24" s="47" t="s">
        <v>509</v>
      </c>
      <c r="P24" s="47" t="s">
        <v>509</v>
      </c>
      <c r="Q24" s="47" t="s">
        <v>509</v>
      </c>
      <c r="R24" s="47" t="s">
        <v>509</v>
      </c>
      <c r="S24" s="47" t="s">
        <v>509</v>
      </c>
      <c r="T24" s="47" t="s">
        <v>509</v>
      </c>
      <c r="U24" s="47" t="s">
        <v>509</v>
      </c>
      <c r="V24" s="47" t="s">
        <v>509</v>
      </c>
      <c r="W24" s="47" t="s">
        <v>509</v>
      </c>
      <c r="X24" s="47" t="s">
        <v>509</v>
      </c>
      <c r="Y24" s="47" t="s">
        <v>509</v>
      </c>
      <c r="Z24" s="47" t="s">
        <v>509</v>
      </c>
      <c r="AA24" s="47" t="s">
        <v>509</v>
      </c>
      <c r="AB24" s="47" t="s">
        <v>509</v>
      </c>
      <c r="AC24" s="47" t="s">
        <v>509</v>
      </c>
      <c r="AD24" s="47" t="s">
        <v>509</v>
      </c>
      <c r="AE24" s="47" t="s">
        <v>509</v>
      </c>
      <c r="AF24" s="47" t="s">
        <v>509</v>
      </c>
      <c r="AG24" s="47" t="s">
        <v>509</v>
      </c>
      <c r="AH24" s="47" t="s">
        <v>509</v>
      </c>
      <c r="AI24" s="47" t="s">
        <v>509</v>
      </c>
      <c r="AJ24" s="47" t="s">
        <v>509</v>
      </c>
      <c r="AK24" s="47" t="s">
        <v>509</v>
      </c>
      <c r="AL24" s="47" t="s">
        <v>509</v>
      </c>
      <c r="AM24" s="47" t="s">
        <v>509</v>
      </c>
      <c r="AN24" s="47" t="s">
        <v>509</v>
      </c>
      <c r="AO24" s="47" t="s">
        <v>509</v>
      </c>
      <c r="AP24" s="47" t="s">
        <v>509</v>
      </c>
      <c r="AQ24" s="47" t="s">
        <v>509</v>
      </c>
      <c r="AR24" s="47" t="s">
        <v>509</v>
      </c>
      <c r="AS24" s="47" t="s">
        <v>509</v>
      </c>
      <c r="AT24" s="47" t="s">
        <v>509</v>
      </c>
      <c r="AU24" s="47" t="s">
        <v>509</v>
      </c>
      <c r="AV24" s="47" t="s">
        <v>509</v>
      </c>
      <c r="AW24" s="47" t="s">
        <v>509</v>
      </c>
      <c r="AX24" s="47" t="s">
        <v>509</v>
      </c>
      <c r="AY24" s="47" t="s">
        <v>509</v>
      </c>
      <c r="AZ24" s="47" t="s">
        <v>509</v>
      </c>
      <c r="BA24" s="47" t="s">
        <v>509</v>
      </c>
      <c r="BB24" s="47" t="s">
        <v>509</v>
      </c>
      <c r="BC24" s="47" t="s">
        <v>509</v>
      </c>
      <c r="BD24" s="47" t="s">
        <v>509</v>
      </c>
      <c r="BE24" s="47" t="s">
        <v>509</v>
      </c>
      <c r="BF24" s="47" t="s">
        <v>509</v>
      </c>
    </row>
    <row r="25" spans="1:146" x14ac:dyDescent="0.2">
      <c r="A25" s="46">
        <v>1892</v>
      </c>
      <c r="C25" s="47" t="s">
        <v>509</v>
      </c>
      <c r="D25" s="47" t="s">
        <v>509</v>
      </c>
      <c r="E25" s="47" t="s">
        <v>509</v>
      </c>
      <c r="F25" s="47" t="s">
        <v>509</v>
      </c>
      <c r="G25" s="47" t="s">
        <v>509</v>
      </c>
      <c r="H25" s="47" t="s">
        <v>509</v>
      </c>
      <c r="I25" s="47" t="s">
        <v>509</v>
      </c>
      <c r="J25" s="47" t="s">
        <v>509</v>
      </c>
      <c r="K25" s="47" t="s">
        <v>509</v>
      </c>
      <c r="L25" s="47" t="s">
        <v>509</v>
      </c>
      <c r="M25" s="47" t="s">
        <v>509</v>
      </c>
      <c r="N25" s="47" t="s">
        <v>509</v>
      </c>
      <c r="O25" s="47" t="s">
        <v>509</v>
      </c>
      <c r="P25" s="47" t="s">
        <v>509</v>
      </c>
      <c r="Q25" s="47" t="s">
        <v>509</v>
      </c>
      <c r="R25" s="47" t="s">
        <v>509</v>
      </c>
      <c r="S25" s="47" t="s">
        <v>509</v>
      </c>
      <c r="T25" s="47" t="s">
        <v>509</v>
      </c>
      <c r="U25" s="47" t="s">
        <v>509</v>
      </c>
      <c r="V25" s="47" t="s">
        <v>509</v>
      </c>
      <c r="W25" s="47" t="s">
        <v>509</v>
      </c>
      <c r="X25" s="47" t="s">
        <v>509</v>
      </c>
      <c r="Y25" s="47" t="s">
        <v>509</v>
      </c>
      <c r="Z25" s="47" t="s">
        <v>509</v>
      </c>
      <c r="AA25" s="47" t="s">
        <v>509</v>
      </c>
      <c r="AB25" s="47" t="s">
        <v>509</v>
      </c>
      <c r="AC25" s="47" t="s">
        <v>509</v>
      </c>
      <c r="AD25" s="47" t="s">
        <v>509</v>
      </c>
      <c r="AE25" s="47" t="s">
        <v>509</v>
      </c>
      <c r="AF25" s="47" t="s">
        <v>509</v>
      </c>
      <c r="AG25" s="47" t="s">
        <v>509</v>
      </c>
      <c r="AH25" s="47" t="s">
        <v>509</v>
      </c>
      <c r="AI25" s="47" t="s">
        <v>509</v>
      </c>
      <c r="AJ25" s="47" t="s">
        <v>509</v>
      </c>
      <c r="AK25" s="47" t="s">
        <v>509</v>
      </c>
      <c r="AL25" s="47" t="s">
        <v>509</v>
      </c>
      <c r="AM25" s="47" t="s">
        <v>509</v>
      </c>
      <c r="AN25" s="47" t="s">
        <v>509</v>
      </c>
      <c r="AO25" s="47" t="s">
        <v>509</v>
      </c>
      <c r="AP25" s="47" t="s">
        <v>509</v>
      </c>
      <c r="AQ25" s="47" t="s">
        <v>509</v>
      </c>
      <c r="AR25" s="47" t="s">
        <v>509</v>
      </c>
      <c r="AS25" s="47" t="s">
        <v>509</v>
      </c>
      <c r="AT25" s="47" t="s">
        <v>509</v>
      </c>
      <c r="AU25" s="47" t="s">
        <v>509</v>
      </c>
      <c r="AV25" s="47" t="s">
        <v>509</v>
      </c>
      <c r="AW25" s="47" t="s">
        <v>509</v>
      </c>
      <c r="AX25" s="47" t="s">
        <v>509</v>
      </c>
      <c r="AY25" s="47" t="s">
        <v>509</v>
      </c>
      <c r="AZ25" s="47" t="s">
        <v>509</v>
      </c>
      <c r="BA25" s="47" t="s">
        <v>509</v>
      </c>
      <c r="BB25" s="47">
        <v>2.9761904761904762E-5</v>
      </c>
      <c r="BC25" s="47" t="s">
        <v>509</v>
      </c>
      <c r="BD25" s="47">
        <v>16</v>
      </c>
      <c r="BE25" s="47">
        <v>60</v>
      </c>
      <c r="BF25" s="47">
        <v>75</v>
      </c>
    </row>
    <row r="26" spans="1:146" x14ac:dyDescent="0.2">
      <c r="A26" s="46">
        <v>1893</v>
      </c>
      <c r="C26" s="47" t="s">
        <v>509</v>
      </c>
      <c r="D26" s="47" t="s">
        <v>509</v>
      </c>
      <c r="E26" s="47" t="s">
        <v>509</v>
      </c>
      <c r="F26" s="47" t="s">
        <v>509</v>
      </c>
      <c r="G26" s="47" t="s">
        <v>509</v>
      </c>
      <c r="H26" s="47" t="s">
        <v>509</v>
      </c>
      <c r="I26" s="47">
        <v>0.70760493871959806</v>
      </c>
      <c r="J26" s="47" t="s">
        <v>509</v>
      </c>
      <c r="K26" s="47" t="s">
        <v>509</v>
      </c>
      <c r="L26" s="47" t="s">
        <v>509</v>
      </c>
      <c r="M26" s="47" t="s">
        <v>509</v>
      </c>
      <c r="N26" s="47" t="s">
        <v>509</v>
      </c>
      <c r="O26" s="47" t="s">
        <v>509</v>
      </c>
      <c r="P26" s="47" t="s">
        <v>509</v>
      </c>
      <c r="Q26" s="47" t="s">
        <v>509</v>
      </c>
      <c r="R26" s="47" t="s">
        <v>509</v>
      </c>
      <c r="S26" s="47" t="s">
        <v>509</v>
      </c>
      <c r="T26" s="47" t="s">
        <v>509</v>
      </c>
      <c r="U26" s="47" t="s">
        <v>509</v>
      </c>
      <c r="V26" s="47" t="s">
        <v>509</v>
      </c>
      <c r="W26" s="47" t="s">
        <v>509</v>
      </c>
      <c r="X26" s="47" t="s">
        <v>509</v>
      </c>
      <c r="Y26" s="47" t="s">
        <v>509</v>
      </c>
      <c r="Z26" s="47" t="s">
        <v>509</v>
      </c>
      <c r="AA26" s="47" t="s">
        <v>509</v>
      </c>
      <c r="AB26" s="47" t="s">
        <v>509</v>
      </c>
      <c r="AC26" s="47" t="s">
        <v>509</v>
      </c>
      <c r="AD26" s="47" t="s">
        <v>509</v>
      </c>
      <c r="AE26" s="47" t="s">
        <v>509</v>
      </c>
      <c r="AF26" s="47" t="s">
        <v>509</v>
      </c>
      <c r="AG26" s="47" t="s">
        <v>509</v>
      </c>
      <c r="AH26" s="47" t="s">
        <v>509</v>
      </c>
      <c r="AI26" s="47" t="s">
        <v>509</v>
      </c>
      <c r="AJ26" s="47" t="s">
        <v>509</v>
      </c>
      <c r="AK26" s="47" t="s">
        <v>509</v>
      </c>
      <c r="AL26" s="47" t="s">
        <v>509</v>
      </c>
      <c r="AM26" s="47" t="s">
        <v>509</v>
      </c>
      <c r="AN26" s="47" t="s">
        <v>509</v>
      </c>
      <c r="AO26" s="47" t="s">
        <v>509</v>
      </c>
      <c r="AP26" s="47" t="s">
        <v>509</v>
      </c>
      <c r="AQ26" s="47" t="s">
        <v>509</v>
      </c>
      <c r="AR26" s="47" t="s">
        <v>509</v>
      </c>
      <c r="AS26" s="47" t="s">
        <v>509</v>
      </c>
      <c r="AT26" s="47" t="s">
        <v>509</v>
      </c>
      <c r="AU26" s="47" t="s">
        <v>509</v>
      </c>
      <c r="AV26" s="47" t="s">
        <v>509</v>
      </c>
      <c r="AW26" s="47" t="s">
        <v>509</v>
      </c>
      <c r="AX26" s="47" t="s">
        <v>509</v>
      </c>
      <c r="AY26" s="47" t="s">
        <v>509</v>
      </c>
      <c r="AZ26" s="47" t="s">
        <v>509</v>
      </c>
      <c r="BA26" s="47" t="s">
        <v>509</v>
      </c>
      <c r="BB26" s="47" t="s">
        <v>509</v>
      </c>
      <c r="BC26" s="47" t="s">
        <v>509</v>
      </c>
      <c r="BD26" s="47" t="s">
        <v>509</v>
      </c>
      <c r="BE26" s="47" t="s">
        <v>509</v>
      </c>
      <c r="BF26" s="47" t="s">
        <v>509</v>
      </c>
    </row>
    <row r="27" spans="1:146" x14ac:dyDescent="0.2">
      <c r="A27" s="46">
        <v>1896</v>
      </c>
      <c r="C27" s="47" t="s">
        <v>509</v>
      </c>
      <c r="D27" s="47" t="s">
        <v>509</v>
      </c>
      <c r="E27" s="47" t="s">
        <v>509</v>
      </c>
      <c r="F27" s="47" t="s">
        <v>509</v>
      </c>
      <c r="G27" s="47">
        <v>0.61688635683247006</v>
      </c>
      <c r="H27" s="47" t="s">
        <v>509</v>
      </c>
      <c r="I27" s="47">
        <v>0.70760493871959806</v>
      </c>
      <c r="J27" s="47" t="s">
        <v>509</v>
      </c>
      <c r="K27" s="47" t="s">
        <v>509</v>
      </c>
      <c r="L27" s="47">
        <v>4.1666666666666664E-2</v>
      </c>
      <c r="M27" s="47" t="s">
        <v>509</v>
      </c>
      <c r="N27" s="47" t="s">
        <v>509</v>
      </c>
      <c r="O27" s="47" t="s">
        <v>509</v>
      </c>
      <c r="P27" s="47" t="s">
        <v>509</v>
      </c>
      <c r="Q27" s="47" t="s">
        <v>509</v>
      </c>
      <c r="R27" s="47" t="s">
        <v>509</v>
      </c>
      <c r="S27" s="47" t="s">
        <v>509</v>
      </c>
      <c r="T27" s="47" t="s">
        <v>509</v>
      </c>
      <c r="U27" s="47" t="s">
        <v>509</v>
      </c>
      <c r="V27" s="47" t="s">
        <v>509</v>
      </c>
      <c r="W27" s="47" t="s">
        <v>509</v>
      </c>
      <c r="X27" s="47" t="s">
        <v>509</v>
      </c>
      <c r="Y27" s="47" t="s">
        <v>509</v>
      </c>
      <c r="Z27" s="47" t="s">
        <v>509</v>
      </c>
      <c r="AA27" s="47">
        <v>4.4270833333333336E-2</v>
      </c>
      <c r="AB27" s="47">
        <v>1.7708333333333333E-2</v>
      </c>
      <c r="AC27" s="47">
        <v>1.4583333333333334E-2</v>
      </c>
      <c r="AD27" s="47" t="s">
        <v>509</v>
      </c>
      <c r="AE27" s="47" t="s">
        <v>509</v>
      </c>
      <c r="AF27" s="47" t="s">
        <v>509</v>
      </c>
      <c r="AG27" s="47">
        <v>9.3749999999999997E-3</v>
      </c>
      <c r="AH27" s="47" t="s">
        <v>509</v>
      </c>
      <c r="AI27" s="47">
        <v>0.70000000000000007</v>
      </c>
      <c r="AJ27" s="47"/>
      <c r="AK27" s="47" t="s">
        <v>509</v>
      </c>
      <c r="AL27" s="47" t="s">
        <v>509</v>
      </c>
      <c r="AM27" s="47" t="s">
        <v>509</v>
      </c>
      <c r="AN27" s="47" t="s">
        <v>509</v>
      </c>
      <c r="AO27" s="47" t="s">
        <v>509</v>
      </c>
      <c r="AP27" s="47" t="s">
        <v>509</v>
      </c>
      <c r="AQ27" s="47" t="s">
        <v>509</v>
      </c>
      <c r="AR27" s="47">
        <v>1.6666666666666666E-2</v>
      </c>
      <c r="AS27" s="47"/>
      <c r="AT27" s="47" t="s">
        <v>509</v>
      </c>
      <c r="AU27" s="47" t="s">
        <v>509</v>
      </c>
      <c r="AV27" s="47" t="s">
        <v>509</v>
      </c>
      <c r="AW27" s="47" t="s">
        <v>509</v>
      </c>
      <c r="AX27" s="47" t="s">
        <v>509</v>
      </c>
      <c r="AY27" s="47">
        <v>5.4687500000000005E-4</v>
      </c>
      <c r="AZ27" s="47">
        <v>6.5625000000000004E-4</v>
      </c>
      <c r="BA27" s="47" t="s">
        <v>509</v>
      </c>
      <c r="BB27" s="47" t="s">
        <v>509</v>
      </c>
      <c r="BC27" s="47" t="s">
        <v>509</v>
      </c>
      <c r="BD27" s="47" t="s">
        <v>509</v>
      </c>
      <c r="BE27" s="47" t="s">
        <v>509</v>
      </c>
      <c r="BF27" s="47" t="s">
        <v>509</v>
      </c>
    </row>
    <row r="28" spans="1:146" x14ac:dyDescent="0.2">
      <c r="A28" s="46">
        <v>1897</v>
      </c>
      <c r="C28" s="47" t="s">
        <v>509</v>
      </c>
      <c r="D28" s="47" t="s">
        <v>509</v>
      </c>
      <c r="E28" s="47" t="s">
        <v>509</v>
      </c>
      <c r="F28" s="47" t="s">
        <v>509</v>
      </c>
      <c r="G28" s="47" t="s">
        <v>509</v>
      </c>
      <c r="H28" s="47" t="s">
        <v>509</v>
      </c>
      <c r="I28" s="47">
        <v>0.78017980422930033</v>
      </c>
      <c r="J28" s="47" t="s">
        <v>509</v>
      </c>
      <c r="K28" s="47" t="s">
        <v>509</v>
      </c>
      <c r="L28" s="47" t="s">
        <v>509</v>
      </c>
      <c r="M28" s="47" t="s">
        <v>509</v>
      </c>
      <c r="N28" s="47" t="s">
        <v>509</v>
      </c>
      <c r="O28" s="47" t="s">
        <v>509</v>
      </c>
      <c r="P28" s="47" t="s">
        <v>509</v>
      </c>
      <c r="Q28" s="47" t="s">
        <v>509</v>
      </c>
      <c r="R28" s="47" t="s">
        <v>509</v>
      </c>
      <c r="S28" s="47" t="s">
        <v>509</v>
      </c>
      <c r="T28" s="47" t="s">
        <v>509</v>
      </c>
      <c r="U28" s="47" t="s">
        <v>509</v>
      </c>
      <c r="V28" s="47" t="s">
        <v>509</v>
      </c>
      <c r="W28" s="47" t="s">
        <v>509</v>
      </c>
      <c r="X28" s="47" t="s">
        <v>509</v>
      </c>
      <c r="Y28" s="47" t="s">
        <v>509</v>
      </c>
      <c r="Z28" s="47" t="s">
        <v>509</v>
      </c>
      <c r="AA28" s="47" t="s">
        <v>509</v>
      </c>
      <c r="AB28" s="47" t="s">
        <v>509</v>
      </c>
      <c r="AC28" s="47" t="s">
        <v>509</v>
      </c>
      <c r="AD28" s="47" t="s">
        <v>509</v>
      </c>
      <c r="AE28" s="47" t="s">
        <v>509</v>
      </c>
      <c r="AF28" s="47" t="s">
        <v>509</v>
      </c>
      <c r="AG28" s="47" t="s">
        <v>509</v>
      </c>
      <c r="AH28" s="47" t="s">
        <v>509</v>
      </c>
      <c r="AI28" s="47" t="s">
        <v>509</v>
      </c>
      <c r="AJ28" s="47"/>
      <c r="AK28" s="47" t="s">
        <v>509</v>
      </c>
      <c r="AL28" s="47" t="s">
        <v>509</v>
      </c>
      <c r="AM28" s="47" t="s">
        <v>509</v>
      </c>
      <c r="AN28" s="47" t="s">
        <v>509</v>
      </c>
      <c r="AO28" s="47" t="s">
        <v>509</v>
      </c>
      <c r="AP28" s="47" t="s">
        <v>509</v>
      </c>
      <c r="AQ28" s="47" t="s">
        <v>509</v>
      </c>
      <c r="AR28" s="47" t="s">
        <v>509</v>
      </c>
      <c r="AS28" s="47" t="s">
        <v>509</v>
      </c>
      <c r="AT28" s="47" t="s">
        <v>509</v>
      </c>
      <c r="AU28" s="47" t="s">
        <v>509</v>
      </c>
      <c r="AV28" s="47" t="s">
        <v>509</v>
      </c>
      <c r="AW28" s="47" t="s">
        <v>509</v>
      </c>
      <c r="AX28" s="47" t="s">
        <v>509</v>
      </c>
      <c r="AY28" s="47" t="s">
        <v>509</v>
      </c>
      <c r="AZ28" s="47" t="s">
        <v>509</v>
      </c>
      <c r="BA28" s="47" t="s">
        <v>509</v>
      </c>
      <c r="BB28" s="47" t="s">
        <v>509</v>
      </c>
      <c r="BC28" s="47" t="s">
        <v>509</v>
      </c>
      <c r="BD28" s="47" t="s">
        <v>509</v>
      </c>
      <c r="BE28" s="47" t="s">
        <v>509</v>
      </c>
      <c r="BF28" s="47" t="s">
        <v>509</v>
      </c>
    </row>
    <row r="29" spans="1:146" x14ac:dyDescent="0.2">
      <c r="A29" s="46">
        <v>1898</v>
      </c>
      <c r="C29" s="47" t="s">
        <v>509</v>
      </c>
      <c r="D29" s="47" t="s">
        <v>509</v>
      </c>
      <c r="E29" s="47" t="s">
        <v>509</v>
      </c>
      <c r="F29" s="47" t="s">
        <v>509</v>
      </c>
      <c r="G29" s="47" t="s">
        <v>509</v>
      </c>
      <c r="H29" s="47" t="s">
        <v>509</v>
      </c>
      <c r="I29" s="47" t="s">
        <v>509</v>
      </c>
      <c r="J29" s="47" t="s">
        <v>509</v>
      </c>
      <c r="K29" s="47" t="s">
        <v>509</v>
      </c>
      <c r="L29" s="47" t="s">
        <v>509</v>
      </c>
      <c r="M29" s="47" t="s">
        <v>509</v>
      </c>
      <c r="N29" s="47" t="s">
        <v>509</v>
      </c>
      <c r="O29" s="47" t="s">
        <v>509</v>
      </c>
      <c r="P29" s="47">
        <v>3.5</v>
      </c>
      <c r="Q29" s="47" t="s">
        <v>509</v>
      </c>
      <c r="R29" s="47" t="s">
        <v>509</v>
      </c>
      <c r="S29" s="47" t="s">
        <v>509</v>
      </c>
      <c r="T29" s="47" t="s">
        <v>509</v>
      </c>
      <c r="U29" s="47" t="s">
        <v>509</v>
      </c>
      <c r="V29" s="47" t="s">
        <v>509</v>
      </c>
      <c r="W29" s="47" t="s">
        <v>509</v>
      </c>
      <c r="X29" s="47" t="s">
        <v>509</v>
      </c>
      <c r="Y29" s="47" t="s">
        <v>509</v>
      </c>
      <c r="Z29" s="47" t="s">
        <v>509</v>
      </c>
      <c r="AA29" s="47" t="s">
        <v>509</v>
      </c>
      <c r="AB29" s="47" t="s">
        <v>509</v>
      </c>
      <c r="AC29" s="47" t="s">
        <v>509</v>
      </c>
      <c r="AD29" s="47" t="s">
        <v>509</v>
      </c>
      <c r="AE29" s="47" t="s">
        <v>509</v>
      </c>
      <c r="AF29" s="47" t="s">
        <v>509</v>
      </c>
      <c r="AG29" s="47" t="s">
        <v>509</v>
      </c>
      <c r="AH29" s="47" t="s">
        <v>509</v>
      </c>
      <c r="AI29" s="47" t="s">
        <v>509</v>
      </c>
      <c r="AJ29" s="47"/>
      <c r="AK29" s="47" t="s">
        <v>509</v>
      </c>
      <c r="AL29" s="47" t="s">
        <v>509</v>
      </c>
      <c r="AM29" s="47" t="s">
        <v>509</v>
      </c>
      <c r="AN29" s="47">
        <v>0.16666666666666666</v>
      </c>
      <c r="AO29" s="47">
        <v>0.21250000000000002</v>
      </c>
      <c r="AP29" s="47" t="s">
        <v>509</v>
      </c>
      <c r="AQ29" s="47" t="s">
        <v>509</v>
      </c>
      <c r="AR29" s="47" t="s">
        <v>509</v>
      </c>
      <c r="AS29" s="47" t="s">
        <v>509</v>
      </c>
      <c r="AT29" s="47">
        <v>0.27500000000000002</v>
      </c>
      <c r="AU29" s="47">
        <v>0.45</v>
      </c>
      <c r="AV29" s="47">
        <v>0.2</v>
      </c>
      <c r="AW29" s="47">
        <v>0.4</v>
      </c>
      <c r="AX29" s="47" t="s">
        <v>509</v>
      </c>
      <c r="AY29" s="47" t="s">
        <v>509</v>
      </c>
      <c r="AZ29" s="47" t="s">
        <v>509</v>
      </c>
      <c r="BA29" s="47" t="s">
        <v>509</v>
      </c>
      <c r="BB29" s="47" t="s">
        <v>509</v>
      </c>
      <c r="BC29" s="47" t="s">
        <v>509</v>
      </c>
      <c r="BD29" s="47" t="s">
        <v>509</v>
      </c>
      <c r="BE29" s="47" t="s">
        <v>509</v>
      </c>
      <c r="BF29" s="47" t="s">
        <v>509</v>
      </c>
    </row>
    <row r="30" spans="1:146" x14ac:dyDescent="0.2">
      <c r="A30" s="46">
        <v>1899</v>
      </c>
      <c r="C30" s="47" t="s">
        <v>509</v>
      </c>
      <c r="D30" s="47" t="s">
        <v>509</v>
      </c>
      <c r="E30" s="47" t="s">
        <v>509</v>
      </c>
      <c r="F30" s="47" t="s">
        <v>509</v>
      </c>
      <c r="G30" s="47" t="s">
        <v>509</v>
      </c>
      <c r="H30" s="47" t="s">
        <v>509</v>
      </c>
      <c r="I30" s="47">
        <v>0.97976068438098174</v>
      </c>
      <c r="J30" s="47" t="s">
        <v>509</v>
      </c>
      <c r="K30" s="47" t="s">
        <v>509</v>
      </c>
      <c r="L30" s="47" t="s">
        <v>509</v>
      </c>
      <c r="M30" s="47" t="s">
        <v>509</v>
      </c>
      <c r="N30" s="47" t="s">
        <v>509</v>
      </c>
      <c r="O30" s="47" t="s">
        <v>509</v>
      </c>
      <c r="P30" s="47" t="s">
        <v>509</v>
      </c>
      <c r="Q30" s="47" t="s">
        <v>509</v>
      </c>
      <c r="R30" s="47" t="s">
        <v>509</v>
      </c>
      <c r="S30" s="47" t="s">
        <v>509</v>
      </c>
      <c r="T30" s="47" t="s">
        <v>509</v>
      </c>
      <c r="U30" s="47" t="s">
        <v>509</v>
      </c>
      <c r="V30" s="47" t="s">
        <v>509</v>
      </c>
      <c r="W30" s="47" t="s">
        <v>509</v>
      </c>
      <c r="X30" s="47" t="s">
        <v>509</v>
      </c>
      <c r="Y30" s="47" t="s">
        <v>509</v>
      </c>
      <c r="Z30" s="47" t="s">
        <v>509</v>
      </c>
      <c r="AA30" s="47" t="s">
        <v>509</v>
      </c>
      <c r="AB30" s="47" t="s">
        <v>509</v>
      </c>
      <c r="AC30" s="47" t="s">
        <v>509</v>
      </c>
      <c r="AD30" s="47" t="s">
        <v>509</v>
      </c>
      <c r="AE30" s="47" t="s">
        <v>509</v>
      </c>
      <c r="AF30" s="47">
        <v>1.4772727272727272E-2</v>
      </c>
      <c r="AG30" s="47" t="s">
        <v>509</v>
      </c>
      <c r="AH30" s="47" t="s">
        <v>509</v>
      </c>
      <c r="AI30" s="47" t="s">
        <v>509</v>
      </c>
      <c r="AJ30" s="47"/>
      <c r="AK30" s="47">
        <v>0.30499999999999999</v>
      </c>
      <c r="AL30" s="47" t="s">
        <v>509</v>
      </c>
      <c r="AM30" s="47" t="s">
        <v>509</v>
      </c>
      <c r="AN30" s="47">
        <v>0.17499999999999999</v>
      </c>
      <c r="AO30" s="47">
        <v>0.22000000000000003</v>
      </c>
      <c r="AP30" s="47" t="s">
        <v>509</v>
      </c>
      <c r="AQ30" s="47" t="s">
        <v>509</v>
      </c>
      <c r="AR30" s="47" t="s">
        <v>509</v>
      </c>
      <c r="AS30" s="47" t="s">
        <v>509</v>
      </c>
      <c r="AT30" s="47">
        <v>0.185</v>
      </c>
      <c r="AU30" s="47">
        <v>0.315</v>
      </c>
      <c r="AV30" s="47">
        <v>0.22500000000000001</v>
      </c>
      <c r="AW30" s="47">
        <v>0.255</v>
      </c>
      <c r="AX30" s="47" t="s">
        <v>509</v>
      </c>
      <c r="AY30" s="47" t="s">
        <v>509</v>
      </c>
      <c r="AZ30" s="47" t="s">
        <v>509</v>
      </c>
      <c r="BA30" s="47" t="s">
        <v>509</v>
      </c>
      <c r="BB30" s="47" t="s">
        <v>509</v>
      </c>
      <c r="BC30" s="47" t="s">
        <v>509</v>
      </c>
      <c r="BD30" s="47" t="s">
        <v>509</v>
      </c>
      <c r="BE30" s="47" t="s">
        <v>509</v>
      </c>
      <c r="BF30" s="47" t="s">
        <v>509</v>
      </c>
    </row>
    <row r="31" spans="1:146" x14ac:dyDescent="0.2">
      <c r="A31" s="46">
        <v>1900</v>
      </c>
      <c r="C31" s="47" t="s">
        <v>509</v>
      </c>
      <c r="D31" s="47" t="s">
        <v>509</v>
      </c>
      <c r="E31" s="47" t="s">
        <v>509</v>
      </c>
      <c r="F31" s="47" t="s">
        <v>509</v>
      </c>
      <c r="G31" s="47" t="s">
        <v>509</v>
      </c>
      <c r="H31" s="47" t="s">
        <v>509</v>
      </c>
      <c r="I31" s="47">
        <v>0.7</v>
      </c>
      <c r="J31" s="47" t="s">
        <v>509</v>
      </c>
      <c r="K31" s="47" t="s">
        <v>509</v>
      </c>
      <c r="L31" s="47">
        <v>0.16221590909090911</v>
      </c>
      <c r="M31" s="47" t="s">
        <v>509</v>
      </c>
      <c r="N31" s="47" t="s">
        <v>509</v>
      </c>
      <c r="O31" s="47" t="s">
        <v>509</v>
      </c>
      <c r="P31" s="47" t="s">
        <v>509</v>
      </c>
      <c r="Q31" s="47" t="s">
        <v>509</v>
      </c>
      <c r="R31" s="47" t="s">
        <v>509</v>
      </c>
      <c r="S31" s="47" t="s">
        <v>509</v>
      </c>
      <c r="T31" s="47" t="s">
        <v>509</v>
      </c>
      <c r="U31" s="47" t="s">
        <v>509</v>
      </c>
      <c r="V31" s="47" t="s">
        <v>509</v>
      </c>
      <c r="W31" s="47" t="s">
        <v>509</v>
      </c>
      <c r="X31" s="47" t="s">
        <v>509</v>
      </c>
      <c r="Y31" s="47" t="s">
        <v>509</v>
      </c>
      <c r="Z31" s="47" t="s">
        <v>509</v>
      </c>
      <c r="AA31" s="47" t="s">
        <v>509</v>
      </c>
      <c r="AB31" s="47" t="s">
        <v>509</v>
      </c>
      <c r="AC31" s="47" t="s">
        <v>509</v>
      </c>
      <c r="AD31" s="47" t="s">
        <v>509</v>
      </c>
      <c r="AE31" s="47" t="s">
        <v>509</v>
      </c>
      <c r="AF31" s="47">
        <v>1.5625E-2</v>
      </c>
      <c r="AG31" s="47">
        <v>3.5416666666666666E-2</v>
      </c>
      <c r="AH31" s="47" t="s">
        <v>509</v>
      </c>
      <c r="AI31" s="47" t="s">
        <v>509</v>
      </c>
      <c r="AJ31" s="47"/>
      <c r="AK31" s="47">
        <v>0.22500000000000001</v>
      </c>
      <c r="AL31" s="47"/>
      <c r="AM31" s="47" t="s">
        <v>509</v>
      </c>
      <c r="AN31" s="47">
        <v>0.16</v>
      </c>
      <c r="AO31" s="47">
        <v>0.185</v>
      </c>
      <c r="AP31" s="47" t="s">
        <v>509</v>
      </c>
      <c r="AQ31" s="47" t="s">
        <v>509</v>
      </c>
      <c r="AR31" s="47" t="s">
        <v>509</v>
      </c>
      <c r="AS31" s="47" t="s">
        <v>509</v>
      </c>
      <c r="AT31" s="47">
        <v>0.16500000000000001</v>
      </c>
      <c r="AU31" s="47">
        <v>0.215</v>
      </c>
      <c r="AV31" s="47">
        <v>0.20499999999999999</v>
      </c>
      <c r="AW31" s="47">
        <v>0.25</v>
      </c>
      <c r="AX31" s="47" t="s">
        <v>509</v>
      </c>
      <c r="AY31" s="47" t="s">
        <v>509</v>
      </c>
      <c r="AZ31" s="47" t="s">
        <v>509</v>
      </c>
      <c r="BA31" s="47" t="s">
        <v>509</v>
      </c>
      <c r="BB31" s="47" t="s">
        <v>509</v>
      </c>
      <c r="BC31" s="47">
        <v>0.13333333333333333</v>
      </c>
      <c r="BD31" s="47" t="s">
        <v>509</v>
      </c>
      <c r="BE31" s="47" t="s">
        <v>509</v>
      </c>
      <c r="BF31" s="47" t="s">
        <v>509</v>
      </c>
    </row>
    <row r="32" spans="1:146" x14ac:dyDescent="0.2">
      <c r="A32" s="46">
        <v>1901</v>
      </c>
      <c r="C32" s="47" t="s">
        <v>509</v>
      </c>
      <c r="D32" s="47" t="s">
        <v>509</v>
      </c>
      <c r="E32" s="47" t="s">
        <v>509</v>
      </c>
      <c r="F32" s="47" t="s">
        <v>509</v>
      </c>
      <c r="G32" s="47" t="s">
        <v>509</v>
      </c>
      <c r="H32" s="47" t="s">
        <v>509</v>
      </c>
      <c r="I32" s="47" t="s">
        <v>509</v>
      </c>
      <c r="J32" s="47" t="s">
        <v>509</v>
      </c>
      <c r="K32" s="47" t="s">
        <v>509</v>
      </c>
      <c r="L32" s="47" t="s">
        <v>509</v>
      </c>
      <c r="M32" s="47" t="s">
        <v>509</v>
      </c>
      <c r="N32" s="47" t="s">
        <v>509</v>
      </c>
      <c r="O32" s="47" t="s">
        <v>509</v>
      </c>
      <c r="P32" s="47" t="s">
        <v>509</v>
      </c>
      <c r="Q32" s="47">
        <v>2.0833333333333332E-2</v>
      </c>
      <c r="R32" s="47" t="s">
        <v>509</v>
      </c>
      <c r="S32" s="47" t="s">
        <v>509</v>
      </c>
      <c r="T32" s="47" t="s">
        <v>509</v>
      </c>
      <c r="U32" s="47" t="s">
        <v>509</v>
      </c>
      <c r="V32" s="47" t="s">
        <v>509</v>
      </c>
      <c r="W32" s="47">
        <v>1.6666666666666666E-2</v>
      </c>
      <c r="X32" s="47">
        <v>1.8749999999999999E-2</v>
      </c>
      <c r="Y32" s="47" t="s">
        <v>509</v>
      </c>
      <c r="Z32" s="47" t="s">
        <v>509</v>
      </c>
      <c r="AA32" s="47" t="s">
        <v>509</v>
      </c>
      <c r="AB32" s="47" t="s">
        <v>509</v>
      </c>
      <c r="AC32" s="47" t="s">
        <v>509</v>
      </c>
      <c r="AD32" s="47" t="s">
        <v>509</v>
      </c>
      <c r="AE32" s="47" t="s">
        <v>509</v>
      </c>
      <c r="AF32" s="47">
        <v>8.6363636363636365E-3</v>
      </c>
      <c r="AG32" s="47">
        <v>2.9166666666666667E-2</v>
      </c>
      <c r="AH32" s="47" t="s">
        <v>509</v>
      </c>
      <c r="AI32" s="47">
        <v>0.53499999999999992</v>
      </c>
      <c r="AJ32" s="47"/>
      <c r="AK32" s="47">
        <v>0.23499999999999996</v>
      </c>
      <c r="AL32" s="47"/>
      <c r="AM32" s="47" t="s">
        <v>509</v>
      </c>
      <c r="AN32" s="47">
        <v>0.19</v>
      </c>
      <c r="AO32" s="47">
        <v>0.215</v>
      </c>
      <c r="AP32" s="47" t="s">
        <v>509</v>
      </c>
      <c r="AQ32" s="47" t="s">
        <v>509</v>
      </c>
      <c r="AR32" s="47" t="s">
        <v>509</v>
      </c>
      <c r="AS32" s="47" t="s">
        <v>509</v>
      </c>
      <c r="AT32" s="47" t="s">
        <v>509</v>
      </c>
      <c r="AU32" s="47">
        <v>0.10500000000000001</v>
      </c>
      <c r="AV32" s="47" t="s">
        <v>509</v>
      </c>
      <c r="AW32" s="47" t="s">
        <v>509</v>
      </c>
      <c r="AX32" s="47">
        <v>0.17499999999999999</v>
      </c>
      <c r="AY32" s="47" t="s">
        <v>509</v>
      </c>
      <c r="AZ32" s="47" t="s">
        <v>509</v>
      </c>
      <c r="BA32" s="47" t="s">
        <v>509</v>
      </c>
      <c r="BB32" s="47" t="s">
        <v>509</v>
      </c>
      <c r="BC32" s="47" t="s">
        <v>509</v>
      </c>
      <c r="BD32" s="47" t="s">
        <v>509</v>
      </c>
      <c r="BE32" s="47" t="s">
        <v>509</v>
      </c>
      <c r="BF32" s="47" t="s">
        <v>509</v>
      </c>
    </row>
    <row r="33" spans="1:58" x14ac:dyDescent="0.2">
      <c r="A33" s="46">
        <v>1902</v>
      </c>
      <c r="C33" s="47" t="s">
        <v>509</v>
      </c>
      <c r="D33" s="47" t="s">
        <v>509</v>
      </c>
      <c r="E33" s="47" t="s">
        <v>509</v>
      </c>
      <c r="F33" s="47" t="s">
        <v>509</v>
      </c>
      <c r="G33" s="47"/>
      <c r="H33" s="47"/>
      <c r="I33" s="47">
        <v>0.88450617339949744</v>
      </c>
      <c r="J33" s="47" t="s">
        <v>509</v>
      </c>
      <c r="K33" s="47" t="s">
        <v>509</v>
      </c>
      <c r="L33" s="47" t="s">
        <v>509</v>
      </c>
      <c r="M33" s="47" t="s">
        <v>509</v>
      </c>
      <c r="N33" s="47" t="s">
        <v>509</v>
      </c>
      <c r="O33" s="47" t="s">
        <v>509</v>
      </c>
      <c r="P33" s="47" t="s">
        <v>509</v>
      </c>
      <c r="Q33" s="47" t="s">
        <v>509</v>
      </c>
      <c r="R33" s="47" t="s">
        <v>509</v>
      </c>
      <c r="S33" s="47" t="s">
        <v>509</v>
      </c>
      <c r="T33" s="47" t="s">
        <v>509</v>
      </c>
      <c r="U33" s="47" t="s">
        <v>509</v>
      </c>
      <c r="V33" s="47" t="s">
        <v>509</v>
      </c>
      <c r="W33" s="47" t="s">
        <v>509</v>
      </c>
      <c r="X33" s="47" t="s">
        <v>509</v>
      </c>
      <c r="Y33" s="47" t="s">
        <v>509</v>
      </c>
      <c r="Z33" s="47" t="s">
        <v>509</v>
      </c>
      <c r="AA33" s="47" t="s">
        <v>509</v>
      </c>
      <c r="AB33" s="47" t="s">
        <v>509</v>
      </c>
      <c r="AC33" s="47" t="s">
        <v>509</v>
      </c>
      <c r="AD33" s="47" t="s">
        <v>509</v>
      </c>
      <c r="AE33" s="47" t="s">
        <v>509</v>
      </c>
      <c r="AF33" s="47" t="s">
        <v>509</v>
      </c>
      <c r="AG33" s="47" t="s">
        <v>509</v>
      </c>
      <c r="AH33" s="47" t="s">
        <v>509</v>
      </c>
      <c r="AI33" s="47" t="s">
        <v>509</v>
      </c>
      <c r="AJ33" s="47"/>
      <c r="AK33" s="47" t="s">
        <v>509</v>
      </c>
      <c r="AL33" s="47"/>
      <c r="AM33" s="47" t="s">
        <v>509</v>
      </c>
      <c r="AN33" s="47" t="s">
        <v>509</v>
      </c>
      <c r="AO33" s="47" t="s">
        <v>509</v>
      </c>
      <c r="AP33" s="47" t="s">
        <v>509</v>
      </c>
      <c r="AQ33" s="47" t="s">
        <v>509</v>
      </c>
      <c r="AR33" s="47" t="s">
        <v>509</v>
      </c>
      <c r="AS33" s="47" t="s">
        <v>509</v>
      </c>
      <c r="AT33" s="47" t="s">
        <v>509</v>
      </c>
      <c r="AU33" s="47" t="s">
        <v>509</v>
      </c>
      <c r="AV33" s="47" t="s">
        <v>509</v>
      </c>
      <c r="AW33" s="47" t="s">
        <v>509</v>
      </c>
      <c r="AX33" s="47" t="s">
        <v>509</v>
      </c>
      <c r="AY33" s="47" t="s">
        <v>509</v>
      </c>
      <c r="AZ33" s="47" t="s">
        <v>509</v>
      </c>
      <c r="BA33" s="47" t="s">
        <v>509</v>
      </c>
      <c r="BB33" s="47" t="s">
        <v>509</v>
      </c>
      <c r="BC33" s="47" t="s">
        <v>509</v>
      </c>
      <c r="BD33" s="47" t="s">
        <v>509</v>
      </c>
      <c r="BE33" s="47" t="s">
        <v>509</v>
      </c>
      <c r="BF33" s="47" t="s">
        <v>509</v>
      </c>
    </row>
    <row r="34" spans="1:58" x14ac:dyDescent="0.2">
      <c r="A34" s="46">
        <v>1908</v>
      </c>
      <c r="C34" s="47" t="s">
        <v>509</v>
      </c>
      <c r="D34" s="47" t="s">
        <v>509</v>
      </c>
      <c r="E34" s="47" t="s">
        <v>509</v>
      </c>
      <c r="F34" s="47" t="s">
        <v>509</v>
      </c>
      <c r="G34" s="47" t="s">
        <v>509</v>
      </c>
      <c r="H34" s="47" t="s">
        <v>509</v>
      </c>
      <c r="I34" s="47">
        <v>0.76732800512862387</v>
      </c>
      <c r="J34" s="47" t="s">
        <v>509</v>
      </c>
      <c r="K34" s="47" t="s">
        <v>509</v>
      </c>
      <c r="L34" s="47" t="s">
        <v>509</v>
      </c>
      <c r="M34" s="47" t="s">
        <v>509</v>
      </c>
      <c r="N34" s="47" t="s">
        <v>509</v>
      </c>
      <c r="O34" s="47" t="s">
        <v>509</v>
      </c>
      <c r="P34" s="47" t="s">
        <v>509</v>
      </c>
      <c r="Q34" s="47" t="s">
        <v>509</v>
      </c>
      <c r="R34" s="47" t="s">
        <v>509</v>
      </c>
      <c r="S34" s="47" t="s">
        <v>509</v>
      </c>
      <c r="T34" s="47" t="s">
        <v>509</v>
      </c>
      <c r="U34" s="47" t="s">
        <v>509</v>
      </c>
      <c r="V34" s="47" t="s">
        <v>509</v>
      </c>
      <c r="W34" s="47" t="s">
        <v>509</v>
      </c>
      <c r="X34" s="47" t="s">
        <v>509</v>
      </c>
      <c r="Y34" s="47" t="s">
        <v>509</v>
      </c>
      <c r="Z34" s="47" t="s">
        <v>509</v>
      </c>
      <c r="AA34" s="47" t="s">
        <v>509</v>
      </c>
      <c r="AB34" s="47" t="s">
        <v>509</v>
      </c>
      <c r="AC34" s="47" t="s">
        <v>509</v>
      </c>
      <c r="AD34" s="47" t="s">
        <v>509</v>
      </c>
      <c r="AE34" s="47" t="s">
        <v>509</v>
      </c>
      <c r="AF34" s="47" t="s">
        <v>509</v>
      </c>
      <c r="AG34" s="47" t="s">
        <v>509</v>
      </c>
      <c r="AH34" s="47" t="s">
        <v>509</v>
      </c>
      <c r="AI34" s="47" t="s">
        <v>509</v>
      </c>
      <c r="AJ34" s="47"/>
      <c r="AK34" s="47" t="s">
        <v>509</v>
      </c>
      <c r="AL34" s="47"/>
      <c r="AM34" s="47">
        <v>0.25</v>
      </c>
      <c r="AN34" s="47" t="s">
        <v>509</v>
      </c>
      <c r="AO34" s="47" t="s">
        <v>509</v>
      </c>
      <c r="AP34" s="47" t="s">
        <v>509</v>
      </c>
      <c r="AQ34" s="47" t="s">
        <v>509</v>
      </c>
      <c r="AR34" s="47" t="s">
        <v>509</v>
      </c>
      <c r="AS34" s="47" t="s">
        <v>509</v>
      </c>
      <c r="AT34" s="47" t="s">
        <v>509</v>
      </c>
      <c r="AU34" s="47" t="s">
        <v>509</v>
      </c>
      <c r="AV34" s="47" t="s">
        <v>509</v>
      </c>
      <c r="AW34" s="47" t="s">
        <v>509</v>
      </c>
      <c r="AX34" s="47" t="s">
        <v>509</v>
      </c>
      <c r="AY34" s="47" t="s">
        <v>509</v>
      </c>
      <c r="AZ34" s="47" t="s">
        <v>509</v>
      </c>
      <c r="BA34" s="47" t="s">
        <v>509</v>
      </c>
      <c r="BB34" s="47" t="s">
        <v>509</v>
      </c>
      <c r="BC34" s="47" t="s">
        <v>509</v>
      </c>
      <c r="BD34" s="47" t="s">
        <v>509</v>
      </c>
      <c r="BE34" s="47" t="s">
        <v>509</v>
      </c>
      <c r="BF34" s="47" t="s">
        <v>509</v>
      </c>
    </row>
    <row r="35" spans="1:58" x14ac:dyDescent="0.2">
      <c r="A35" s="46">
        <v>1909</v>
      </c>
      <c r="C35" s="47" t="s">
        <v>509</v>
      </c>
      <c r="D35" s="47" t="s">
        <v>509</v>
      </c>
      <c r="E35" s="47" t="s">
        <v>509</v>
      </c>
      <c r="F35" s="47" t="s">
        <v>509</v>
      </c>
      <c r="G35" s="47" t="s">
        <v>509</v>
      </c>
      <c r="H35" s="47" t="s">
        <v>509</v>
      </c>
      <c r="I35" s="47">
        <v>0.7438923714744492</v>
      </c>
      <c r="J35" s="47" t="s">
        <v>509</v>
      </c>
      <c r="K35" s="47" t="s">
        <v>509</v>
      </c>
      <c r="L35" s="47" t="s">
        <v>509</v>
      </c>
      <c r="M35" s="47" t="s">
        <v>509</v>
      </c>
      <c r="N35" s="47" t="s">
        <v>509</v>
      </c>
      <c r="O35" s="47" t="s">
        <v>509</v>
      </c>
      <c r="P35" s="47" t="s">
        <v>509</v>
      </c>
      <c r="Q35" s="47">
        <v>3.0926789279702709E-2</v>
      </c>
      <c r="R35" s="47" t="s">
        <v>509</v>
      </c>
      <c r="S35" s="47" t="s">
        <v>509</v>
      </c>
      <c r="T35" s="47">
        <v>3.6666666666666665</v>
      </c>
      <c r="U35" s="47" t="s">
        <v>509</v>
      </c>
      <c r="V35" s="47" t="s">
        <v>509</v>
      </c>
      <c r="W35" s="47" t="s">
        <v>509</v>
      </c>
      <c r="X35" s="47" t="s">
        <v>509</v>
      </c>
      <c r="Y35" s="47" t="s">
        <v>509</v>
      </c>
      <c r="Z35" s="47" t="s">
        <v>509</v>
      </c>
      <c r="AA35" s="47" t="s">
        <v>509</v>
      </c>
      <c r="AB35" s="47" t="s">
        <v>509</v>
      </c>
      <c r="AC35" s="47" t="s">
        <v>509</v>
      </c>
      <c r="AD35" s="47" t="s">
        <v>509</v>
      </c>
      <c r="AE35" s="47" t="s">
        <v>509</v>
      </c>
      <c r="AF35" s="47" t="s">
        <v>509</v>
      </c>
      <c r="AG35" s="47" t="s">
        <v>509</v>
      </c>
      <c r="AH35" s="47" t="s">
        <v>509</v>
      </c>
      <c r="AI35" s="47" t="s">
        <v>509</v>
      </c>
      <c r="AJ35" s="47" t="s">
        <v>509</v>
      </c>
      <c r="AK35" s="47" t="s">
        <v>509</v>
      </c>
      <c r="AL35" s="47"/>
      <c r="AM35" s="47">
        <v>0.23499999999999996</v>
      </c>
      <c r="AN35" s="47" t="s">
        <v>509</v>
      </c>
      <c r="AO35" s="47" t="s">
        <v>509</v>
      </c>
      <c r="AP35" s="47" t="s">
        <v>509</v>
      </c>
      <c r="AQ35" s="47" t="s">
        <v>509</v>
      </c>
      <c r="AR35" s="47" t="s">
        <v>509</v>
      </c>
      <c r="AS35" s="47" t="s">
        <v>509</v>
      </c>
      <c r="AT35" s="47" t="s">
        <v>509</v>
      </c>
      <c r="AU35" s="47" t="s">
        <v>509</v>
      </c>
      <c r="AV35" s="47" t="s">
        <v>509</v>
      </c>
      <c r="AW35" s="47" t="s">
        <v>509</v>
      </c>
      <c r="AX35" s="47" t="s">
        <v>509</v>
      </c>
      <c r="AY35" s="47" t="s">
        <v>509</v>
      </c>
      <c r="AZ35" s="47" t="s">
        <v>509</v>
      </c>
      <c r="BA35" s="47" t="s">
        <v>509</v>
      </c>
      <c r="BB35" s="47" t="s">
        <v>509</v>
      </c>
      <c r="BC35" s="47" t="s">
        <v>509</v>
      </c>
      <c r="BD35" s="47" t="s">
        <v>509</v>
      </c>
      <c r="BE35" s="47" t="s">
        <v>509</v>
      </c>
      <c r="BF35" s="47" t="s">
        <v>509</v>
      </c>
    </row>
    <row r="36" spans="1:58" x14ac:dyDescent="0.2">
      <c r="A36" s="46">
        <v>1910</v>
      </c>
      <c r="C36" s="47" t="s">
        <v>509</v>
      </c>
      <c r="D36" s="47" t="s">
        <v>509</v>
      </c>
      <c r="E36" s="47" t="s">
        <v>509</v>
      </c>
      <c r="F36" s="47" t="s">
        <v>509</v>
      </c>
      <c r="G36" s="47" t="s">
        <v>509</v>
      </c>
      <c r="H36" s="47" t="s">
        <v>509</v>
      </c>
      <c r="I36" s="47">
        <v>0.8</v>
      </c>
      <c r="J36" s="47" t="s">
        <v>509</v>
      </c>
      <c r="K36" s="47" t="s">
        <v>509</v>
      </c>
      <c r="L36" s="47" t="s">
        <v>509</v>
      </c>
      <c r="M36" s="47" t="s">
        <v>509</v>
      </c>
      <c r="N36" s="47" t="s">
        <v>509</v>
      </c>
      <c r="O36" s="47" t="s">
        <v>509</v>
      </c>
      <c r="P36" s="47" t="s">
        <v>509</v>
      </c>
      <c r="Q36" s="47" t="s">
        <v>509</v>
      </c>
      <c r="R36" s="47" t="s">
        <v>509</v>
      </c>
      <c r="S36" s="47" t="s">
        <v>509</v>
      </c>
      <c r="T36" s="47" t="s">
        <v>509</v>
      </c>
      <c r="U36" s="47" t="s">
        <v>509</v>
      </c>
      <c r="V36" s="47" t="s">
        <v>509</v>
      </c>
      <c r="W36" s="47" t="s">
        <v>509</v>
      </c>
      <c r="X36" s="47" t="s">
        <v>509</v>
      </c>
      <c r="Y36" s="47" t="s">
        <v>509</v>
      </c>
      <c r="Z36" s="47" t="s">
        <v>509</v>
      </c>
      <c r="AA36" s="47" t="s">
        <v>509</v>
      </c>
      <c r="AB36" s="47" t="s">
        <v>509</v>
      </c>
      <c r="AC36" s="47" t="s">
        <v>509</v>
      </c>
      <c r="AD36" s="47" t="s">
        <v>509</v>
      </c>
      <c r="AE36" s="47" t="s">
        <v>509</v>
      </c>
      <c r="AF36" s="47" t="s">
        <v>509</v>
      </c>
      <c r="AG36" s="47" t="s">
        <v>509</v>
      </c>
      <c r="AH36" s="47" t="s">
        <v>509</v>
      </c>
      <c r="AI36" s="47" t="s">
        <v>509</v>
      </c>
      <c r="AJ36" s="47" t="s">
        <v>509</v>
      </c>
      <c r="AK36" s="47" t="s">
        <v>509</v>
      </c>
      <c r="AL36" s="47"/>
      <c r="AM36" s="47" t="s">
        <v>509</v>
      </c>
      <c r="AN36" s="47" t="s">
        <v>509</v>
      </c>
      <c r="AO36" s="47" t="s">
        <v>509</v>
      </c>
      <c r="AP36" s="47" t="s">
        <v>509</v>
      </c>
      <c r="AQ36" s="47" t="s">
        <v>509</v>
      </c>
      <c r="AR36" s="47" t="s">
        <v>509</v>
      </c>
      <c r="AS36" s="47" t="s">
        <v>509</v>
      </c>
      <c r="AT36" s="47" t="s">
        <v>509</v>
      </c>
      <c r="AU36" s="47" t="s">
        <v>509</v>
      </c>
      <c r="AV36" s="47" t="s">
        <v>509</v>
      </c>
      <c r="AW36" s="47" t="s">
        <v>509</v>
      </c>
      <c r="AX36" s="47" t="s">
        <v>509</v>
      </c>
      <c r="AY36" s="47" t="s">
        <v>509</v>
      </c>
      <c r="AZ36" s="47" t="s">
        <v>509</v>
      </c>
      <c r="BA36" s="47" t="s">
        <v>509</v>
      </c>
      <c r="BB36" s="47" t="s">
        <v>509</v>
      </c>
      <c r="BC36" s="47" t="s">
        <v>509</v>
      </c>
      <c r="BD36" s="47" t="s">
        <v>509</v>
      </c>
      <c r="BE36" s="47" t="s">
        <v>509</v>
      </c>
      <c r="BF36" s="47" t="s">
        <v>509</v>
      </c>
    </row>
    <row r="37" spans="1:58" x14ac:dyDescent="0.2">
      <c r="A37" s="46">
        <v>1911</v>
      </c>
      <c r="C37" s="47" t="s">
        <v>509</v>
      </c>
      <c r="D37" s="47" t="s">
        <v>509</v>
      </c>
      <c r="E37" s="47" t="s">
        <v>509</v>
      </c>
      <c r="F37" s="47" t="s">
        <v>509</v>
      </c>
      <c r="G37" s="47" t="s">
        <v>509</v>
      </c>
      <c r="H37" s="47" t="s">
        <v>509</v>
      </c>
      <c r="I37" s="47">
        <v>0.6</v>
      </c>
      <c r="J37" s="47" t="s">
        <v>509</v>
      </c>
      <c r="K37" s="47" t="s">
        <v>509</v>
      </c>
      <c r="L37" s="47" t="s">
        <v>509</v>
      </c>
      <c r="M37" s="47" t="s">
        <v>509</v>
      </c>
      <c r="N37" s="47" t="s">
        <v>509</v>
      </c>
      <c r="O37" s="47" t="s">
        <v>509</v>
      </c>
      <c r="P37" s="47" t="s">
        <v>509</v>
      </c>
      <c r="Q37" s="47" t="s">
        <v>509</v>
      </c>
      <c r="R37" s="47" t="s">
        <v>509</v>
      </c>
      <c r="S37" s="47" t="s">
        <v>509</v>
      </c>
      <c r="T37" s="47" t="s">
        <v>509</v>
      </c>
      <c r="U37" s="47" t="s">
        <v>509</v>
      </c>
      <c r="V37" s="47" t="s">
        <v>509</v>
      </c>
      <c r="W37" s="47" t="s">
        <v>509</v>
      </c>
      <c r="X37" s="47" t="s">
        <v>509</v>
      </c>
      <c r="Y37" s="47" t="s">
        <v>509</v>
      </c>
      <c r="Z37" s="47" t="s">
        <v>509</v>
      </c>
      <c r="AA37" s="47" t="s">
        <v>509</v>
      </c>
      <c r="AB37" s="47" t="s">
        <v>509</v>
      </c>
      <c r="AC37" s="47" t="s">
        <v>509</v>
      </c>
      <c r="AD37" s="47" t="s">
        <v>509</v>
      </c>
      <c r="AE37" s="47" t="s">
        <v>509</v>
      </c>
      <c r="AF37" s="47" t="s">
        <v>509</v>
      </c>
      <c r="AG37" s="47" t="s">
        <v>509</v>
      </c>
      <c r="AH37" s="47" t="s">
        <v>509</v>
      </c>
      <c r="AI37" s="47" t="s">
        <v>509</v>
      </c>
      <c r="AJ37" s="47" t="s">
        <v>509</v>
      </c>
      <c r="AK37" s="47" t="s">
        <v>509</v>
      </c>
      <c r="AL37" s="47"/>
      <c r="AM37" s="47" t="s">
        <v>509</v>
      </c>
      <c r="AN37" s="47" t="s">
        <v>509</v>
      </c>
      <c r="AO37" s="47" t="s">
        <v>509</v>
      </c>
      <c r="AP37" s="47" t="s">
        <v>509</v>
      </c>
      <c r="AQ37" s="47" t="s">
        <v>509</v>
      </c>
      <c r="AR37" s="47" t="s">
        <v>509</v>
      </c>
      <c r="AS37" s="47" t="s">
        <v>509</v>
      </c>
      <c r="AT37" s="47" t="s">
        <v>509</v>
      </c>
      <c r="AU37" s="47" t="s">
        <v>509</v>
      </c>
      <c r="AV37" s="47" t="s">
        <v>509</v>
      </c>
      <c r="AW37" s="47" t="s">
        <v>509</v>
      </c>
      <c r="AX37" s="47" t="s">
        <v>509</v>
      </c>
      <c r="AY37" s="47" t="s">
        <v>509</v>
      </c>
      <c r="AZ37" s="47" t="s">
        <v>509</v>
      </c>
      <c r="BA37" s="47" t="s">
        <v>509</v>
      </c>
      <c r="BB37" s="47" t="s">
        <v>509</v>
      </c>
      <c r="BC37" s="47" t="s">
        <v>509</v>
      </c>
      <c r="BD37" s="47" t="s">
        <v>509</v>
      </c>
      <c r="BE37" s="47" t="s">
        <v>509</v>
      </c>
      <c r="BF37" s="47" t="s">
        <v>509</v>
      </c>
    </row>
  </sheetData>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5"/>
  <sheetViews>
    <sheetView zoomScale="70" zoomScaleNormal="70" workbookViewId="0">
      <pane xSplit="1" ySplit="3" topLeftCell="Q31" activePane="bottomRight" state="frozen"/>
      <selection pane="topRight" activeCell="B1" sqref="B1"/>
      <selection pane="bottomLeft" activeCell="A7" sqref="A7"/>
      <selection pane="bottomRight" activeCell="V50" sqref="V50"/>
    </sheetView>
  </sheetViews>
  <sheetFormatPr defaultRowHeight="14.4" x14ac:dyDescent="0.3"/>
  <cols>
    <col min="1" max="1" width="33.77734375" style="7" customWidth="1"/>
    <col min="2" max="2" width="15.44140625" style="7" customWidth="1"/>
    <col min="3" max="95" width="9.6640625" customWidth="1"/>
  </cols>
  <sheetData>
    <row r="1" spans="1:95" s="55" customFormat="1" ht="28.2" customHeight="1" x14ac:dyDescent="0.3">
      <c r="A1" s="56" t="s">
        <v>283</v>
      </c>
      <c r="B1" s="56"/>
      <c r="C1" s="115" t="s">
        <v>284</v>
      </c>
      <c r="D1" s="115"/>
      <c r="E1" s="115"/>
      <c r="F1" s="115" t="s">
        <v>285</v>
      </c>
      <c r="G1" s="115"/>
      <c r="H1" s="115"/>
      <c r="I1" s="115" t="s">
        <v>286</v>
      </c>
      <c r="J1" s="115"/>
      <c r="K1" s="115"/>
      <c r="L1" s="115" t="s">
        <v>287</v>
      </c>
      <c r="M1" s="115"/>
      <c r="N1" s="115"/>
      <c r="O1" s="115" t="s">
        <v>289</v>
      </c>
      <c r="P1" s="115"/>
      <c r="Q1" s="115"/>
      <c r="R1" s="115" t="s">
        <v>290</v>
      </c>
      <c r="S1" s="115"/>
      <c r="T1" s="115"/>
      <c r="U1" s="115" t="s">
        <v>290</v>
      </c>
      <c r="V1" s="115"/>
      <c r="W1" s="115"/>
      <c r="X1" s="115" t="s">
        <v>291</v>
      </c>
      <c r="Y1" s="115"/>
      <c r="Z1" s="115"/>
      <c r="AA1" s="115" t="s">
        <v>292</v>
      </c>
      <c r="AB1" s="115"/>
      <c r="AC1" s="115"/>
      <c r="AD1" s="115" t="s">
        <v>293</v>
      </c>
      <c r="AE1" s="115"/>
      <c r="AF1" s="115"/>
      <c r="AG1" s="115" t="s">
        <v>294</v>
      </c>
      <c r="AH1" s="115"/>
      <c r="AI1" s="115"/>
      <c r="AJ1" s="115" t="s">
        <v>295</v>
      </c>
      <c r="AK1" s="115"/>
      <c r="AL1" s="115"/>
      <c r="AM1" s="115" t="s">
        <v>296</v>
      </c>
      <c r="AN1" s="115"/>
      <c r="AO1" s="115"/>
      <c r="AP1" s="115" t="s">
        <v>298</v>
      </c>
      <c r="AQ1" s="115"/>
      <c r="AR1" s="115"/>
      <c r="AS1" s="115" t="s">
        <v>297</v>
      </c>
      <c r="AT1" s="115"/>
      <c r="AU1" s="115"/>
      <c r="AV1" s="115" t="s">
        <v>299</v>
      </c>
      <c r="AW1" s="115"/>
      <c r="AX1" s="115"/>
      <c r="AY1" s="115" t="s">
        <v>300</v>
      </c>
      <c r="AZ1" s="115"/>
      <c r="BA1" s="115"/>
      <c r="BB1" s="115" t="s">
        <v>301</v>
      </c>
      <c r="BC1" s="115"/>
      <c r="BD1" s="115"/>
      <c r="BE1" s="115" t="s">
        <v>302</v>
      </c>
      <c r="BF1" s="115"/>
      <c r="BG1" s="115"/>
      <c r="BH1" s="115" t="s">
        <v>4</v>
      </c>
      <c r="BI1" s="115"/>
      <c r="BJ1" s="115"/>
      <c r="BK1" s="115" t="s">
        <v>303</v>
      </c>
      <c r="BL1" s="115"/>
      <c r="BM1" s="115"/>
      <c r="BN1" s="115" t="s">
        <v>6</v>
      </c>
      <c r="BO1" s="115"/>
      <c r="BP1" s="115"/>
      <c r="BQ1" s="115" t="s">
        <v>6</v>
      </c>
      <c r="BR1" s="115"/>
      <c r="BS1" s="115"/>
      <c r="BT1" s="115" t="s">
        <v>138</v>
      </c>
      <c r="BU1" s="115"/>
      <c r="BV1" s="115"/>
      <c r="BW1" s="115" t="s">
        <v>304</v>
      </c>
      <c r="BX1" s="115"/>
      <c r="BY1" s="115"/>
      <c r="BZ1" s="115" t="s">
        <v>305</v>
      </c>
      <c r="CA1" s="115"/>
      <c r="CB1" s="115"/>
      <c r="CC1" s="115" t="s">
        <v>306</v>
      </c>
      <c r="CD1" s="115"/>
      <c r="CE1" s="115"/>
      <c r="CF1" s="115" t="s">
        <v>9</v>
      </c>
      <c r="CG1" s="115"/>
      <c r="CH1" s="115"/>
      <c r="CI1" s="115" t="s">
        <v>10</v>
      </c>
      <c r="CJ1" s="115"/>
      <c r="CK1" s="115"/>
      <c r="CL1" s="115" t="s">
        <v>10</v>
      </c>
      <c r="CM1" s="115"/>
      <c r="CN1" s="115"/>
      <c r="CO1" s="115" t="s">
        <v>11</v>
      </c>
      <c r="CP1" s="115"/>
      <c r="CQ1" s="115"/>
    </row>
    <row r="2" spans="1:95" x14ac:dyDescent="0.3">
      <c r="A2" s="2"/>
      <c r="B2" s="2"/>
      <c r="C2" s="114" t="s">
        <v>376</v>
      </c>
      <c r="D2" s="114"/>
      <c r="E2" s="114"/>
      <c r="F2" s="114" t="s">
        <v>377</v>
      </c>
      <c r="G2" s="114"/>
      <c r="H2" s="114"/>
      <c r="I2" s="114" t="s">
        <v>378</v>
      </c>
      <c r="J2" s="114"/>
      <c r="K2" s="114"/>
      <c r="L2" s="114" t="s">
        <v>379</v>
      </c>
      <c r="M2" s="114"/>
      <c r="N2" s="114"/>
      <c r="O2" s="114" t="s">
        <v>380</v>
      </c>
      <c r="P2" s="114"/>
      <c r="Q2" s="114"/>
      <c r="R2" s="114" t="s">
        <v>381</v>
      </c>
      <c r="S2" s="114"/>
      <c r="T2" s="114"/>
      <c r="U2" s="114" t="s">
        <v>382</v>
      </c>
      <c r="V2" s="114"/>
      <c r="W2" s="114"/>
      <c r="X2" s="114" t="s">
        <v>383</v>
      </c>
      <c r="Y2" s="114"/>
      <c r="Z2" s="114"/>
      <c r="AA2" s="114" t="s">
        <v>384</v>
      </c>
      <c r="AB2" s="114"/>
      <c r="AC2" s="114"/>
      <c r="AD2" s="114" t="s">
        <v>385</v>
      </c>
      <c r="AE2" s="114"/>
      <c r="AF2" s="114"/>
      <c r="AG2" s="114" t="s">
        <v>386</v>
      </c>
      <c r="AH2" s="114"/>
      <c r="AI2" s="114"/>
      <c r="AJ2" s="114" t="s">
        <v>387</v>
      </c>
      <c r="AK2" s="114"/>
      <c r="AL2" s="114"/>
      <c r="AM2" s="114" t="s">
        <v>388</v>
      </c>
      <c r="AN2" s="114"/>
      <c r="AO2" s="114"/>
      <c r="AP2" s="114" t="s">
        <v>389</v>
      </c>
      <c r="AQ2" s="114"/>
      <c r="AR2" s="114"/>
      <c r="AS2" s="114" t="s">
        <v>390</v>
      </c>
      <c r="AT2" s="114"/>
      <c r="AU2" s="114"/>
      <c r="AV2" s="114" t="s">
        <v>391</v>
      </c>
      <c r="AW2" s="114"/>
      <c r="AX2" s="114"/>
      <c r="AY2" s="114" t="s">
        <v>392</v>
      </c>
      <c r="AZ2" s="114"/>
      <c r="BA2" s="114"/>
      <c r="BB2" s="114" t="s">
        <v>393</v>
      </c>
      <c r="BC2" s="114"/>
      <c r="BD2" s="114"/>
      <c r="BE2" s="114" t="s">
        <v>394</v>
      </c>
      <c r="BF2" s="114"/>
      <c r="BG2" s="114"/>
      <c r="BH2" s="114" t="s">
        <v>395</v>
      </c>
      <c r="BI2" s="114"/>
      <c r="BJ2" s="114"/>
      <c r="BK2" s="114" t="s">
        <v>396</v>
      </c>
      <c r="BL2" s="114"/>
      <c r="BM2" s="114"/>
      <c r="BN2" s="114" t="s">
        <v>397</v>
      </c>
      <c r="BO2" s="114"/>
      <c r="BP2" s="114"/>
      <c r="BQ2" s="114" t="s">
        <v>398</v>
      </c>
      <c r="BR2" s="114"/>
      <c r="BS2" s="114"/>
      <c r="BT2" s="114" t="s">
        <v>399</v>
      </c>
      <c r="BU2" s="114"/>
      <c r="BV2" s="114"/>
      <c r="BW2" s="114" t="s">
        <v>400</v>
      </c>
      <c r="BX2" s="114"/>
      <c r="BY2" s="114"/>
      <c r="BZ2" s="114" t="s">
        <v>401</v>
      </c>
      <c r="CA2" s="114"/>
      <c r="CB2" s="114"/>
      <c r="CC2" s="114" t="s">
        <v>402</v>
      </c>
      <c r="CD2" s="114"/>
      <c r="CE2" s="114"/>
      <c r="CF2" s="114" t="s">
        <v>403</v>
      </c>
      <c r="CG2" s="114"/>
      <c r="CH2" s="114"/>
      <c r="CI2" s="114" t="s">
        <v>404</v>
      </c>
      <c r="CJ2" s="114"/>
      <c r="CK2" s="114"/>
      <c r="CL2" s="114" t="s">
        <v>405</v>
      </c>
      <c r="CM2" s="114"/>
      <c r="CN2" s="114"/>
      <c r="CO2" s="114" t="s">
        <v>406</v>
      </c>
      <c r="CP2" s="114"/>
      <c r="CQ2" s="114"/>
    </row>
    <row r="3" spans="1:95" s="55" customFormat="1" ht="28.8" customHeight="1" x14ac:dyDescent="0.3">
      <c r="A3" s="53" t="s">
        <v>14</v>
      </c>
      <c r="B3" s="53" t="s">
        <v>342</v>
      </c>
      <c r="C3" s="54" t="s">
        <v>15</v>
      </c>
      <c r="D3" s="54" t="s">
        <v>139</v>
      </c>
      <c r="E3" s="54" t="s">
        <v>140</v>
      </c>
      <c r="F3" s="54" t="s">
        <v>15</v>
      </c>
      <c r="G3" s="54" t="s">
        <v>139</v>
      </c>
      <c r="H3" s="54" t="s">
        <v>140</v>
      </c>
      <c r="I3" s="54" t="s">
        <v>15</v>
      </c>
      <c r="J3" s="54" t="s">
        <v>139</v>
      </c>
      <c r="K3" s="54" t="s">
        <v>140</v>
      </c>
      <c r="L3" s="54" t="s">
        <v>15</v>
      </c>
      <c r="M3" s="54" t="s">
        <v>139</v>
      </c>
      <c r="N3" s="54" t="s">
        <v>140</v>
      </c>
      <c r="O3" s="54" t="s">
        <v>15</v>
      </c>
      <c r="P3" s="54" t="s">
        <v>139</v>
      </c>
      <c r="Q3" s="54" t="s">
        <v>140</v>
      </c>
      <c r="R3" s="54" t="s">
        <v>15</v>
      </c>
      <c r="S3" s="54" t="s">
        <v>139</v>
      </c>
      <c r="T3" s="54" t="s">
        <v>140</v>
      </c>
      <c r="U3" s="54" t="s">
        <v>15</v>
      </c>
      <c r="V3" s="54" t="s">
        <v>139</v>
      </c>
      <c r="W3" s="54" t="s">
        <v>140</v>
      </c>
      <c r="X3" s="54" t="s">
        <v>15</v>
      </c>
      <c r="Y3" s="54" t="s">
        <v>139</v>
      </c>
      <c r="Z3" s="54" t="s">
        <v>140</v>
      </c>
      <c r="AA3" s="54" t="s">
        <v>15</v>
      </c>
      <c r="AB3" s="54" t="s">
        <v>139</v>
      </c>
      <c r="AC3" s="54" t="s">
        <v>140</v>
      </c>
      <c r="AD3" s="54" t="s">
        <v>15</v>
      </c>
      <c r="AE3" s="54" t="s">
        <v>139</v>
      </c>
      <c r="AF3" s="54" t="s">
        <v>140</v>
      </c>
      <c r="AG3" s="54" t="s">
        <v>15</v>
      </c>
      <c r="AH3" s="54" t="s">
        <v>139</v>
      </c>
      <c r="AI3" s="54" t="s">
        <v>140</v>
      </c>
      <c r="AJ3" s="54" t="s">
        <v>15</v>
      </c>
      <c r="AK3" s="54" t="s">
        <v>139</v>
      </c>
      <c r="AL3" s="54" t="s">
        <v>140</v>
      </c>
      <c r="AM3" s="54" t="s">
        <v>15</v>
      </c>
      <c r="AN3" s="54" t="s">
        <v>139</v>
      </c>
      <c r="AO3" s="54" t="s">
        <v>140</v>
      </c>
      <c r="AP3" s="54" t="s">
        <v>15</v>
      </c>
      <c r="AQ3" s="54" t="s">
        <v>139</v>
      </c>
      <c r="AR3" s="54" t="s">
        <v>140</v>
      </c>
      <c r="AS3" s="54" t="s">
        <v>15</v>
      </c>
      <c r="AT3" s="54" t="s">
        <v>139</v>
      </c>
      <c r="AU3" s="54" t="s">
        <v>140</v>
      </c>
      <c r="AV3" s="54" t="s">
        <v>15</v>
      </c>
      <c r="AW3" s="54" t="s">
        <v>139</v>
      </c>
      <c r="AX3" s="54" t="s">
        <v>140</v>
      </c>
      <c r="AY3" s="54" t="s">
        <v>15</v>
      </c>
      <c r="AZ3" s="54" t="s">
        <v>139</v>
      </c>
      <c r="BA3" s="54" t="s">
        <v>140</v>
      </c>
      <c r="BB3" s="54" t="s">
        <v>15</v>
      </c>
      <c r="BC3" s="54" t="s">
        <v>139</v>
      </c>
      <c r="BD3" s="54" t="s">
        <v>140</v>
      </c>
      <c r="BE3" s="54" t="s">
        <v>15</v>
      </c>
      <c r="BF3" s="54" t="s">
        <v>139</v>
      </c>
      <c r="BG3" s="54" t="s">
        <v>140</v>
      </c>
      <c r="BH3" s="54" t="s">
        <v>15</v>
      </c>
      <c r="BI3" s="54" t="s">
        <v>139</v>
      </c>
      <c r="BJ3" s="54" t="s">
        <v>140</v>
      </c>
      <c r="BK3" s="54" t="s">
        <v>15</v>
      </c>
      <c r="BL3" s="54" t="s">
        <v>139</v>
      </c>
      <c r="BM3" s="54" t="s">
        <v>140</v>
      </c>
      <c r="BN3" s="54" t="s">
        <v>15</v>
      </c>
      <c r="BO3" s="54" t="s">
        <v>139</v>
      </c>
      <c r="BP3" s="54" t="s">
        <v>140</v>
      </c>
      <c r="BQ3" s="54" t="s">
        <v>15</v>
      </c>
      <c r="BR3" s="54" t="s">
        <v>139</v>
      </c>
      <c r="BS3" s="54" t="s">
        <v>140</v>
      </c>
      <c r="BT3" s="54" t="s">
        <v>15</v>
      </c>
      <c r="BU3" s="54" t="s">
        <v>139</v>
      </c>
      <c r="BV3" s="54" t="s">
        <v>140</v>
      </c>
      <c r="BW3" s="54" t="s">
        <v>15</v>
      </c>
      <c r="BX3" s="54" t="s">
        <v>139</v>
      </c>
      <c r="BY3" s="54" t="s">
        <v>140</v>
      </c>
      <c r="BZ3" s="54" t="s">
        <v>15</v>
      </c>
      <c r="CA3" s="54" t="s">
        <v>139</v>
      </c>
      <c r="CB3" s="54" t="s">
        <v>140</v>
      </c>
      <c r="CC3" s="54" t="s">
        <v>15</v>
      </c>
      <c r="CD3" s="54" t="s">
        <v>139</v>
      </c>
      <c r="CE3" s="54" t="s">
        <v>140</v>
      </c>
      <c r="CF3" s="54" t="s">
        <v>15</v>
      </c>
      <c r="CG3" s="54" t="s">
        <v>139</v>
      </c>
      <c r="CH3" s="54" t="s">
        <v>140</v>
      </c>
      <c r="CI3" s="54" t="s">
        <v>15</v>
      </c>
      <c r="CJ3" s="54" t="s">
        <v>139</v>
      </c>
      <c r="CK3" s="54" t="s">
        <v>140</v>
      </c>
      <c r="CL3" s="54" t="s">
        <v>15</v>
      </c>
      <c r="CM3" s="54" t="s">
        <v>139</v>
      </c>
      <c r="CN3" s="54" t="s">
        <v>140</v>
      </c>
      <c r="CO3" s="54" t="s">
        <v>15</v>
      </c>
      <c r="CP3" s="54" t="s">
        <v>139</v>
      </c>
      <c r="CQ3" s="54" t="s">
        <v>140</v>
      </c>
    </row>
    <row r="4" spans="1:95" x14ac:dyDescent="0.3">
      <c r="A4" s="2" t="s">
        <v>307</v>
      </c>
      <c r="B4" s="2"/>
      <c r="L4" t="s">
        <v>141</v>
      </c>
      <c r="M4">
        <v>94000</v>
      </c>
      <c r="N4" s="10">
        <f>M4*(60+61)/2/126</f>
        <v>45134.920634920636</v>
      </c>
      <c r="O4" t="s">
        <v>36</v>
      </c>
      <c r="P4">
        <v>66564</v>
      </c>
      <c r="Q4">
        <v>33282</v>
      </c>
      <c r="R4" t="s">
        <v>142</v>
      </c>
      <c r="S4" s="10">
        <f>1250000/1.2</f>
        <v>1041666.6666666667</v>
      </c>
      <c r="T4">
        <v>65000</v>
      </c>
      <c r="U4" t="s">
        <v>142</v>
      </c>
      <c r="V4">
        <v>1250000</v>
      </c>
      <c r="W4">
        <v>62500</v>
      </c>
      <c r="X4" t="s">
        <v>62</v>
      </c>
      <c r="Y4">
        <v>110000</v>
      </c>
      <c r="Z4">
        <v>35000</v>
      </c>
      <c r="AA4" t="s">
        <v>36</v>
      </c>
      <c r="AB4" s="10">
        <v>820000</v>
      </c>
      <c r="AC4" s="10">
        <f>AB4*55/134.5</f>
        <v>335315.98513011151</v>
      </c>
      <c r="AD4" t="s">
        <v>36</v>
      </c>
      <c r="AE4">
        <v>152950</v>
      </c>
      <c r="AF4">
        <v>51480</v>
      </c>
      <c r="AG4" t="s">
        <v>143</v>
      </c>
      <c r="AH4">
        <v>122000</v>
      </c>
      <c r="AI4">
        <v>40666</v>
      </c>
      <c r="AV4" t="s">
        <v>36</v>
      </c>
      <c r="AW4">
        <v>26500</v>
      </c>
      <c r="AX4" s="10">
        <f>AW4*(114/240)</f>
        <v>12587.5</v>
      </c>
    </row>
    <row r="5" spans="1:95" x14ac:dyDescent="0.3">
      <c r="A5" s="2" t="s">
        <v>51</v>
      </c>
      <c r="B5" s="2"/>
      <c r="N5" s="10"/>
      <c r="S5" s="10"/>
      <c r="AB5" s="10"/>
      <c r="AC5" s="10"/>
      <c r="AS5" t="s">
        <v>36</v>
      </c>
      <c r="AT5">
        <v>250000</v>
      </c>
      <c r="AU5">
        <v>53125</v>
      </c>
      <c r="AV5" t="s">
        <v>36</v>
      </c>
      <c r="AW5">
        <v>145000</v>
      </c>
      <c r="AX5" s="10">
        <f>AW5*(58/240)</f>
        <v>35041.666666666664</v>
      </c>
    </row>
    <row r="6" spans="1:95" x14ac:dyDescent="0.3">
      <c r="A6" s="2" t="s">
        <v>308</v>
      </c>
      <c r="B6" s="2"/>
      <c r="N6" s="10"/>
      <c r="S6" s="10"/>
      <c r="AB6" s="10"/>
      <c r="AC6" s="10"/>
      <c r="AX6" s="10"/>
      <c r="BT6" t="s">
        <v>144</v>
      </c>
      <c r="BU6">
        <v>116856</v>
      </c>
      <c r="BV6">
        <v>20000</v>
      </c>
      <c r="BW6" t="s">
        <v>144</v>
      </c>
      <c r="BX6">
        <v>190510</v>
      </c>
      <c r="BY6">
        <v>32000</v>
      </c>
      <c r="BZ6" t="s">
        <v>36</v>
      </c>
      <c r="CA6">
        <v>220000</v>
      </c>
      <c r="CB6">
        <v>33700</v>
      </c>
      <c r="CC6" t="s">
        <v>36</v>
      </c>
      <c r="CD6">
        <v>60000</v>
      </c>
      <c r="CE6">
        <v>10500</v>
      </c>
      <c r="CF6" t="s">
        <v>36</v>
      </c>
      <c r="CG6">
        <v>38000</v>
      </c>
      <c r="CH6">
        <v>9500</v>
      </c>
      <c r="CI6" t="s">
        <v>36</v>
      </c>
      <c r="CJ6">
        <v>85000</v>
      </c>
      <c r="CK6">
        <v>25000</v>
      </c>
      <c r="CL6" t="s">
        <v>36</v>
      </c>
      <c r="CM6">
        <v>170000</v>
      </c>
      <c r="CN6">
        <v>35000</v>
      </c>
    </row>
    <row r="7" spans="1:95" x14ac:dyDescent="0.3">
      <c r="A7" s="2" t="s">
        <v>309</v>
      </c>
      <c r="B7" s="2"/>
      <c r="BT7" t="s">
        <v>145</v>
      </c>
      <c r="BU7">
        <v>1510</v>
      </c>
      <c r="BV7">
        <v>40400</v>
      </c>
      <c r="BW7" t="s">
        <v>145</v>
      </c>
      <c r="BX7">
        <v>1600</v>
      </c>
      <c r="BY7">
        <v>78400</v>
      </c>
    </row>
    <row r="8" spans="1:95" x14ac:dyDescent="0.3">
      <c r="A8" s="2" t="s">
        <v>310</v>
      </c>
      <c r="B8" s="2"/>
      <c r="BT8" t="s">
        <v>146</v>
      </c>
      <c r="BU8">
        <v>60000</v>
      </c>
      <c r="BV8">
        <v>32000</v>
      </c>
      <c r="BW8" t="s">
        <v>146</v>
      </c>
      <c r="BX8">
        <v>66000</v>
      </c>
      <c r="BY8">
        <v>34000</v>
      </c>
    </row>
    <row r="9" spans="1:95" x14ac:dyDescent="0.3">
      <c r="A9" s="7" t="s">
        <v>103</v>
      </c>
      <c r="BT9" t="s">
        <v>107</v>
      </c>
      <c r="BU9">
        <v>41500</v>
      </c>
      <c r="BV9">
        <v>42000</v>
      </c>
      <c r="BW9" t="s">
        <v>107</v>
      </c>
      <c r="BX9">
        <v>42000</v>
      </c>
      <c r="BY9">
        <v>44000</v>
      </c>
      <c r="CF9" t="s">
        <v>97</v>
      </c>
      <c r="CG9">
        <v>30000</v>
      </c>
      <c r="CH9">
        <v>27000</v>
      </c>
      <c r="CI9" t="s">
        <v>97</v>
      </c>
      <c r="CJ9">
        <v>20000</v>
      </c>
      <c r="CK9">
        <v>18000</v>
      </c>
      <c r="CL9" t="s">
        <v>97</v>
      </c>
      <c r="CM9">
        <v>28000</v>
      </c>
      <c r="CN9">
        <v>26500</v>
      </c>
    </row>
    <row r="10" spans="1:95" x14ac:dyDescent="0.3">
      <c r="A10" s="20" t="s">
        <v>311</v>
      </c>
      <c r="B10" s="20"/>
      <c r="BZ10" t="s">
        <v>97</v>
      </c>
      <c r="CA10">
        <v>25000</v>
      </c>
      <c r="CB10">
        <f>CA10*(18/20)</f>
        <v>22500</v>
      </c>
      <c r="CC10" t="s">
        <v>107</v>
      </c>
      <c r="CD10">
        <v>12000</v>
      </c>
      <c r="CE10">
        <f>CD10*(18.5/20)</f>
        <v>11100</v>
      </c>
    </row>
    <row r="11" spans="1:95" x14ac:dyDescent="0.3">
      <c r="A11" s="2" t="s">
        <v>312</v>
      </c>
      <c r="B11" s="2"/>
      <c r="O11" t="s">
        <v>98</v>
      </c>
      <c r="P11">
        <v>40000</v>
      </c>
      <c r="Q11">
        <v>80000</v>
      </c>
      <c r="BE11" t="s">
        <v>147</v>
      </c>
      <c r="BF11">
        <v>12000</v>
      </c>
      <c r="BG11">
        <f>BF11*(27/20)</f>
        <v>16200.000000000002</v>
      </c>
      <c r="BZ11" t="s">
        <v>97</v>
      </c>
      <c r="CA11">
        <v>2000</v>
      </c>
      <c r="CB11">
        <f>CA11*1</f>
        <v>2000</v>
      </c>
      <c r="CC11" t="s">
        <v>110</v>
      </c>
      <c r="CD11">
        <v>1000</v>
      </c>
      <c r="CE11">
        <f>CD11*(28/20)</f>
        <v>1400</v>
      </c>
    </row>
    <row r="12" spans="1:95" x14ac:dyDescent="0.3">
      <c r="A12" s="2" t="s">
        <v>313</v>
      </c>
      <c r="B12" s="2"/>
      <c r="BB12" t="s">
        <v>98</v>
      </c>
      <c r="BC12">
        <v>2000</v>
      </c>
      <c r="BD12">
        <f>BC12*(22/20)</f>
        <v>2200</v>
      </c>
    </row>
    <row r="13" spans="1:95" x14ac:dyDescent="0.3">
      <c r="A13" s="2" t="s">
        <v>314</v>
      </c>
      <c r="B13" s="2"/>
      <c r="BE13" t="s">
        <v>111</v>
      </c>
      <c r="BF13">
        <v>30000</v>
      </c>
      <c r="BG13">
        <f>BF13*(14/20)</f>
        <v>21000</v>
      </c>
      <c r="BZ13" t="s">
        <v>112</v>
      </c>
      <c r="CA13">
        <v>10000</v>
      </c>
      <c r="CB13">
        <f>CA13*(13/20)</f>
        <v>6500</v>
      </c>
      <c r="CC13" t="s">
        <v>148</v>
      </c>
      <c r="CD13">
        <v>19000</v>
      </c>
      <c r="CE13">
        <f>CD13*(16/20)</f>
        <v>15200</v>
      </c>
    </row>
    <row r="14" spans="1:95" x14ac:dyDescent="0.3">
      <c r="A14" s="2" t="s">
        <v>78</v>
      </c>
      <c r="B14" s="2"/>
      <c r="BT14" t="s">
        <v>107</v>
      </c>
      <c r="BU14">
        <v>47600</v>
      </c>
      <c r="BV14">
        <v>64000</v>
      </c>
      <c r="BW14" t="s">
        <v>107</v>
      </c>
      <c r="BX14">
        <v>55010</v>
      </c>
      <c r="BY14">
        <v>72000</v>
      </c>
      <c r="BZ14" t="s">
        <v>97</v>
      </c>
      <c r="CA14">
        <v>40000</v>
      </c>
      <c r="CB14">
        <v>52000</v>
      </c>
      <c r="CC14" t="s">
        <v>97</v>
      </c>
      <c r="CD14">
        <v>47000</v>
      </c>
      <c r="CE14">
        <v>61100</v>
      </c>
      <c r="CF14" t="s">
        <v>97</v>
      </c>
      <c r="CG14">
        <v>74000</v>
      </c>
      <c r="CH14">
        <v>95400</v>
      </c>
      <c r="CI14" t="s">
        <v>97</v>
      </c>
      <c r="CJ14">
        <v>65000</v>
      </c>
      <c r="CK14">
        <v>78000</v>
      </c>
      <c r="CL14" t="s">
        <v>97</v>
      </c>
      <c r="CM14">
        <v>74500</v>
      </c>
      <c r="CN14">
        <v>90500</v>
      </c>
    </row>
    <row r="15" spans="1:95" x14ac:dyDescent="0.3">
      <c r="A15" s="2" t="s">
        <v>349</v>
      </c>
      <c r="B15" s="2"/>
      <c r="O15" t="s">
        <v>149</v>
      </c>
      <c r="P15">
        <v>1000000</v>
      </c>
      <c r="Q15">
        <v>50000</v>
      </c>
    </row>
    <row r="16" spans="1:95" x14ac:dyDescent="0.3">
      <c r="A16" s="2" t="s">
        <v>83</v>
      </c>
      <c r="B16" s="2"/>
      <c r="AI16" s="10"/>
      <c r="BA16" s="10"/>
      <c r="BN16" t="s">
        <v>84</v>
      </c>
      <c r="BO16">
        <v>5000</v>
      </c>
      <c r="BP16">
        <f>BO16*(95/20)</f>
        <v>23750</v>
      </c>
      <c r="BT16" t="s">
        <v>107</v>
      </c>
      <c r="BU16">
        <v>6134</v>
      </c>
      <c r="BV16">
        <v>32000</v>
      </c>
      <c r="BW16" t="s">
        <v>107</v>
      </c>
      <c r="BX16">
        <v>6150</v>
      </c>
      <c r="BY16">
        <v>38700</v>
      </c>
      <c r="BZ16" t="s">
        <v>150</v>
      </c>
      <c r="CA16">
        <v>20000</v>
      </c>
      <c r="CB16">
        <v>49000</v>
      </c>
      <c r="CC16" t="s">
        <v>150</v>
      </c>
      <c r="CD16">
        <v>11212</v>
      </c>
      <c r="CE16">
        <v>26000</v>
      </c>
      <c r="CF16" t="s">
        <v>87</v>
      </c>
      <c r="CG16">
        <v>11800</v>
      </c>
      <c r="CH16">
        <v>21500</v>
      </c>
      <c r="CI16" t="s">
        <v>87</v>
      </c>
      <c r="CJ16">
        <v>3000</v>
      </c>
      <c r="CK16">
        <v>6150</v>
      </c>
      <c r="CL16" t="s">
        <v>97</v>
      </c>
      <c r="CM16">
        <v>10000</v>
      </c>
      <c r="CN16">
        <v>24500</v>
      </c>
    </row>
    <row r="17" spans="1:92" x14ac:dyDescent="0.3">
      <c r="A17" s="2" t="s">
        <v>316</v>
      </c>
      <c r="B17" s="2"/>
      <c r="AI17" s="10"/>
      <c r="BA17" s="10"/>
    </row>
    <row r="18" spans="1:92" x14ac:dyDescent="0.3">
      <c r="A18" s="2" t="s">
        <v>315</v>
      </c>
      <c r="B18" s="2"/>
      <c r="AI18" s="10"/>
      <c r="BA18" s="10"/>
    </row>
    <row r="19" spans="1:92" x14ac:dyDescent="0.3">
      <c r="A19" s="2" t="s">
        <v>151</v>
      </c>
      <c r="B19" s="2"/>
      <c r="BZ19" t="s">
        <v>36</v>
      </c>
      <c r="CA19">
        <v>1350</v>
      </c>
      <c r="CB19">
        <v>10075</v>
      </c>
      <c r="CC19" t="s">
        <v>36</v>
      </c>
      <c r="CD19">
        <v>1700</v>
      </c>
      <c r="CE19">
        <v>12900</v>
      </c>
      <c r="CF19" t="s">
        <v>36</v>
      </c>
      <c r="CG19">
        <v>2150</v>
      </c>
      <c r="CH19">
        <v>11825</v>
      </c>
      <c r="CI19" t="s">
        <v>36</v>
      </c>
      <c r="CJ19">
        <v>2300</v>
      </c>
      <c r="CK19">
        <v>13150</v>
      </c>
      <c r="CL19" t="s">
        <v>36</v>
      </c>
      <c r="CM19">
        <v>3150</v>
      </c>
      <c r="CN19">
        <v>15850</v>
      </c>
    </row>
    <row r="20" spans="1:92" x14ac:dyDescent="0.3">
      <c r="A20" s="8" t="s">
        <v>152</v>
      </c>
      <c r="B20" s="8"/>
      <c r="BT20" t="s">
        <v>44</v>
      </c>
      <c r="BU20">
        <v>2950</v>
      </c>
      <c r="BV20">
        <v>22400</v>
      </c>
      <c r="BW20" t="s">
        <v>44</v>
      </c>
      <c r="BX20">
        <v>2500</v>
      </c>
      <c r="BY20">
        <v>20000</v>
      </c>
      <c r="BZ20" t="s">
        <v>44</v>
      </c>
      <c r="CA20">
        <v>2450</v>
      </c>
      <c r="CB20">
        <f>21825</f>
        <v>21825</v>
      </c>
      <c r="CC20" t="s">
        <v>44</v>
      </c>
      <c r="CD20">
        <v>2260</v>
      </c>
      <c r="CE20">
        <v>21340</v>
      </c>
      <c r="CF20" t="s">
        <v>44</v>
      </c>
      <c r="CG20">
        <v>1950</v>
      </c>
      <c r="CH20">
        <v>23100</v>
      </c>
      <c r="CI20" t="s">
        <v>44</v>
      </c>
      <c r="CJ20">
        <v>950</v>
      </c>
      <c r="CK20">
        <v>9500</v>
      </c>
      <c r="CL20" t="s">
        <v>44</v>
      </c>
      <c r="CM20">
        <v>1400</v>
      </c>
      <c r="CN20">
        <v>12050</v>
      </c>
    </row>
    <row r="21" spans="1:92" x14ac:dyDescent="0.3">
      <c r="A21" s="8" t="s">
        <v>153</v>
      </c>
      <c r="B21" s="8"/>
      <c r="BT21" t="s">
        <v>44</v>
      </c>
      <c r="BU21">
        <v>79</v>
      </c>
      <c r="BV21">
        <v>9800</v>
      </c>
      <c r="BW21" t="s">
        <v>44</v>
      </c>
      <c r="BX21">
        <v>105</v>
      </c>
      <c r="BY21">
        <v>11800</v>
      </c>
      <c r="BZ21" t="s">
        <v>44</v>
      </c>
      <c r="CA21">
        <v>180</v>
      </c>
      <c r="CB21">
        <v>12600</v>
      </c>
      <c r="CC21" t="s">
        <v>44</v>
      </c>
      <c r="CD21">
        <v>122</v>
      </c>
      <c r="CE21">
        <v>9760</v>
      </c>
      <c r="CF21" t="s">
        <v>44</v>
      </c>
      <c r="CG21">
        <v>130</v>
      </c>
      <c r="CH21">
        <v>10400</v>
      </c>
      <c r="CI21" t="s">
        <v>44</v>
      </c>
      <c r="CJ21">
        <v>100</v>
      </c>
      <c r="CK21">
        <v>8600</v>
      </c>
      <c r="CL21" t="s">
        <v>44</v>
      </c>
      <c r="CM21">
        <v>70</v>
      </c>
      <c r="CN21">
        <v>6090</v>
      </c>
    </row>
    <row r="22" spans="1:92" x14ac:dyDescent="0.3">
      <c r="A22" s="8" t="s">
        <v>43</v>
      </c>
      <c r="B22" s="8"/>
      <c r="BT22" t="s">
        <v>44</v>
      </c>
      <c r="BU22">
        <v>27270</v>
      </c>
      <c r="BV22">
        <v>36000</v>
      </c>
      <c r="BW22" t="s">
        <v>44</v>
      </c>
      <c r="BX22">
        <v>30000</v>
      </c>
      <c r="BY22">
        <v>40000</v>
      </c>
      <c r="BZ22" t="s">
        <v>44</v>
      </c>
      <c r="CA22">
        <v>14800</v>
      </c>
      <c r="CB22">
        <v>18500</v>
      </c>
      <c r="CC22" t="s">
        <v>44</v>
      </c>
      <c r="CD22">
        <v>10387</v>
      </c>
      <c r="CE22">
        <v>15570</v>
      </c>
      <c r="CF22" t="s">
        <v>44</v>
      </c>
      <c r="CG22">
        <v>22825</v>
      </c>
      <c r="CH22">
        <v>36132</v>
      </c>
      <c r="CI22" t="s">
        <v>44</v>
      </c>
      <c r="CJ22">
        <v>18015</v>
      </c>
      <c r="CK22">
        <v>38500</v>
      </c>
      <c r="CL22" t="s">
        <v>44</v>
      </c>
      <c r="CM22">
        <v>18283</v>
      </c>
      <c r="CN22">
        <v>30382</v>
      </c>
    </row>
    <row r="23" spans="1:92" x14ac:dyDescent="0.3">
      <c r="A23" s="2" t="s">
        <v>317</v>
      </c>
      <c r="B23" s="2"/>
      <c r="AY23" t="s">
        <v>44</v>
      </c>
      <c r="AZ23">
        <v>3500</v>
      </c>
      <c r="BA23" s="10">
        <f>AZ23*(163/240)</f>
        <v>2377.0833333333335</v>
      </c>
    </row>
    <row r="24" spans="1:92" x14ac:dyDescent="0.3">
      <c r="A24" s="2" t="s">
        <v>318</v>
      </c>
      <c r="B24" s="2"/>
      <c r="AD24" t="s">
        <v>46</v>
      </c>
      <c r="AE24">
        <v>6000</v>
      </c>
      <c r="AF24">
        <f>AE24*(5.75/20)</f>
        <v>1724.9999999999998</v>
      </c>
      <c r="AG24" t="s">
        <v>44</v>
      </c>
      <c r="AH24">
        <v>6000</v>
      </c>
      <c r="AI24">
        <v>6000</v>
      </c>
    </row>
    <row r="25" spans="1:92" x14ac:dyDescent="0.3">
      <c r="A25" s="2" t="s">
        <v>319</v>
      </c>
      <c r="B25" s="2"/>
      <c r="AI25" s="10"/>
      <c r="BA25" s="10"/>
      <c r="BN25" t="s">
        <v>44</v>
      </c>
      <c r="BO25">
        <v>1500</v>
      </c>
      <c r="BP25">
        <f>BO25*2</f>
        <v>3000</v>
      </c>
    </row>
    <row r="26" spans="1:92" x14ac:dyDescent="0.3">
      <c r="A26" s="2" t="s">
        <v>52</v>
      </c>
      <c r="B26" s="2"/>
      <c r="AI26" s="10"/>
      <c r="BA26" s="10"/>
      <c r="BN26" t="s">
        <v>44</v>
      </c>
      <c r="BO26">
        <v>750</v>
      </c>
      <c r="BP26">
        <f>BO26*(72/20)</f>
        <v>2700</v>
      </c>
    </row>
    <row r="27" spans="1:92" x14ac:dyDescent="0.3">
      <c r="A27" s="8" t="s">
        <v>154</v>
      </c>
      <c r="B27" s="8"/>
      <c r="BT27" t="s">
        <v>155</v>
      </c>
      <c r="BU27">
        <v>5000</v>
      </c>
      <c r="BV27">
        <v>9600</v>
      </c>
      <c r="BW27" t="s">
        <v>155</v>
      </c>
      <c r="BX27">
        <v>5950</v>
      </c>
      <c r="BY27">
        <v>11600</v>
      </c>
    </row>
    <row r="28" spans="1:92" x14ac:dyDescent="0.3">
      <c r="A28" s="2" t="s">
        <v>320</v>
      </c>
      <c r="B28" s="2"/>
      <c r="AI28" s="10"/>
      <c r="BN28" t="s">
        <v>44</v>
      </c>
      <c r="BO28">
        <v>1450</v>
      </c>
      <c r="BP28">
        <v>19000</v>
      </c>
    </row>
    <row r="29" spans="1:92" x14ac:dyDescent="0.3">
      <c r="A29" s="2" t="s">
        <v>321</v>
      </c>
      <c r="B29" s="2"/>
      <c r="AI29" s="10"/>
      <c r="AY29" t="s">
        <v>156</v>
      </c>
      <c r="AZ29">
        <v>400000</v>
      </c>
      <c r="BA29" s="10">
        <f>AZ29/100*(106/240)</f>
        <v>1766.6666666666665</v>
      </c>
    </row>
    <row r="30" spans="1:92" x14ac:dyDescent="0.3">
      <c r="A30" s="2" t="s">
        <v>322</v>
      </c>
      <c r="B30" s="2"/>
      <c r="AI30" s="10"/>
      <c r="AY30" t="s">
        <v>156</v>
      </c>
      <c r="AZ30">
        <v>200000</v>
      </c>
      <c r="BA30" s="10">
        <f>AZ30/100*(106/240)</f>
        <v>883.33333333333326</v>
      </c>
    </row>
    <row r="31" spans="1:92" x14ac:dyDescent="0.3">
      <c r="A31" s="2" t="s">
        <v>157</v>
      </c>
      <c r="B31" s="2"/>
      <c r="AI31" s="10"/>
      <c r="BA31" s="10"/>
      <c r="BZ31" t="s">
        <v>44</v>
      </c>
      <c r="CA31">
        <v>1550</v>
      </c>
      <c r="CB31">
        <v>16000</v>
      </c>
      <c r="CC31" t="s">
        <v>44</v>
      </c>
      <c r="CD31">
        <v>2500</v>
      </c>
      <c r="CE31">
        <v>20000</v>
      </c>
      <c r="CF31" t="s">
        <v>44</v>
      </c>
      <c r="CG31">
        <v>1600</v>
      </c>
      <c r="CH31">
        <v>11200</v>
      </c>
      <c r="CI31" t="s">
        <v>44</v>
      </c>
      <c r="CJ31">
        <v>900</v>
      </c>
      <c r="CK31">
        <v>9000</v>
      </c>
      <c r="CL31" t="s">
        <v>44</v>
      </c>
      <c r="CM31">
        <v>800</v>
      </c>
      <c r="CN31">
        <v>1600</v>
      </c>
    </row>
    <row r="32" spans="1:92" x14ac:dyDescent="0.3">
      <c r="A32" s="2" t="s">
        <v>323</v>
      </c>
      <c r="B32" s="2"/>
      <c r="AI32" s="10"/>
      <c r="AY32" t="s">
        <v>156</v>
      </c>
      <c r="AZ32">
        <v>100000</v>
      </c>
      <c r="BA32" s="10">
        <f>AZ32*(0.75/240)</f>
        <v>312.5</v>
      </c>
    </row>
    <row r="33" spans="1:92" x14ac:dyDescent="0.3">
      <c r="A33" s="2" t="s">
        <v>95</v>
      </c>
      <c r="B33" s="2"/>
      <c r="BT33" t="s">
        <v>158</v>
      </c>
      <c r="BU33">
        <v>13600</v>
      </c>
      <c r="BV33">
        <v>13600</v>
      </c>
      <c r="BW33" t="s">
        <v>158</v>
      </c>
      <c r="BX33">
        <v>14000</v>
      </c>
      <c r="BY33">
        <v>14000</v>
      </c>
      <c r="BZ33" t="s">
        <v>97</v>
      </c>
      <c r="CA33">
        <v>18000</v>
      </c>
      <c r="CB33">
        <v>19500</v>
      </c>
      <c r="CC33" t="s">
        <v>97</v>
      </c>
      <c r="CD33">
        <v>14000</v>
      </c>
      <c r="CE33">
        <v>10600</v>
      </c>
      <c r="CF33" t="s">
        <v>97</v>
      </c>
      <c r="CG33">
        <v>10145</v>
      </c>
      <c r="CH33">
        <v>9000</v>
      </c>
      <c r="CI33" t="s">
        <v>97</v>
      </c>
      <c r="CJ33">
        <v>2500</v>
      </c>
      <c r="CK33">
        <v>2500</v>
      </c>
      <c r="CL33" t="s">
        <v>97</v>
      </c>
      <c r="CM33">
        <v>16500</v>
      </c>
      <c r="CN33">
        <v>16750</v>
      </c>
    </row>
    <row r="34" spans="1:92" x14ac:dyDescent="0.3">
      <c r="A34" s="2" t="s">
        <v>118</v>
      </c>
      <c r="B34" s="2"/>
      <c r="BT34" t="s">
        <v>159</v>
      </c>
      <c r="BU34">
        <v>350</v>
      </c>
      <c r="BV34">
        <v>15600</v>
      </c>
      <c r="BW34" t="s">
        <v>159</v>
      </c>
      <c r="BX34">
        <v>450</v>
      </c>
      <c r="BY34">
        <v>20000</v>
      </c>
      <c r="BZ34" t="s">
        <v>97</v>
      </c>
      <c r="CA34">
        <v>120</v>
      </c>
      <c r="CB34">
        <v>1800</v>
      </c>
      <c r="CC34" t="s">
        <v>97</v>
      </c>
      <c r="CD34">
        <v>80</v>
      </c>
      <c r="CE34">
        <v>1200</v>
      </c>
      <c r="CF34" t="s">
        <v>97</v>
      </c>
      <c r="CG34">
        <v>250</v>
      </c>
      <c r="CH34">
        <v>4600</v>
      </c>
      <c r="CI34" t="s">
        <v>97</v>
      </c>
      <c r="CJ34">
        <v>30</v>
      </c>
      <c r="CK34">
        <v>480</v>
      </c>
      <c r="CL34" t="s">
        <v>97</v>
      </c>
      <c r="CM34">
        <v>45</v>
      </c>
      <c r="CN34">
        <v>630</v>
      </c>
    </row>
    <row r="35" spans="1:92" x14ac:dyDescent="0.3">
      <c r="A35" s="20" t="s">
        <v>340</v>
      </c>
      <c r="B35" s="20"/>
      <c r="BZ35" t="s">
        <v>145</v>
      </c>
      <c r="CA35">
        <v>15045</v>
      </c>
      <c r="CB35">
        <v>767500</v>
      </c>
      <c r="CC35" t="s">
        <v>145</v>
      </c>
      <c r="CD35">
        <v>12928</v>
      </c>
      <c r="CE35">
        <v>682680</v>
      </c>
      <c r="CF35" t="s">
        <v>145</v>
      </c>
      <c r="CG35">
        <v>12278</v>
      </c>
      <c r="CH35">
        <v>794250</v>
      </c>
      <c r="CI35" t="s">
        <v>145</v>
      </c>
      <c r="CJ35">
        <v>10075</v>
      </c>
      <c r="CK35">
        <v>723125</v>
      </c>
      <c r="CL35" t="s">
        <v>145</v>
      </c>
      <c r="CM35">
        <v>10810</v>
      </c>
      <c r="CN35">
        <v>842650</v>
      </c>
    </row>
    <row r="36" spans="1:92" x14ac:dyDescent="0.3">
      <c r="A36" t="s">
        <v>324</v>
      </c>
      <c r="B36" t="s">
        <v>343</v>
      </c>
      <c r="O36" t="s">
        <v>35</v>
      </c>
      <c r="P36">
        <v>10586</v>
      </c>
      <c r="Q36">
        <v>635160</v>
      </c>
      <c r="U36" t="s">
        <v>35</v>
      </c>
      <c r="V36">
        <v>12018</v>
      </c>
      <c r="W36">
        <v>615900</v>
      </c>
      <c r="X36" t="s">
        <v>35</v>
      </c>
      <c r="Y36">
        <v>10448</v>
      </c>
      <c r="Z36">
        <v>679120</v>
      </c>
    </row>
    <row r="37" spans="1:92" x14ac:dyDescent="0.3">
      <c r="A37" t="s">
        <v>325</v>
      </c>
      <c r="B37" t="s">
        <v>343</v>
      </c>
      <c r="AD37" t="s">
        <v>35</v>
      </c>
      <c r="AE37">
        <v>8823</v>
      </c>
      <c r="AF37">
        <v>441150</v>
      </c>
      <c r="AG37" t="s">
        <v>35</v>
      </c>
      <c r="AH37">
        <v>8668</v>
      </c>
      <c r="AI37">
        <v>606760</v>
      </c>
      <c r="AJ37" t="s">
        <v>35</v>
      </c>
      <c r="AK37">
        <v>7357</v>
      </c>
      <c r="AL37">
        <v>478205</v>
      </c>
    </row>
    <row r="38" spans="1:92" x14ac:dyDescent="0.3">
      <c r="A38" t="s">
        <v>326</v>
      </c>
      <c r="B38" t="s">
        <v>343</v>
      </c>
      <c r="AD38" t="s">
        <v>35</v>
      </c>
      <c r="AE38">
        <v>2392</v>
      </c>
      <c r="AF38">
        <v>191360</v>
      </c>
      <c r="AG38" t="s">
        <v>35</v>
      </c>
      <c r="AH38">
        <v>1702</v>
      </c>
      <c r="AI38">
        <v>170200</v>
      </c>
      <c r="AJ38" t="s">
        <v>35</v>
      </c>
      <c r="AK38">
        <v>1567</v>
      </c>
      <c r="AL38">
        <v>156700</v>
      </c>
    </row>
    <row r="39" spans="1:92" x14ac:dyDescent="0.3">
      <c r="A39" s="2" t="s">
        <v>160</v>
      </c>
      <c r="B39" t="s">
        <v>343</v>
      </c>
      <c r="AM39" t="s">
        <v>35</v>
      </c>
      <c r="AN39">
        <v>13200</v>
      </c>
      <c r="AO39">
        <v>924000</v>
      </c>
      <c r="AP39" t="s">
        <v>35</v>
      </c>
      <c r="AQ39">
        <v>14240</v>
      </c>
      <c r="AR39">
        <v>996800</v>
      </c>
      <c r="AS39" t="s">
        <v>145</v>
      </c>
      <c r="AT39">
        <v>12000</v>
      </c>
      <c r="AU39">
        <v>720000</v>
      </c>
      <c r="AV39" t="s">
        <v>145</v>
      </c>
      <c r="AW39">
        <v>12800</v>
      </c>
      <c r="AX39">
        <v>768000</v>
      </c>
      <c r="AY39" t="s">
        <v>145</v>
      </c>
      <c r="AZ39">
        <v>12807</v>
      </c>
      <c r="BA39">
        <v>768420</v>
      </c>
      <c r="BB39" t="s">
        <v>145</v>
      </c>
      <c r="BC39">
        <v>14533</v>
      </c>
      <c r="BD39">
        <v>944645</v>
      </c>
      <c r="BE39" t="s">
        <v>145</v>
      </c>
      <c r="BF39">
        <v>12983</v>
      </c>
      <c r="BG39">
        <v>843895</v>
      </c>
      <c r="BH39" t="s">
        <v>145</v>
      </c>
      <c r="BI39">
        <v>12154</v>
      </c>
      <c r="BJ39">
        <v>850780</v>
      </c>
      <c r="BK39" t="s">
        <v>145</v>
      </c>
      <c r="BL39">
        <v>17061</v>
      </c>
      <c r="BM39">
        <v>1023660</v>
      </c>
      <c r="BN39" t="s">
        <v>145</v>
      </c>
      <c r="BO39">
        <v>12750</v>
      </c>
      <c r="BP39">
        <v>765000</v>
      </c>
      <c r="BQ39" t="s">
        <v>145</v>
      </c>
      <c r="BR39">
        <v>13728</v>
      </c>
      <c r="BS39">
        <v>727000</v>
      </c>
    </row>
    <row r="40" spans="1:92" x14ac:dyDescent="0.3">
      <c r="A40" s="2" t="s">
        <v>161</v>
      </c>
      <c r="B40" t="s">
        <v>343</v>
      </c>
      <c r="U40" t="s">
        <v>35</v>
      </c>
      <c r="V40">
        <v>8</v>
      </c>
      <c r="W40">
        <v>240</v>
      </c>
      <c r="X40" t="s">
        <v>35</v>
      </c>
      <c r="Y40">
        <v>11</v>
      </c>
      <c r="Z40">
        <v>220</v>
      </c>
      <c r="AD40" t="s">
        <v>35</v>
      </c>
      <c r="AE40">
        <v>27</v>
      </c>
      <c r="AF40">
        <v>675</v>
      </c>
      <c r="AG40" t="s">
        <v>35</v>
      </c>
      <c r="AH40">
        <v>17</v>
      </c>
      <c r="AI40">
        <v>370</v>
      </c>
      <c r="AJ40" t="s">
        <v>35</v>
      </c>
      <c r="AK40">
        <v>17</v>
      </c>
      <c r="AL40">
        <v>340</v>
      </c>
    </row>
    <row r="41" spans="1:92" x14ac:dyDescent="0.3">
      <c r="A41" s="2" t="s">
        <v>327</v>
      </c>
      <c r="B41" t="s">
        <v>343</v>
      </c>
      <c r="X41" t="s">
        <v>36</v>
      </c>
      <c r="Y41">
        <v>94</v>
      </c>
      <c r="Z41">
        <v>3760</v>
      </c>
      <c r="AD41" t="s">
        <v>162</v>
      </c>
      <c r="AE41">
        <v>303</v>
      </c>
      <c r="AF41">
        <v>15150</v>
      </c>
      <c r="AG41" t="s">
        <v>35</v>
      </c>
      <c r="AH41">
        <v>402</v>
      </c>
      <c r="AI41">
        <v>20100</v>
      </c>
      <c r="AJ41" t="s">
        <v>35</v>
      </c>
      <c r="AK41">
        <v>263</v>
      </c>
      <c r="AL41">
        <v>11835</v>
      </c>
      <c r="AS41" t="s">
        <v>36</v>
      </c>
      <c r="AT41">
        <v>1230</v>
      </c>
      <c r="AU41">
        <v>135300</v>
      </c>
      <c r="AV41" t="s">
        <v>36</v>
      </c>
      <c r="AW41">
        <v>674</v>
      </c>
      <c r="AX41">
        <v>74400</v>
      </c>
      <c r="AY41" t="s">
        <v>36</v>
      </c>
      <c r="AZ41">
        <v>475</v>
      </c>
      <c r="BA41">
        <v>45500</v>
      </c>
      <c r="BB41" t="s">
        <v>36</v>
      </c>
      <c r="BC41">
        <v>650</v>
      </c>
      <c r="BD41">
        <v>58500</v>
      </c>
      <c r="BE41" t="s">
        <v>36</v>
      </c>
      <c r="BF41">
        <v>620</v>
      </c>
      <c r="BG41">
        <v>54220</v>
      </c>
      <c r="BH41" t="s">
        <v>36</v>
      </c>
      <c r="BI41">
        <v>450</v>
      </c>
      <c r="BJ41">
        <v>40500</v>
      </c>
      <c r="BK41" t="s">
        <v>36</v>
      </c>
      <c r="BL41">
        <v>758</v>
      </c>
      <c r="BM41">
        <v>60640</v>
      </c>
      <c r="BN41" t="s">
        <v>36</v>
      </c>
      <c r="BO41">
        <v>745</v>
      </c>
      <c r="BP41">
        <v>50800</v>
      </c>
      <c r="BQ41" t="s">
        <v>36</v>
      </c>
      <c r="BR41">
        <v>580</v>
      </c>
      <c r="BS41">
        <v>35000</v>
      </c>
    </row>
    <row r="42" spans="1:92" x14ac:dyDescent="0.3">
      <c r="A42" s="2" t="s">
        <v>357</v>
      </c>
      <c r="B42" t="s">
        <v>343</v>
      </c>
      <c r="X42" t="s">
        <v>35</v>
      </c>
      <c r="Y42">
        <v>23</v>
      </c>
      <c r="Z42">
        <v>3910</v>
      </c>
      <c r="AD42" t="s">
        <v>36</v>
      </c>
      <c r="AE42">
        <v>24</v>
      </c>
      <c r="AF42">
        <v>3500</v>
      </c>
      <c r="AG42" t="s">
        <v>36</v>
      </c>
      <c r="AH42">
        <v>20</v>
      </c>
      <c r="AI42">
        <v>3000</v>
      </c>
      <c r="AJ42" t="s">
        <v>36</v>
      </c>
      <c r="AK42">
        <v>47</v>
      </c>
      <c r="AL42">
        <v>2350</v>
      </c>
    </row>
    <row r="43" spans="1:92" x14ac:dyDescent="0.3">
      <c r="A43" s="2" t="s">
        <v>163</v>
      </c>
      <c r="B43" t="s">
        <v>343</v>
      </c>
      <c r="O43" t="s">
        <v>98</v>
      </c>
      <c r="P43">
        <v>8000</v>
      </c>
      <c r="Q43">
        <v>8800</v>
      </c>
      <c r="U43" t="s">
        <v>97</v>
      </c>
      <c r="V43">
        <v>13200</v>
      </c>
      <c r="W43">
        <v>19800</v>
      </c>
      <c r="X43" t="s">
        <v>97</v>
      </c>
      <c r="Y43">
        <v>5896</v>
      </c>
      <c r="Z43">
        <v>8254</v>
      </c>
      <c r="AD43" t="s">
        <v>97</v>
      </c>
      <c r="AE43">
        <v>11788</v>
      </c>
      <c r="AF43">
        <v>14000</v>
      </c>
      <c r="AG43" t="s">
        <v>97</v>
      </c>
      <c r="AH43">
        <v>16220</v>
      </c>
      <c r="AI43">
        <v>19500</v>
      </c>
      <c r="AJ43" t="s">
        <v>97</v>
      </c>
      <c r="AK43">
        <v>20656</v>
      </c>
      <c r="AL43">
        <v>24271</v>
      </c>
      <c r="AM43" t="s">
        <v>97</v>
      </c>
      <c r="AN43">
        <v>22000</v>
      </c>
      <c r="AO43">
        <v>22000</v>
      </c>
    </row>
    <row r="44" spans="1:92" x14ac:dyDescent="0.3">
      <c r="A44" s="2" t="s">
        <v>328</v>
      </c>
      <c r="B44" t="s">
        <v>343</v>
      </c>
      <c r="AP44" t="s">
        <v>97</v>
      </c>
      <c r="AQ44">
        <v>25000</v>
      </c>
      <c r="AR44">
        <v>25000</v>
      </c>
      <c r="AS44" t="s">
        <v>107</v>
      </c>
      <c r="AT44">
        <v>25000</v>
      </c>
      <c r="AU44">
        <v>23125</v>
      </c>
      <c r="AV44" t="s">
        <v>107</v>
      </c>
      <c r="AW44">
        <v>36000</v>
      </c>
      <c r="AX44">
        <v>29700</v>
      </c>
      <c r="AY44" t="s">
        <v>107</v>
      </c>
      <c r="AZ44">
        <v>77700</v>
      </c>
      <c r="BA44">
        <v>72520</v>
      </c>
      <c r="BB44" t="s">
        <v>97</v>
      </c>
      <c r="BC44">
        <v>46000</v>
      </c>
      <c r="BD44">
        <v>39100</v>
      </c>
      <c r="BE44" t="s">
        <v>107</v>
      </c>
      <c r="BF44">
        <v>40000</v>
      </c>
      <c r="BG44">
        <v>35000</v>
      </c>
      <c r="BH44" t="s">
        <v>97</v>
      </c>
      <c r="BI44">
        <v>34000</v>
      </c>
      <c r="BJ44">
        <v>28900</v>
      </c>
      <c r="BK44" t="s">
        <v>97</v>
      </c>
      <c r="BL44">
        <v>25000</v>
      </c>
      <c r="BM44">
        <v>23300</v>
      </c>
      <c r="BN44" t="s">
        <v>107</v>
      </c>
      <c r="BO44">
        <v>12000</v>
      </c>
      <c r="BP44">
        <v>11400</v>
      </c>
      <c r="BQ44" t="s">
        <v>107</v>
      </c>
      <c r="BR44">
        <v>23000</v>
      </c>
      <c r="BS44">
        <v>16675</v>
      </c>
    </row>
    <row r="45" spans="1:92" x14ac:dyDescent="0.3">
      <c r="A45" s="2" t="s">
        <v>329</v>
      </c>
      <c r="B45" t="s">
        <v>343</v>
      </c>
      <c r="AV45" t="s">
        <v>107</v>
      </c>
      <c r="AW45">
        <v>3000</v>
      </c>
      <c r="AX45">
        <v>6600</v>
      </c>
      <c r="AY45" t="s">
        <v>107</v>
      </c>
      <c r="AZ45">
        <v>300</v>
      </c>
      <c r="BA45">
        <v>280</v>
      </c>
      <c r="BB45" t="s">
        <v>97</v>
      </c>
      <c r="BC45">
        <v>3000</v>
      </c>
      <c r="BD45">
        <v>3300</v>
      </c>
      <c r="BE45" t="s">
        <v>97</v>
      </c>
      <c r="BF45">
        <v>1000</v>
      </c>
      <c r="BG45">
        <v>1400</v>
      </c>
      <c r="BH45" t="s">
        <v>97</v>
      </c>
      <c r="BI45">
        <v>3200</v>
      </c>
      <c r="BJ45">
        <v>4150</v>
      </c>
      <c r="BK45" t="s">
        <v>97</v>
      </c>
      <c r="BL45">
        <v>2390</v>
      </c>
      <c r="BM45">
        <v>3100</v>
      </c>
    </row>
    <row r="46" spans="1:92" x14ac:dyDescent="0.3">
      <c r="A46" s="2" t="s">
        <v>117</v>
      </c>
      <c r="B46" t="s">
        <v>343</v>
      </c>
      <c r="AM46" t="s">
        <v>36</v>
      </c>
      <c r="AN46">
        <v>196</v>
      </c>
      <c r="AO46">
        <v>19602</v>
      </c>
      <c r="AP46" t="s">
        <v>36</v>
      </c>
      <c r="AQ46">
        <v>264</v>
      </c>
      <c r="AR46">
        <v>26400</v>
      </c>
      <c r="BH46" t="s">
        <v>36</v>
      </c>
      <c r="BI46">
        <v>400</v>
      </c>
      <c r="BJ46">
        <v>28000</v>
      </c>
      <c r="BK46" t="s">
        <v>36</v>
      </c>
      <c r="BL46">
        <v>600</v>
      </c>
      <c r="BM46">
        <v>34100</v>
      </c>
      <c r="BN46" t="s">
        <v>36</v>
      </c>
      <c r="BO46">
        <v>450</v>
      </c>
      <c r="BP46">
        <v>24000</v>
      </c>
      <c r="BQ46" t="s">
        <v>36</v>
      </c>
      <c r="BR46">
        <v>420</v>
      </c>
      <c r="BS46">
        <v>18600</v>
      </c>
    </row>
    <row r="47" spans="1:92" x14ac:dyDescent="0.3">
      <c r="A47" s="2" t="s">
        <v>707</v>
      </c>
      <c r="B47" t="s">
        <v>343</v>
      </c>
      <c r="AM47" t="s">
        <v>32</v>
      </c>
      <c r="AN47">
        <v>514</v>
      </c>
      <c r="AO47">
        <v>10280</v>
      </c>
      <c r="AP47" t="s">
        <v>32</v>
      </c>
      <c r="AQ47">
        <v>712</v>
      </c>
      <c r="AR47">
        <v>14240</v>
      </c>
      <c r="AS47" t="s">
        <v>35</v>
      </c>
      <c r="AT47">
        <v>8000</v>
      </c>
      <c r="AU47">
        <v>5300</v>
      </c>
      <c r="AV47" t="s">
        <v>35</v>
      </c>
      <c r="AW47">
        <v>15000</v>
      </c>
      <c r="AX47">
        <v>10000</v>
      </c>
      <c r="BB47" t="s">
        <v>35</v>
      </c>
      <c r="BC47">
        <v>7000</v>
      </c>
      <c r="BD47">
        <v>2000</v>
      </c>
      <c r="BE47" t="s">
        <v>35</v>
      </c>
      <c r="BF47">
        <v>7000</v>
      </c>
      <c r="BG47">
        <v>2000</v>
      </c>
      <c r="BK47" t="s">
        <v>35</v>
      </c>
      <c r="BL47">
        <v>3400</v>
      </c>
      <c r="BM47">
        <v>5100</v>
      </c>
      <c r="BN47" t="s">
        <v>35</v>
      </c>
      <c r="BO47">
        <v>1200</v>
      </c>
      <c r="BP47">
        <v>4200</v>
      </c>
      <c r="BQ47" t="s">
        <v>35</v>
      </c>
      <c r="BR47">
        <v>1500</v>
      </c>
      <c r="BS47">
        <v>4500</v>
      </c>
    </row>
    <row r="48" spans="1:92" x14ac:dyDescent="0.3">
      <c r="A48" s="2" t="s">
        <v>164</v>
      </c>
      <c r="B48" t="s">
        <v>343</v>
      </c>
      <c r="AD48" t="s">
        <v>62</v>
      </c>
      <c r="AE48">
        <v>329</v>
      </c>
      <c r="AF48">
        <v>1974</v>
      </c>
      <c r="AG48" t="s">
        <v>62</v>
      </c>
      <c r="AH48">
        <v>363</v>
      </c>
      <c r="AI48">
        <v>2178</v>
      </c>
    </row>
    <row r="49" spans="1:71" x14ac:dyDescent="0.3">
      <c r="A49" s="2" t="s">
        <v>165</v>
      </c>
      <c r="B49" t="s">
        <v>343</v>
      </c>
      <c r="X49" t="s">
        <v>36</v>
      </c>
      <c r="Y49">
        <v>174</v>
      </c>
      <c r="Z49">
        <v>870</v>
      </c>
      <c r="AJ49" t="s">
        <v>36</v>
      </c>
      <c r="AK49">
        <v>477</v>
      </c>
      <c r="AL49">
        <v>2623</v>
      </c>
    </row>
    <row r="50" spans="1:71" x14ac:dyDescent="0.3">
      <c r="A50" s="8" t="s">
        <v>90</v>
      </c>
      <c r="B50" t="s">
        <v>343</v>
      </c>
      <c r="U50" t="s">
        <v>166</v>
      </c>
      <c r="V50">
        <v>15</v>
      </c>
      <c r="W50">
        <v>225</v>
      </c>
      <c r="X50" t="s">
        <v>62</v>
      </c>
      <c r="Y50">
        <v>186</v>
      </c>
      <c r="Z50">
        <v>143</v>
      </c>
      <c r="AJ50" t="s">
        <v>36</v>
      </c>
      <c r="AK50">
        <v>29</v>
      </c>
      <c r="AL50">
        <v>145</v>
      </c>
    </row>
    <row r="51" spans="1:71" x14ac:dyDescent="0.3">
      <c r="A51" s="8" t="s">
        <v>99</v>
      </c>
      <c r="B51" t="s">
        <v>343</v>
      </c>
      <c r="AV51" t="s">
        <v>66</v>
      </c>
      <c r="AW51">
        <v>369</v>
      </c>
      <c r="AX51">
        <v>1107</v>
      </c>
      <c r="AY51" t="s">
        <v>66</v>
      </c>
      <c r="AZ51">
        <v>140</v>
      </c>
      <c r="BA51">
        <v>784</v>
      </c>
      <c r="BB51" t="s">
        <v>66</v>
      </c>
      <c r="BC51">
        <v>310</v>
      </c>
      <c r="BD51">
        <v>1550</v>
      </c>
      <c r="BH51" t="s">
        <v>66</v>
      </c>
      <c r="BI51">
        <v>325</v>
      </c>
      <c r="BJ51">
        <v>340</v>
      </c>
      <c r="BK51" t="s">
        <v>66</v>
      </c>
      <c r="BL51">
        <v>500</v>
      </c>
      <c r="BM51">
        <v>530</v>
      </c>
      <c r="BN51" t="s">
        <v>66</v>
      </c>
      <c r="BO51">
        <v>352</v>
      </c>
      <c r="BP51">
        <v>400</v>
      </c>
      <c r="BQ51" t="s">
        <v>66</v>
      </c>
      <c r="BR51">
        <v>500</v>
      </c>
      <c r="BS51">
        <v>450</v>
      </c>
    </row>
    <row r="52" spans="1:71" x14ac:dyDescent="0.3">
      <c r="A52" s="7" t="s">
        <v>83</v>
      </c>
      <c r="B52" t="s">
        <v>343</v>
      </c>
      <c r="O52" t="s">
        <v>98</v>
      </c>
      <c r="P52">
        <v>250</v>
      </c>
      <c r="Q52">
        <v>1250</v>
      </c>
      <c r="U52" t="s">
        <v>97</v>
      </c>
      <c r="V52">
        <v>320</v>
      </c>
      <c r="W52">
        <v>1260</v>
      </c>
      <c r="X52" t="s">
        <v>97</v>
      </c>
      <c r="Y52">
        <v>75</v>
      </c>
      <c r="Z52">
        <v>412</v>
      </c>
      <c r="AD52" t="s">
        <v>97</v>
      </c>
      <c r="AE52">
        <v>135</v>
      </c>
      <c r="AF52">
        <v>405</v>
      </c>
      <c r="AG52" t="s">
        <v>97</v>
      </c>
      <c r="AH52">
        <v>535</v>
      </c>
      <c r="AI52">
        <v>1605</v>
      </c>
      <c r="AJ52" t="s">
        <v>97</v>
      </c>
      <c r="AK52">
        <v>638</v>
      </c>
      <c r="AL52">
        <v>2230</v>
      </c>
    </row>
    <row r="53" spans="1:71" x14ac:dyDescent="0.3">
      <c r="A53" s="8" t="s">
        <v>116</v>
      </c>
      <c r="B53" t="s">
        <v>343</v>
      </c>
      <c r="AJ53" t="s">
        <v>97</v>
      </c>
      <c r="AK53">
        <v>1843</v>
      </c>
      <c r="AL53">
        <v>8201</v>
      </c>
    </row>
    <row r="54" spans="1:71" x14ac:dyDescent="0.3">
      <c r="A54" s="19" t="s">
        <v>92</v>
      </c>
      <c r="B54" t="s">
        <v>343</v>
      </c>
      <c r="O54" t="s">
        <v>98</v>
      </c>
      <c r="P54">
        <v>100</v>
      </c>
      <c r="Q54">
        <v>325</v>
      </c>
      <c r="U54" t="s">
        <v>97</v>
      </c>
      <c r="V54">
        <v>134</v>
      </c>
      <c r="W54">
        <v>357</v>
      </c>
      <c r="X54" t="s">
        <v>97</v>
      </c>
      <c r="Y54">
        <v>323</v>
      </c>
      <c r="Z54">
        <v>807</v>
      </c>
      <c r="AD54" t="s">
        <v>97</v>
      </c>
      <c r="AE54">
        <v>646</v>
      </c>
      <c r="AF54">
        <v>1938</v>
      </c>
      <c r="AG54" t="s">
        <v>97</v>
      </c>
      <c r="AH54">
        <v>637</v>
      </c>
      <c r="AI54">
        <v>1910</v>
      </c>
      <c r="AP54" t="s">
        <v>98</v>
      </c>
      <c r="AQ54">
        <v>2200</v>
      </c>
      <c r="AR54">
        <v>6478</v>
      </c>
    </row>
    <row r="55" spans="1:71" x14ac:dyDescent="0.3">
      <c r="A55" s="19" t="s">
        <v>94</v>
      </c>
      <c r="B55" t="s">
        <v>343</v>
      </c>
      <c r="O55" t="s">
        <v>98</v>
      </c>
      <c r="P55">
        <v>200</v>
      </c>
      <c r="Q55">
        <v>325</v>
      </c>
    </row>
    <row r="56" spans="1:71" x14ac:dyDescent="0.3">
      <c r="A56" s="8" t="s">
        <v>119</v>
      </c>
      <c r="B56" t="s">
        <v>343</v>
      </c>
      <c r="O56" t="s">
        <v>66</v>
      </c>
      <c r="P56">
        <v>300</v>
      </c>
      <c r="Q56">
        <v>315</v>
      </c>
    </row>
    <row r="57" spans="1:71" x14ac:dyDescent="0.3">
      <c r="A57" s="8" t="s">
        <v>167</v>
      </c>
      <c r="B57" t="s">
        <v>343</v>
      </c>
      <c r="AV57" t="s">
        <v>66</v>
      </c>
      <c r="AW57">
        <v>3169</v>
      </c>
      <c r="AX57">
        <v>5000</v>
      </c>
    </row>
    <row r="58" spans="1:71" x14ac:dyDescent="0.3">
      <c r="A58" s="19" t="s">
        <v>330</v>
      </c>
      <c r="B58" t="s">
        <v>343</v>
      </c>
      <c r="AY58" t="s">
        <v>66</v>
      </c>
      <c r="AZ58">
        <v>1623</v>
      </c>
      <c r="BA58">
        <v>1409</v>
      </c>
      <c r="BB58" t="s">
        <v>66</v>
      </c>
      <c r="BC58">
        <v>2702</v>
      </c>
      <c r="BD58">
        <v>4823</v>
      </c>
      <c r="BE58" t="s">
        <v>66</v>
      </c>
      <c r="BF58">
        <v>1771</v>
      </c>
      <c r="BG58">
        <v>3542</v>
      </c>
      <c r="BH58" t="s">
        <v>66</v>
      </c>
      <c r="BI58">
        <v>1697</v>
      </c>
      <c r="BJ58">
        <v>3300</v>
      </c>
      <c r="BK58" t="s">
        <v>66</v>
      </c>
      <c r="BL58">
        <v>3160</v>
      </c>
      <c r="BM58">
        <v>6200</v>
      </c>
      <c r="BN58" t="s">
        <v>66</v>
      </c>
      <c r="BO58">
        <v>2300</v>
      </c>
      <c r="BP58">
        <v>4600</v>
      </c>
      <c r="BQ58" t="s">
        <v>66</v>
      </c>
      <c r="BR58">
        <v>2100</v>
      </c>
      <c r="BS58">
        <v>3550</v>
      </c>
    </row>
    <row r="59" spans="1:71" x14ac:dyDescent="0.3">
      <c r="A59" s="8" t="s">
        <v>168</v>
      </c>
      <c r="B59" t="s">
        <v>343</v>
      </c>
      <c r="U59" t="s">
        <v>32</v>
      </c>
      <c r="V59">
        <v>563</v>
      </c>
      <c r="W59">
        <v>2533</v>
      </c>
      <c r="X59" t="s">
        <v>32</v>
      </c>
      <c r="Y59">
        <v>879</v>
      </c>
      <c r="Z59">
        <v>3516</v>
      </c>
      <c r="AJ59" t="s">
        <v>32</v>
      </c>
      <c r="AK59">
        <v>1359</v>
      </c>
      <c r="AL59">
        <v>16987</v>
      </c>
    </row>
    <row r="60" spans="1:71" x14ac:dyDescent="0.3">
      <c r="A60" s="19" t="s">
        <v>331</v>
      </c>
      <c r="B60" t="s">
        <v>343</v>
      </c>
      <c r="AD60" t="s">
        <v>32</v>
      </c>
      <c r="AE60">
        <v>1581</v>
      </c>
      <c r="AF60">
        <v>17777</v>
      </c>
      <c r="AG60" t="s">
        <v>44</v>
      </c>
      <c r="AH60">
        <v>230</v>
      </c>
      <c r="AI60">
        <v>20500</v>
      </c>
    </row>
    <row r="61" spans="1:71" x14ac:dyDescent="0.3">
      <c r="A61" s="19" t="s">
        <v>332</v>
      </c>
      <c r="B61" t="s">
        <v>343</v>
      </c>
      <c r="AM61" t="s">
        <v>44</v>
      </c>
      <c r="AN61">
        <v>275</v>
      </c>
      <c r="AO61">
        <v>17325</v>
      </c>
      <c r="AP61" t="s">
        <v>44</v>
      </c>
      <c r="AQ61">
        <v>290</v>
      </c>
      <c r="AR61">
        <v>17110</v>
      </c>
      <c r="AS61" t="s">
        <v>44</v>
      </c>
      <c r="AT61">
        <v>400</v>
      </c>
      <c r="AU61">
        <v>26000</v>
      </c>
      <c r="AV61" t="s">
        <v>44</v>
      </c>
      <c r="AW61">
        <v>325</v>
      </c>
      <c r="AX61">
        <v>20000</v>
      </c>
      <c r="AY61" t="s">
        <v>44</v>
      </c>
      <c r="AZ61">
        <v>75</v>
      </c>
      <c r="BA61">
        <v>4500</v>
      </c>
      <c r="BB61" t="s">
        <v>44</v>
      </c>
      <c r="BC61">
        <v>250</v>
      </c>
      <c r="BD61">
        <v>15000</v>
      </c>
      <c r="BE61" t="s">
        <v>44</v>
      </c>
      <c r="BF61">
        <v>200</v>
      </c>
      <c r="BG61">
        <v>13000</v>
      </c>
      <c r="BH61" t="s">
        <v>44</v>
      </c>
      <c r="BI61">
        <v>250</v>
      </c>
      <c r="BJ61">
        <v>13800</v>
      </c>
      <c r="BK61" t="s">
        <v>44</v>
      </c>
      <c r="BL61">
        <v>270</v>
      </c>
      <c r="BM61">
        <v>15500</v>
      </c>
      <c r="BN61" t="s">
        <v>44</v>
      </c>
      <c r="BO61">
        <v>266</v>
      </c>
      <c r="BP61">
        <v>14000</v>
      </c>
      <c r="BQ61" t="s">
        <v>44</v>
      </c>
      <c r="BR61">
        <v>220</v>
      </c>
      <c r="BS61">
        <v>12000</v>
      </c>
    </row>
    <row r="62" spans="1:71" x14ac:dyDescent="0.3">
      <c r="A62" s="8" t="s">
        <v>61</v>
      </c>
      <c r="B62" t="s">
        <v>343</v>
      </c>
      <c r="U62" t="s">
        <v>66</v>
      </c>
      <c r="V62">
        <v>453</v>
      </c>
      <c r="W62">
        <v>3624</v>
      </c>
    </row>
    <row r="63" spans="1:71" x14ac:dyDescent="0.3">
      <c r="A63" s="19" t="s">
        <v>333</v>
      </c>
      <c r="B63" t="s">
        <v>343</v>
      </c>
      <c r="O63" t="s">
        <v>66</v>
      </c>
      <c r="P63">
        <v>700</v>
      </c>
      <c r="Q63">
        <v>900</v>
      </c>
      <c r="X63" t="s">
        <v>66</v>
      </c>
      <c r="Y63">
        <v>228</v>
      </c>
      <c r="Z63">
        <v>2280</v>
      </c>
      <c r="AJ63" t="s">
        <v>66</v>
      </c>
      <c r="AK63">
        <v>237</v>
      </c>
      <c r="AL63">
        <v>2133</v>
      </c>
      <c r="AV63" t="s">
        <v>66</v>
      </c>
      <c r="AW63">
        <v>296</v>
      </c>
      <c r="AX63">
        <v>5800</v>
      </c>
      <c r="AY63" t="s">
        <v>66</v>
      </c>
      <c r="AZ63">
        <v>421</v>
      </c>
      <c r="BA63">
        <v>4322</v>
      </c>
      <c r="BB63" t="s">
        <v>66</v>
      </c>
      <c r="BC63">
        <v>398</v>
      </c>
      <c r="BD63">
        <v>4776</v>
      </c>
      <c r="BE63" t="s">
        <v>66</v>
      </c>
      <c r="BF63">
        <v>290</v>
      </c>
      <c r="BG63">
        <v>3480</v>
      </c>
      <c r="BH63" t="s">
        <v>66</v>
      </c>
      <c r="BI63">
        <v>530</v>
      </c>
      <c r="BJ63">
        <v>6360</v>
      </c>
      <c r="BK63" t="s">
        <v>66</v>
      </c>
      <c r="BL63">
        <v>441</v>
      </c>
      <c r="BM63">
        <v>5290</v>
      </c>
      <c r="BN63" t="s">
        <v>66</v>
      </c>
      <c r="BO63">
        <v>634</v>
      </c>
      <c r="BP63">
        <v>6974</v>
      </c>
      <c r="BQ63" t="s">
        <v>44</v>
      </c>
      <c r="BR63">
        <v>100</v>
      </c>
      <c r="BS63">
        <v>7000</v>
      </c>
    </row>
    <row r="64" spans="1:71" x14ac:dyDescent="0.3">
      <c r="A64" s="19" t="s">
        <v>334</v>
      </c>
      <c r="B64" t="s">
        <v>343</v>
      </c>
      <c r="AD64" t="s">
        <v>32</v>
      </c>
      <c r="AE64">
        <v>585</v>
      </c>
      <c r="AF64">
        <v>6760</v>
      </c>
      <c r="AG64" t="s">
        <v>32</v>
      </c>
      <c r="AH64">
        <v>815</v>
      </c>
      <c r="AI64">
        <v>8900</v>
      </c>
    </row>
    <row r="65" spans="1:71" x14ac:dyDescent="0.3">
      <c r="A65" s="19" t="s">
        <v>335</v>
      </c>
      <c r="B65" t="s">
        <v>343</v>
      </c>
      <c r="AJ65" t="s">
        <v>62</v>
      </c>
      <c r="AK65">
        <v>131</v>
      </c>
      <c r="AL65">
        <v>98</v>
      </c>
    </row>
    <row r="66" spans="1:71" x14ac:dyDescent="0.3">
      <c r="A66" s="8" t="s">
        <v>169</v>
      </c>
      <c r="B66" t="s">
        <v>343</v>
      </c>
      <c r="AD66" t="s">
        <v>36</v>
      </c>
      <c r="AE66">
        <v>179</v>
      </c>
      <c r="AF66">
        <v>1969</v>
      </c>
      <c r="AG66" t="s">
        <v>36</v>
      </c>
      <c r="AH66">
        <v>213</v>
      </c>
      <c r="AI66">
        <v>2343</v>
      </c>
      <c r="AJ66" t="s">
        <v>36</v>
      </c>
      <c r="AK66">
        <v>238</v>
      </c>
      <c r="AL66">
        <v>1190</v>
      </c>
    </row>
    <row r="67" spans="1:71" x14ac:dyDescent="0.3">
      <c r="A67" s="8" t="s">
        <v>170</v>
      </c>
      <c r="B67" t="s">
        <v>343</v>
      </c>
      <c r="U67" t="s">
        <v>57</v>
      </c>
      <c r="V67">
        <v>30800</v>
      </c>
      <c r="W67">
        <v>16400</v>
      </c>
      <c r="X67" t="s">
        <v>57</v>
      </c>
      <c r="Y67">
        <v>35600</v>
      </c>
      <c r="Z67">
        <v>20388</v>
      </c>
      <c r="AM67" t="s">
        <v>44</v>
      </c>
      <c r="AN67">
        <v>850</v>
      </c>
      <c r="AO67">
        <v>6000</v>
      </c>
    </row>
    <row r="68" spans="1:71" x14ac:dyDescent="0.3">
      <c r="A68" s="19" t="s">
        <v>336</v>
      </c>
      <c r="B68" t="s">
        <v>343</v>
      </c>
      <c r="AD68" t="s">
        <v>44</v>
      </c>
      <c r="AE68">
        <v>900</v>
      </c>
      <c r="AF68">
        <v>10000</v>
      </c>
      <c r="AG68" t="s">
        <v>44</v>
      </c>
      <c r="AH68">
        <v>800</v>
      </c>
      <c r="AI68">
        <v>7500</v>
      </c>
      <c r="AJ68" t="s">
        <v>44</v>
      </c>
      <c r="AK68">
        <v>1150</v>
      </c>
      <c r="AL68">
        <v>11500</v>
      </c>
      <c r="AP68" t="s">
        <v>44</v>
      </c>
      <c r="AQ68">
        <v>1200</v>
      </c>
      <c r="AR68">
        <v>7800</v>
      </c>
      <c r="AS68" t="s">
        <v>44</v>
      </c>
      <c r="AT68">
        <v>1200</v>
      </c>
      <c r="AU68">
        <v>7800</v>
      </c>
      <c r="AV68" t="s">
        <v>44</v>
      </c>
      <c r="AW68">
        <v>1000</v>
      </c>
      <c r="AX68">
        <v>6500</v>
      </c>
      <c r="AY68" t="s">
        <v>44</v>
      </c>
      <c r="AZ68">
        <v>900</v>
      </c>
      <c r="BA68">
        <v>6500</v>
      </c>
      <c r="BB68" t="s">
        <v>44</v>
      </c>
      <c r="BC68">
        <v>715</v>
      </c>
      <c r="BD68">
        <v>5322</v>
      </c>
      <c r="BE68" t="s">
        <v>44</v>
      </c>
      <c r="BF68">
        <v>680</v>
      </c>
      <c r="BG68">
        <v>5100</v>
      </c>
      <c r="BH68" t="s">
        <v>44</v>
      </c>
      <c r="BI68">
        <v>720</v>
      </c>
      <c r="BJ68">
        <v>7350</v>
      </c>
      <c r="BK68" t="s">
        <v>44</v>
      </c>
      <c r="BL68">
        <v>580</v>
      </c>
      <c r="BM68">
        <v>4060</v>
      </c>
      <c r="BN68" t="s">
        <v>44</v>
      </c>
      <c r="BO68">
        <v>162</v>
      </c>
      <c r="BP68">
        <v>820</v>
      </c>
      <c r="BQ68" t="s">
        <v>44</v>
      </c>
      <c r="BR68">
        <v>70</v>
      </c>
      <c r="BS68">
        <v>420</v>
      </c>
    </row>
    <row r="69" spans="1:71" x14ac:dyDescent="0.3">
      <c r="A69" s="19" t="s">
        <v>337</v>
      </c>
      <c r="B69" t="s">
        <v>343</v>
      </c>
      <c r="AD69" t="s">
        <v>44</v>
      </c>
      <c r="AE69">
        <v>450</v>
      </c>
      <c r="AF69">
        <v>5800</v>
      </c>
      <c r="AG69" t="s">
        <v>44</v>
      </c>
      <c r="AH69">
        <v>700</v>
      </c>
      <c r="AI69">
        <v>8400</v>
      </c>
      <c r="AJ69" t="s">
        <v>44</v>
      </c>
      <c r="AK69">
        <v>770</v>
      </c>
      <c r="AL69">
        <v>10780</v>
      </c>
      <c r="AS69" t="s">
        <v>44</v>
      </c>
      <c r="AT69">
        <v>700</v>
      </c>
      <c r="AU69">
        <v>7500</v>
      </c>
      <c r="AV69" t="s">
        <v>44</v>
      </c>
      <c r="AW69">
        <v>850</v>
      </c>
      <c r="AX69">
        <v>9350</v>
      </c>
      <c r="AY69" t="s">
        <v>44</v>
      </c>
      <c r="AZ69">
        <v>500</v>
      </c>
      <c r="BA69">
        <v>5500</v>
      </c>
      <c r="BB69" t="s">
        <v>44</v>
      </c>
      <c r="BC69">
        <v>760</v>
      </c>
      <c r="BD69">
        <v>8360</v>
      </c>
      <c r="BE69" t="s">
        <v>44</v>
      </c>
      <c r="BF69">
        <v>600</v>
      </c>
      <c r="BG69">
        <v>6900</v>
      </c>
      <c r="BH69" t="s">
        <v>44</v>
      </c>
      <c r="BI69">
        <v>520</v>
      </c>
      <c r="BJ69">
        <v>4800</v>
      </c>
      <c r="BK69" t="s">
        <v>44</v>
      </c>
      <c r="BL69">
        <v>400</v>
      </c>
      <c r="BM69">
        <v>3600</v>
      </c>
      <c r="BN69" t="s">
        <v>44</v>
      </c>
      <c r="BO69">
        <v>600</v>
      </c>
      <c r="BP69">
        <v>3200</v>
      </c>
      <c r="BQ69" t="s">
        <v>44</v>
      </c>
      <c r="BR69">
        <v>1200</v>
      </c>
      <c r="BS69">
        <v>10020</v>
      </c>
    </row>
    <row r="70" spans="1:71" x14ac:dyDescent="0.3">
      <c r="A70" s="8" t="s">
        <v>708</v>
      </c>
      <c r="B70" t="s">
        <v>343</v>
      </c>
      <c r="X70" t="s">
        <v>171</v>
      </c>
      <c r="Y70">
        <v>2275</v>
      </c>
      <c r="Z70">
        <v>4550</v>
      </c>
      <c r="AD70" t="s">
        <v>36</v>
      </c>
      <c r="AE70">
        <v>1955</v>
      </c>
      <c r="AF70">
        <v>3910</v>
      </c>
      <c r="AG70" t="s">
        <v>171</v>
      </c>
      <c r="AH70">
        <v>1224</v>
      </c>
      <c r="AI70">
        <v>2448</v>
      </c>
    </row>
    <row r="71" spans="1:71" x14ac:dyDescent="0.3">
      <c r="A71" s="19" t="s">
        <v>338</v>
      </c>
      <c r="B71" t="s">
        <v>343</v>
      </c>
      <c r="R71" t="s">
        <v>44</v>
      </c>
      <c r="S71">
        <v>1500</v>
      </c>
      <c r="T71">
        <v>2500</v>
      </c>
      <c r="U71" t="s">
        <v>44</v>
      </c>
      <c r="V71">
        <v>800</v>
      </c>
      <c r="W71">
        <v>1250</v>
      </c>
      <c r="AD71" t="s">
        <v>44</v>
      </c>
      <c r="AE71">
        <v>900</v>
      </c>
      <c r="AF71">
        <v>1575</v>
      </c>
      <c r="AG71" t="s">
        <v>44</v>
      </c>
      <c r="AH71">
        <v>2000</v>
      </c>
      <c r="AI71">
        <v>2500</v>
      </c>
      <c r="AJ71" t="s">
        <v>44</v>
      </c>
      <c r="AK71">
        <v>2000</v>
      </c>
      <c r="AL71">
        <v>3000</v>
      </c>
      <c r="AP71" t="s">
        <v>44</v>
      </c>
      <c r="AQ71">
        <v>1400</v>
      </c>
      <c r="AR71">
        <v>1490</v>
      </c>
      <c r="AS71" t="s">
        <v>44</v>
      </c>
      <c r="AT71">
        <v>1500</v>
      </c>
      <c r="AU71">
        <v>1600</v>
      </c>
      <c r="AV71" t="s">
        <v>44</v>
      </c>
      <c r="AW71">
        <v>2500</v>
      </c>
      <c r="AX71">
        <v>2800</v>
      </c>
      <c r="AY71" t="s">
        <v>44</v>
      </c>
      <c r="AZ71">
        <v>400</v>
      </c>
      <c r="BA71">
        <v>500</v>
      </c>
      <c r="BB71" t="s">
        <v>44</v>
      </c>
      <c r="BC71">
        <v>1900</v>
      </c>
      <c r="BD71">
        <v>2850</v>
      </c>
      <c r="BE71" t="s">
        <v>44</v>
      </c>
      <c r="BF71">
        <v>1500</v>
      </c>
      <c r="BG71">
        <v>2250</v>
      </c>
      <c r="BK71" t="s">
        <v>44</v>
      </c>
      <c r="BL71">
        <v>1500</v>
      </c>
      <c r="BM71">
        <v>1500</v>
      </c>
      <c r="BN71" t="s">
        <v>44</v>
      </c>
      <c r="BO71">
        <v>300</v>
      </c>
      <c r="BP71">
        <v>300</v>
      </c>
      <c r="BQ71" t="s">
        <v>44</v>
      </c>
      <c r="BR71">
        <v>1200</v>
      </c>
      <c r="BS71">
        <v>1140</v>
      </c>
    </row>
    <row r="72" spans="1:71" x14ac:dyDescent="0.3">
      <c r="A72" s="8" t="s">
        <v>47</v>
      </c>
      <c r="B72" t="s">
        <v>343</v>
      </c>
      <c r="AS72" t="s">
        <v>44</v>
      </c>
      <c r="AT72">
        <v>3000</v>
      </c>
      <c r="AU72">
        <v>3240</v>
      </c>
      <c r="AV72" t="s">
        <v>44</v>
      </c>
      <c r="AW72">
        <v>3700</v>
      </c>
      <c r="AX72">
        <v>4000</v>
      </c>
      <c r="BH72" t="s">
        <v>44</v>
      </c>
      <c r="BI72">
        <v>1450</v>
      </c>
      <c r="BJ72">
        <v>1530</v>
      </c>
      <c r="BK72" t="s">
        <v>44</v>
      </c>
      <c r="BL72">
        <v>1825</v>
      </c>
      <c r="BM72">
        <v>1900</v>
      </c>
      <c r="BN72" t="s">
        <v>44</v>
      </c>
      <c r="BO72">
        <v>5776</v>
      </c>
      <c r="BP72">
        <v>6000</v>
      </c>
      <c r="BQ72" t="s">
        <v>44</v>
      </c>
      <c r="BR72">
        <v>5200</v>
      </c>
      <c r="BS72">
        <v>4680</v>
      </c>
    </row>
    <row r="73" spans="1:71" x14ac:dyDescent="0.3">
      <c r="A73" s="8" t="s">
        <v>78</v>
      </c>
      <c r="B73" t="s">
        <v>343</v>
      </c>
      <c r="X73" t="s">
        <v>36</v>
      </c>
      <c r="Y73">
        <v>59</v>
      </c>
      <c r="Z73">
        <v>608</v>
      </c>
      <c r="AD73" t="s">
        <v>143</v>
      </c>
      <c r="AE73">
        <v>90</v>
      </c>
      <c r="AF73">
        <v>1035</v>
      </c>
    </row>
    <row r="74" spans="1:71" x14ac:dyDescent="0.3">
      <c r="A74" s="8" t="s">
        <v>67</v>
      </c>
      <c r="B74" t="s">
        <v>343</v>
      </c>
      <c r="AJ74" t="s">
        <v>172</v>
      </c>
      <c r="AK74">
        <v>207</v>
      </c>
      <c r="AL74">
        <v>931</v>
      </c>
      <c r="BQ74" t="s">
        <v>66</v>
      </c>
      <c r="BR74">
        <v>300</v>
      </c>
      <c r="BS74">
        <f>BR74*5</f>
        <v>1500</v>
      </c>
    </row>
    <row r="75" spans="1:71" s="12" customFormat="1" x14ac:dyDescent="0.3">
      <c r="A75" s="58" t="s">
        <v>344</v>
      </c>
      <c r="B75" s="11"/>
      <c r="W75" s="12">
        <v>709608</v>
      </c>
      <c r="Z75" s="12">
        <v>770191</v>
      </c>
      <c r="AF75" s="12">
        <v>752178</v>
      </c>
      <c r="AI75" s="12">
        <v>919420</v>
      </c>
      <c r="AL75" s="12">
        <v>774542</v>
      </c>
      <c r="AO75" s="12">
        <v>1082207</v>
      </c>
      <c r="AR75" s="12">
        <v>1170078</v>
      </c>
      <c r="AU75" s="12">
        <v>1029595</v>
      </c>
      <c r="AX75" s="12">
        <v>994307</v>
      </c>
      <c r="BA75" s="12">
        <v>959321</v>
      </c>
      <c r="BD75" s="12">
        <v>1136208</v>
      </c>
      <c r="BG75" s="12">
        <v>1027441</v>
      </c>
      <c r="BJ75" s="12">
        <v>1057155</v>
      </c>
      <c r="BM75" s="12">
        <v>1259616</v>
      </c>
      <c r="BP75" s="12">
        <v>968099</v>
      </c>
      <c r="BS75" s="12">
        <v>894915</v>
      </c>
    </row>
    <row r="76" spans="1:71" x14ac:dyDescent="0.3">
      <c r="A76" s="8" t="s">
        <v>170</v>
      </c>
      <c r="B76" s="19" t="s">
        <v>345</v>
      </c>
      <c r="BQ76" t="s">
        <v>44</v>
      </c>
      <c r="BR76">
        <v>2170</v>
      </c>
      <c r="BS76">
        <v>11478</v>
      </c>
    </row>
    <row r="77" spans="1:71" x14ac:dyDescent="0.3">
      <c r="A77" s="19" t="s">
        <v>339</v>
      </c>
      <c r="B77" s="19" t="s">
        <v>345</v>
      </c>
      <c r="BQ77" t="s">
        <v>145</v>
      </c>
      <c r="BR77">
        <v>530</v>
      </c>
      <c r="BS77">
        <v>15900</v>
      </c>
    </row>
    <row r="78" spans="1:71" x14ac:dyDescent="0.3">
      <c r="A78" s="8" t="s">
        <v>423</v>
      </c>
      <c r="B78" s="19" t="s">
        <v>345</v>
      </c>
      <c r="BQ78" t="s">
        <v>36</v>
      </c>
      <c r="BR78">
        <v>340</v>
      </c>
      <c r="BS78">
        <v>8500</v>
      </c>
    </row>
    <row r="79" spans="1:71" x14ac:dyDescent="0.3">
      <c r="A79" s="8" t="s">
        <v>173</v>
      </c>
      <c r="B79" s="19" t="s">
        <v>345</v>
      </c>
      <c r="BQ79" t="s">
        <v>44</v>
      </c>
      <c r="BR79">
        <v>200</v>
      </c>
      <c r="BS79">
        <v>1680</v>
      </c>
    </row>
    <row r="80" spans="1:71" x14ac:dyDescent="0.3">
      <c r="A80" s="8" t="s">
        <v>174</v>
      </c>
      <c r="B80" s="19" t="s">
        <v>345</v>
      </c>
      <c r="BQ80" t="s">
        <v>66</v>
      </c>
      <c r="BR80">
        <v>300</v>
      </c>
      <c r="BS80">
        <v>1500</v>
      </c>
    </row>
    <row r="81" spans="1:95" x14ac:dyDescent="0.3">
      <c r="A81" s="8" t="s">
        <v>47</v>
      </c>
      <c r="B81" s="19" t="s">
        <v>345</v>
      </c>
      <c r="BQ81" t="s">
        <v>44</v>
      </c>
      <c r="BR81">
        <v>1200</v>
      </c>
      <c r="BS81">
        <v>1200</v>
      </c>
    </row>
    <row r="82" spans="1:95" s="12" customFormat="1" x14ac:dyDescent="0.3">
      <c r="A82" s="58" t="s">
        <v>346</v>
      </c>
      <c r="B82" s="11"/>
      <c r="BS82" s="12">
        <v>53958</v>
      </c>
      <c r="CB82" s="12">
        <v>62396</v>
      </c>
    </row>
    <row r="83" spans="1:95" x14ac:dyDescent="0.3">
      <c r="A83" s="19" t="s">
        <v>341</v>
      </c>
      <c r="B83" s="19" t="s">
        <v>347</v>
      </c>
      <c r="CO83" t="s">
        <v>175</v>
      </c>
      <c r="CP83">
        <v>800</v>
      </c>
      <c r="CQ83">
        <v>12000</v>
      </c>
    </row>
    <row r="84" spans="1:95" x14ac:dyDescent="0.3">
      <c r="A84" s="8" t="s">
        <v>176</v>
      </c>
      <c r="B84" s="19" t="s">
        <v>347</v>
      </c>
      <c r="CO84" t="s">
        <v>175</v>
      </c>
      <c r="CP84">
        <v>1400</v>
      </c>
      <c r="CQ84">
        <v>15800</v>
      </c>
    </row>
    <row r="85" spans="1:95" s="12" customFormat="1" x14ac:dyDescent="0.3">
      <c r="A85" s="59" t="s">
        <v>348</v>
      </c>
      <c r="B85" s="13"/>
      <c r="E85" s="12">
        <v>1240000</v>
      </c>
      <c r="H85" s="12">
        <v>1157599</v>
      </c>
      <c r="K85" s="12">
        <v>1325352</v>
      </c>
      <c r="Q85" s="12">
        <f>648690+445000+33282</f>
        <v>1126972</v>
      </c>
      <c r="W85" s="12">
        <v>1277137</v>
      </c>
      <c r="AI85" s="12">
        <v>2500000</v>
      </c>
      <c r="BA85" s="12">
        <v>2088000</v>
      </c>
      <c r="BG85" s="12">
        <v>2588000</v>
      </c>
      <c r="BM85" s="12">
        <v>2800000</v>
      </c>
      <c r="BP85" s="12">
        <v>2200000</v>
      </c>
      <c r="BS85" s="12">
        <v>2052000</v>
      </c>
      <c r="BV85" s="12">
        <v>1521000</v>
      </c>
      <c r="BY85" s="12">
        <v>1720000</v>
      </c>
      <c r="CB85" s="12">
        <v>1588072</v>
      </c>
      <c r="CE85" s="14">
        <v>1403290</v>
      </c>
      <c r="CH85" s="12">
        <v>1580165</v>
      </c>
      <c r="CK85" s="12">
        <v>1352289</v>
      </c>
      <c r="CN85" s="12">
        <v>1545272</v>
      </c>
    </row>
    <row r="86" spans="1:95" x14ac:dyDescent="0.3">
      <c r="A86" s="8"/>
      <c r="B86" s="8"/>
    </row>
    <row r="87" spans="1:95" x14ac:dyDescent="0.3">
      <c r="A87" s="8"/>
      <c r="B87" s="8"/>
    </row>
    <row r="88" spans="1:95" x14ac:dyDescent="0.3">
      <c r="A88" s="8"/>
      <c r="B88" s="8"/>
    </row>
    <row r="89" spans="1:95" x14ac:dyDescent="0.3">
      <c r="A89" s="8"/>
      <c r="B89" s="8"/>
    </row>
    <row r="90" spans="1:95" x14ac:dyDescent="0.3">
      <c r="A90" s="8"/>
      <c r="B90" s="8"/>
    </row>
    <row r="91" spans="1:95" x14ac:dyDescent="0.3">
      <c r="A91" s="8"/>
      <c r="B91" s="8"/>
    </row>
    <row r="92" spans="1:95" x14ac:dyDescent="0.3">
      <c r="A92" s="8"/>
      <c r="B92" s="8"/>
    </row>
    <row r="93" spans="1:95" x14ac:dyDescent="0.3">
      <c r="A93" s="8"/>
      <c r="B93" s="8"/>
    </row>
    <row r="94" spans="1:95" x14ac:dyDescent="0.3">
      <c r="A94" s="8"/>
      <c r="B94" s="8"/>
    </row>
    <row r="95" spans="1:95" x14ac:dyDescent="0.3">
      <c r="A95" s="8"/>
      <c r="B95" s="8"/>
    </row>
    <row r="96" spans="1:95" x14ac:dyDescent="0.3">
      <c r="A96" s="8"/>
      <c r="B96" s="8"/>
    </row>
    <row r="97" spans="1:2" x14ac:dyDescent="0.3">
      <c r="A97" s="8"/>
      <c r="B97" s="8"/>
    </row>
    <row r="98" spans="1:2" x14ac:dyDescent="0.3">
      <c r="A98" s="8"/>
      <c r="B98" s="8"/>
    </row>
    <row r="99" spans="1:2" x14ac:dyDescent="0.3">
      <c r="A99" s="8"/>
      <c r="B99" s="8"/>
    </row>
    <row r="100" spans="1:2" x14ac:dyDescent="0.3">
      <c r="A100" s="8"/>
      <c r="B100" s="8"/>
    </row>
    <row r="101" spans="1:2" x14ac:dyDescent="0.3">
      <c r="A101" s="8"/>
      <c r="B101" s="8"/>
    </row>
    <row r="102" spans="1:2" x14ac:dyDescent="0.3">
      <c r="A102" s="8"/>
      <c r="B102" s="8"/>
    </row>
    <row r="103" spans="1:2" x14ac:dyDescent="0.3">
      <c r="A103" s="8"/>
      <c r="B103" s="8"/>
    </row>
    <row r="104" spans="1:2" x14ac:dyDescent="0.3">
      <c r="A104" s="8"/>
      <c r="B104" s="8"/>
    </row>
    <row r="105" spans="1:2" x14ac:dyDescent="0.3">
      <c r="A105" s="8"/>
      <c r="B105" s="8"/>
    </row>
    <row r="106" spans="1:2" x14ac:dyDescent="0.3">
      <c r="A106" s="8"/>
      <c r="B106" s="8"/>
    </row>
    <row r="107" spans="1:2" x14ac:dyDescent="0.3">
      <c r="A107" s="8"/>
      <c r="B107" s="8"/>
    </row>
    <row r="108" spans="1:2" x14ac:dyDescent="0.3">
      <c r="A108" s="8"/>
      <c r="B108" s="8"/>
    </row>
    <row r="109" spans="1:2" x14ac:dyDescent="0.3">
      <c r="A109" s="8"/>
      <c r="B109" s="8"/>
    </row>
    <row r="110" spans="1:2" x14ac:dyDescent="0.3">
      <c r="A110" s="8"/>
      <c r="B110" s="8"/>
    </row>
    <row r="111" spans="1:2" x14ac:dyDescent="0.3">
      <c r="A111" s="8"/>
      <c r="B111" s="8"/>
    </row>
    <row r="112" spans="1:2" x14ac:dyDescent="0.3">
      <c r="A112" s="8"/>
      <c r="B112" s="8"/>
    </row>
    <row r="113" spans="1:2" x14ac:dyDescent="0.3">
      <c r="A113" s="8"/>
      <c r="B113" s="8"/>
    </row>
    <row r="114" spans="1:2" x14ac:dyDescent="0.3">
      <c r="A114" s="8"/>
      <c r="B114" s="8"/>
    </row>
    <row r="115" spans="1:2" x14ac:dyDescent="0.3">
      <c r="A115" s="8"/>
      <c r="B115" s="8"/>
    </row>
    <row r="116" spans="1:2" x14ac:dyDescent="0.3">
      <c r="A116" s="8"/>
      <c r="B116" s="8"/>
    </row>
    <row r="117" spans="1:2" x14ac:dyDescent="0.3">
      <c r="A117" s="8"/>
      <c r="B117" s="8"/>
    </row>
    <row r="118" spans="1:2" x14ac:dyDescent="0.3">
      <c r="A118" s="8"/>
      <c r="B118" s="8"/>
    </row>
    <row r="119" spans="1:2" x14ac:dyDescent="0.3">
      <c r="A119" s="8"/>
      <c r="B119" s="8"/>
    </row>
    <row r="120" spans="1:2" x14ac:dyDescent="0.3">
      <c r="A120" s="8"/>
      <c r="B120" s="8"/>
    </row>
    <row r="121" spans="1:2" x14ac:dyDescent="0.3">
      <c r="A121" s="8"/>
      <c r="B121" s="8"/>
    </row>
    <row r="122" spans="1:2" x14ac:dyDescent="0.3">
      <c r="A122" s="8"/>
      <c r="B122" s="8"/>
    </row>
    <row r="123" spans="1:2" x14ac:dyDescent="0.3">
      <c r="A123" s="8"/>
      <c r="B123" s="8"/>
    </row>
    <row r="124" spans="1:2" x14ac:dyDescent="0.3">
      <c r="A124" s="8"/>
      <c r="B124" s="8"/>
    </row>
    <row r="125" spans="1:2" x14ac:dyDescent="0.3">
      <c r="A125" s="8"/>
      <c r="B125" s="8"/>
    </row>
    <row r="126" spans="1:2" x14ac:dyDescent="0.3">
      <c r="A126" s="8"/>
      <c r="B126" s="8"/>
    </row>
    <row r="127" spans="1:2" x14ac:dyDescent="0.3">
      <c r="A127" s="8"/>
      <c r="B127" s="8"/>
    </row>
    <row r="128" spans="1:2" x14ac:dyDescent="0.3">
      <c r="A128" s="8"/>
      <c r="B128" s="8"/>
    </row>
    <row r="129" spans="1:2" x14ac:dyDescent="0.3">
      <c r="A129" s="8"/>
      <c r="B129" s="8"/>
    </row>
    <row r="130" spans="1:2" x14ac:dyDescent="0.3">
      <c r="A130" s="8"/>
      <c r="B130" s="8"/>
    </row>
    <row r="131" spans="1:2" x14ac:dyDescent="0.3">
      <c r="A131" s="8"/>
      <c r="B131" s="8"/>
    </row>
    <row r="132" spans="1:2" x14ac:dyDescent="0.3">
      <c r="A132" s="8"/>
      <c r="B132" s="8"/>
    </row>
    <row r="133" spans="1:2" x14ac:dyDescent="0.3">
      <c r="A133" s="8"/>
      <c r="B133" s="8"/>
    </row>
    <row r="134" spans="1:2" x14ac:dyDescent="0.3">
      <c r="A134" s="8"/>
      <c r="B134" s="8"/>
    </row>
    <row r="135" spans="1:2" x14ac:dyDescent="0.3">
      <c r="A135" s="8"/>
      <c r="B135" s="8"/>
    </row>
    <row r="136" spans="1:2" x14ac:dyDescent="0.3">
      <c r="A136" s="8"/>
      <c r="B136" s="8"/>
    </row>
    <row r="137" spans="1:2" x14ac:dyDescent="0.3">
      <c r="A137" s="8"/>
      <c r="B137" s="8"/>
    </row>
    <row r="138" spans="1:2" x14ac:dyDescent="0.3">
      <c r="A138" s="8"/>
      <c r="B138" s="8"/>
    </row>
    <row r="139" spans="1:2" x14ac:dyDescent="0.3">
      <c r="A139" s="8"/>
      <c r="B139" s="8"/>
    </row>
    <row r="140" spans="1:2" x14ac:dyDescent="0.3">
      <c r="A140" s="8"/>
      <c r="B140" s="8"/>
    </row>
    <row r="141" spans="1:2" x14ac:dyDescent="0.3">
      <c r="A141" s="8"/>
      <c r="B141" s="8"/>
    </row>
    <row r="142" spans="1:2" x14ac:dyDescent="0.3">
      <c r="A142" s="8"/>
      <c r="B142" s="8"/>
    </row>
    <row r="143" spans="1:2" x14ac:dyDescent="0.3">
      <c r="A143" s="8"/>
      <c r="B143" s="8"/>
    </row>
    <row r="144" spans="1:2" x14ac:dyDescent="0.3">
      <c r="A144" s="8"/>
      <c r="B144" s="8"/>
    </row>
    <row r="145" spans="1:2" x14ac:dyDescent="0.3">
      <c r="A145" s="8"/>
      <c r="B145" s="8"/>
    </row>
    <row r="146" spans="1:2" x14ac:dyDescent="0.3">
      <c r="A146" s="8"/>
      <c r="B146" s="8"/>
    </row>
    <row r="147" spans="1:2" x14ac:dyDescent="0.3">
      <c r="A147" s="8"/>
      <c r="B147" s="8"/>
    </row>
    <row r="148" spans="1:2" x14ac:dyDescent="0.3">
      <c r="A148" s="8"/>
      <c r="B148" s="8"/>
    </row>
    <row r="149" spans="1:2" x14ac:dyDescent="0.3">
      <c r="A149" s="8"/>
      <c r="B149" s="8"/>
    </row>
    <row r="150" spans="1:2" x14ac:dyDescent="0.3">
      <c r="A150" s="8"/>
      <c r="B150" s="8"/>
    </row>
    <row r="151" spans="1:2" x14ac:dyDescent="0.3">
      <c r="A151" s="8"/>
      <c r="B151" s="8"/>
    </row>
    <row r="152" spans="1:2" x14ac:dyDescent="0.3">
      <c r="A152" s="8"/>
      <c r="B152" s="8"/>
    </row>
    <row r="153" spans="1:2" x14ac:dyDescent="0.3">
      <c r="A153" s="8"/>
      <c r="B153" s="8"/>
    </row>
    <row r="154" spans="1:2" x14ac:dyDescent="0.3">
      <c r="A154" s="8"/>
      <c r="B154" s="8"/>
    </row>
    <row r="155" spans="1:2" x14ac:dyDescent="0.3">
      <c r="A155" s="8"/>
      <c r="B155" s="8"/>
    </row>
    <row r="156" spans="1:2" x14ac:dyDescent="0.3">
      <c r="A156" s="8"/>
      <c r="B156" s="8"/>
    </row>
    <row r="157" spans="1:2" x14ac:dyDescent="0.3">
      <c r="A157" s="8"/>
      <c r="B157" s="8"/>
    </row>
    <row r="158" spans="1:2" x14ac:dyDescent="0.3">
      <c r="A158" s="8"/>
      <c r="B158" s="8"/>
    </row>
    <row r="159" spans="1:2" x14ac:dyDescent="0.3">
      <c r="A159" s="8"/>
      <c r="B159" s="8"/>
    </row>
    <row r="160" spans="1:2" x14ac:dyDescent="0.3">
      <c r="A160" s="8"/>
      <c r="B160" s="8"/>
    </row>
    <row r="161" spans="1:2" x14ac:dyDescent="0.3">
      <c r="A161" s="8"/>
      <c r="B161" s="8"/>
    </row>
    <row r="162" spans="1:2" x14ac:dyDescent="0.3">
      <c r="A162" s="8"/>
      <c r="B162" s="8"/>
    </row>
    <row r="163" spans="1:2" x14ac:dyDescent="0.3">
      <c r="A163" s="8"/>
      <c r="B163" s="8"/>
    </row>
    <row r="164" spans="1:2" x14ac:dyDescent="0.3">
      <c r="A164" s="8"/>
      <c r="B164" s="8"/>
    </row>
    <row r="165" spans="1:2" x14ac:dyDescent="0.3">
      <c r="A165" s="8"/>
      <c r="B165" s="8"/>
    </row>
    <row r="166" spans="1:2" x14ac:dyDescent="0.3">
      <c r="A166" s="8"/>
      <c r="B166" s="8"/>
    </row>
    <row r="167" spans="1:2" x14ac:dyDescent="0.3">
      <c r="A167" s="8"/>
      <c r="B167" s="8"/>
    </row>
    <row r="168" spans="1:2" x14ac:dyDescent="0.3">
      <c r="A168" s="8"/>
      <c r="B168" s="8"/>
    </row>
    <row r="169" spans="1:2" x14ac:dyDescent="0.3">
      <c r="A169" s="8"/>
      <c r="B169" s="8"/>
    </row>
    <row r="170" spans="1:2" x14ac:dyDescent="0.3">
      <c r="A170" s="8"/>
      <c r="B170" s="8"/>
    </row>
    <row r="171" spans="1:2" x14ac:dyDescent="0.3">
      <c r="A171" s="8"/>
      <c r="B171" s="8"/>
    </row>
    <row r="172" spans="1:2" x14ac:dyDescent="0.3">
      <c r="A172" s="8"/>
      <c r="B172" s="8"/>
    </row>
    <row r="173" spans="1:2" x14ac:dyDescent="0.3">
      <c r="A173" s="8"/>
      <c r="B173" s="8"/>
    </row>
    <row r="174" spans="1:2" x14ac:dyDescent="0.3">
      <c r="A174" s="8"/>
      <c r="B174" s="8"/>
    </row>
    <row r="175" spans="1:2" x14ac:dyDescent="0.3">
      <c r="A175" s="8"/>
      <c r="B175" s="8"/>
    </row>
    <row r="176" spans="1:2" x14ac:dyDescent="0.3">
      <c r="A176" s="8"/>
      <c r="B176" s="8"/>
    </row>
    <row r="177" spans="1:2" x14ac:dyDescent="0.3">
      <c r="A177" s="8"/>
      <c r="B177" s="8"/>
    </row>
    <row r="178" spans="1:2" x14ac:dyDescent="0.3">
      <c r="A178" s="8"/>
      <c r="B178" s="8"/>
    </row>
    <row r="179" spans="1:2" x14ac:dyDescent="0.3">
      <c r="A179" s="8"/>
      <c r="B179" s="8"/>
    </row>
    <row r="180" spans="1:2" x14ac:dyDescent="0.3">
      <c r="A180" s="8"/>
      <c r="B180" s="8"/>
    </row>
    <row r="181" spans="1:2" x14ac:dyDescent="0.3">
      <c r="A181" s="8"/>
      <c r="B181" s="8"/>
    </row>
    <row r="182" spans="1:2" x14ac:dyDescent="0.3">
      <c r="A182" s="8"/>
      <c r="B182" s="8"/>
    </row>
    <row r="183" spans="1:2" x14ac:dyDescent="0.3">
      <c r="A183" s="8"/>
      <c r="B183" s="8"/>
    </row>
    <row r="184" spans="1:2" x14ac:dyDescent="0.3">
      <c r="A184" s="8"/>
      <c r="B184" s="8"/>
    </row>
    <row r="185" spans="1:2" x14ac:dyDescent="0.3">
      <c r="A185" s="8"/>
      <c r="B185" s="8"/>
    </row>
    <row r="186" spans="1:2" x14ac:dyDescent="0.3">
      <c r="A186" s="8"/>
      <c r="B186" s="8"/>
    </row>
    <row r="187" spans="1:2" x14ac:dyDescent="0.3">
      <c r="A187" s="8"/>
      <c r="B187" s="8"/>
    </row>
    <row r="188" spans="1:2" x14ac:dyDescent="0.3">
      <c r="A188" s="8"/>
      <c r="B188" s="8"/>
    </row>
    <row r="189" spans="1:2" x14ac:dyDescent="0.3">
      <c r="A189" s="8"/>
      <c r="B189" s="8"/>
    </row>
    <row r="190" spans="1:2" x14ac:dyDescent="0.3">
      <c r="A190" s="8"/>
      <c r="B190" s="8"/>
    </row>
    <row r="191" spans="1:2" x14ac:dyDescent="0.3">
      <c r="A191" s="8"/>
      <c r="B191" s="8"/>
    </row>
    <row r="192" spans="1:2" x14ac:dyDescent="0.3">
      <c r="A192" s="8"/>
      <c r="B192" s="8"/>
    </row>
    <row r="193" spans="1:2" x14ac:dyDescent="0.3">
      <c r="A193" s="8"/>
      <c r="B193" s="8"/>
    </row>
    <row r="194" spans="1:2" x14ac:dyDescent="0.3">
      <c r="A194" s="8"/>
      <c r="B194" s="8"/>
    </row>
    <row r="195" spans="1:2" x14ac:dyDescent="0.3">
      <c r="A195" s="8"/>
      <c r="B195" s="8"/>
    </row>
  </sheetData>
  <mergeCells count="62">
    <mergeCell ref="AG1:AI1"/>
    <mergeCell ref="C1:E1"/>
    <mergeCell ref="F1:H1"/>
    <mergeCell ref="I1:K1"/>
    <mergeCell ref="L1:N1"/>
    <mergeCell ref="O1:Q1"/>
    <mergeCell ref="R1:T1"/>
    <mergeCell ref="U1:W1"/>
    <mergeCell ref="X1:Z1"/>
    <mergeCell ref="AA1:AC1"/>
    <mergeCell ref="AD1:AF1"/>
    <mergeCell ref="BQ1:BS1"/>
    <mergeCell ref="AJ1:AL1"/>
    <mergeCell ref="AM1:AO1"/>
    <mergeCell ref="AP1:AR1"/>
    <mergeCell ref="AS1:AU1"/>
    <mergeCell ref="AV1:AX1"/>
    <mergeCell ref="AY1:BA1"/>
    <mergeCell ref="BB1:BD1"/>
    <mergeCell ref="BE1:BG1"/>
    <mergeCell ref="BH1:BJ1"/>
    <mergeCell ref="BK1:BM1"/>
    <mergeCell ref="BN1:BP1"/>
    <mergeCell ref="CL1:CN1"/>
    <mergeCell ref="CO1:CQ1"/>
    <mergeCell ref="C2:E2"/>
    <mergeCell ref="F2:H2"/>
    <mergeCell ref="I2:K2"/>
    <mergeCell ref="L2:N2"/>
    <mergeCell ref="O2:Q2"/>
    <mergeCell ref="R2:T2"/>
    <mergeCell ref="U2:W2"/>
    <mergeCell ref="BT1:BV1"/>
    <mergeCell ref="BW1:BY1"/>
    <mergeCell ref="BZ1:CB1"/>
    <mergeCell ref="CC1:CE1"/>
    <mergeCell ref="CF1:CH1"/>
    <mergeCell ref="CI1:CK1"/>
    <mergeCell ref="BE2:BG2"/>
    <mergeCell ref="X2:Z2"/>
    <mergeCell ref="AA2:AC2"/>
    <mergeCell ref="AD2:AF2"/>
    <mergeCell ref="AG2:AI2"/>
    <mergeCell ref="AJ2:AL2"/>
    <mergeCell ref="AM2:AO2"/>
    <mergeCell ref="AP2:AR2"/>
    <mergeCell ref="AS2:AU2"/>
    <mergeCell ref="AV2:AX2"/>
    <mergeCell ref="AY2:BA2"/>
    <mergeCell ref="BB2:BD2"/>
    <mergeCell ref="CO2:CQ2"/>
    <mergeCell ref="BH2:BJ2"/>
    <mergeCell ref="BK2:BM2"/>
    <mergeCell ref="BN2:BP2"/>
    <mergeCell ref="BQ2:BS2"/>
    <mergeCell ref="BT2:BV2"/>
    <mergeCell ref="BW2:BY2"/>
    <mergeCell ref="BZ2:CB2"/>
    <mergeCell ref="CC2:CE2"/>
    <mergeCell ref="CF2:CH2"/>
    <mergeCell ref="CI2:CK2"/>
    <mergeCell ref="CL2:C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6"/>
  <sheetViews>
    <sheetView zoomScale="70" zoomScaleNormal="70" workbookViewId="0">
      <pane xSplit="1" ySplit="3" topLeftCell="B4" activePane="bottomRight" state="frozen"/>
      <selection pane="topRight" activeCell="B1" sqref="B1"/>
      <selection pane="bottomLeft" activeCell="A7" sqref="A7"/>
      <selection pane="bottomRight" activeCell="A42" sqref="A42"/>
    </sheetView>
  </sheetViews>
  <sheetFormatPr defaultRowHeight="14.4" x14ac:dyDescent="0.3"/>
  <cols>
    <col min="1" max="1" width="33.77734375" style="7" customWidth="1"/>
    <col min="2" max="2" width="19.88671875" style="7" bestFit="1" customWidth="1"/>
    <col min="3" max="59" width="14.6640625" customWidth="1"/>
  </cols>
  <sheetData>
    <row r="1" spans="1:60" s="55" customFormat="1" ht="28.2" customHeight="1" x14ac:dyDescent="0.3">
      <c r="A1" s="56" t="s">
        <v>283</v>
      </c>
      <c r="B1" s="56"/>
      <c r="C1" s="56"/>
      <c r="D1" s="55" t="s">
        <v>287</v>
      </c>
      <c r="F1" s="55" t="s">
        <v>289</v>
      </c>
      <c r="H1" s="55" t="s">
        <v>290</v>
      </c>
      <c r="J1" s="55" t="s">
        <v>290</v>
      </c>
      <c r="L1" s="55" t="s">
        <v>291</v>
      </c>
      <c r="N1" s="55" t="s">
        <v>292</v>
      </c>
      <c r="P1" s="55" t="s">
        <v>293</v>
      </c>
      <c r="R1" s="55" t="s">
        <v>294</v>
      </c>
      <c r="T1" s="55" t="s">
        <v>295</v>
      </c>
      <c r="V1" s="55" t="s">
        <v>296</v>
      </c>
      <c r="X1" s="55" t="s">
        <v>298</v>
      </c>
      <c r="Z1" s="55" t="s">
        <v>297</v>
      </c>
      <c r="AB1" s="55" t="s">
        <v>299</v>
      </c>
      <c r="AD1" s="55" t="s">
        <v>300</v>
      </c>
      <c r="AF1" s="55" t="s">
        <v>301</v>
      </c>
      <c r="AH1" s="55" t="s">
        <v>302</v>
      </c>
      <c r="AJ1" s="55" t="s">
        <v>4</v>
      </c>
      <c r="AL1" s="55" t="s">
        <v>303</v>
      </c>
      <c r="AN1" s="55" t="s">
        <v>6</v>
      </c>
      <c r="AP1" s="55" t="s">
        <v>6</v>
      </c>
      <c r="AR1" s="55" t="s">
        <v>138</v>
      </c>
      <c r="AT1" s="55" t="s">
        <v>304</v>
      </c>
      <c r="AV1" s="55" t="s">
        <v>305</v>
      </c>
      <c r="AX1" s="55" t="s">
        <v>306</v>
      </c>
      <c r="AZ1" s="55" t="s">
        <v>9</v>
      </c>
      <c r="BB1" s="55" t="s">
        <v>10</v>
      </c>
      <c r="BD1" s="55" t="s">
        <v>10</v>
      </c>
      <c r="BF1" s="55" t="s">
        <v>11</v>
      </c>
    </row>
    <row r="2" spans="1:60" x14ac:dyDescent="0.3">
      <c r="A2" s="2"/>
      <c r="B2" s="2"/>
      <c r="C2" s="2"/>
      <c r="D2" s="15" t="s">
        <v>379</v>
      </c>
      <c r="E2" s="15"/>
      <c r="F2" s="15" t="s">
        <v>380</v>
      </c>
      <c r="G2" s="15"/>
      <c r="H2" s="15" t="s">
        <v>381</v>
      </c>
      <c r="I2" s="15"/>
      <c r="J2" s="15" t="s">
        <v>382</v>
      </c>
      <c r="K2" s="15"/>
      <c r="L2" s="15" t="s">
        <v>383</v>
      </c>
      <c r="M2" s="15"/>
      <c r="N2" s="15" t="s">
        <v>384</v>
      </c>
      <c r="O2" s="15"/>
      <c r="P2" s="15" t="s">
        <v>385</v>
      </c>
      <c r="Q2" s="15"/>
      <c r="R2" s="15" t="s">
        <v>386</v>
      </c>
      <c r="S2" s="15"/>
      <c r="T2" s="15" t="s">
        <v>387</v>
      </c>
      <c r="U2" s="15"/>
      <c r="V2" s="15" t="s">
        <v>388</v>
      </c>
      <c r="W2" s="15"/>
      <c r="X2" s="15" t="s">
        <v>389</v>
      </c>
      <c r="Y2" s="15"/>
      <c r="Z2" s="15" t="s">
        <v>390</v>
      </c>
      <c r="AA2" s="15"/>
      <c r="AB2" s="15" t="s">
        <v>391</v>
      </c>
      <c r="AC2" s="15"/>
      <c r="AD2" s="15" t="s">
        <v>392</v>
      </c>
      <c r="AE2" s="15"/>
      <c r="AF2" s="15" t="s">
        <v>393</v>
      </c>
      <c r="AG2" s="15"/>
      <c r="AH2" s="15" t="s">
        <v>394</v>
      </c>
      <c r="AI2" s="15"/>
      <c r="AJ2" s="15" t="s">
        <v>395</v>
      </c>
      <c r="AK2" s="15"/>
      <c r="AL2" s="15" t="s">
        <v>396</v>
      </c>
      <c r="AM2" s="15"/>
      <c r="AN2" s="15" t="s">
        <v>397</v>
      </c>
      <c r="AO2" s="15"/>
      <c r="AP2" s="15" t="s">
        <v>398</v>
      </c>
      <c r="AQ2" s="15"/>
      <c r="AR2" s="15" t="s">
        <v>399</v>
      </c>
      <c r="AS2" s="15"/>
      <c r="AT2" s="15" t="s">
        <v>400</v>
      </c>
      <c r="AU2" s="15"/>
      <c r="AV2" s="15" t="s">
        <v>401</v>
      </c>
      <c r="AW2" s="15"/>
      <c r="AX2" s="15" t="s">
        <v>402</v>
      </c>
      <c r="AY2" s="15"/>
      <c r="AZ2" s="15" t="s">
        <v>403</v>
      </c>
      <c r="BA2" s="15"/>
      <c r="BB2" s="15" t="s">
        <v>404</v>
      </c>
      <c r="BC2" s="15"/>
      <c r="BD2" s="15" t="s">
        <v>405</v>
      </c>
      <c r="BE2" s="15"/>
      <c r="BF2" s="15" t="s">
        <v>406</v>
      </c>
      <c r="BG2" s="15"/>
      <c r="BH2" s="15"/>
    </row>
    <row r="3" spans="1:60" ht="28.8" x14ac:dyDescent="0.3">
      <c r="A3" s="53" t="s">
        <v>14</v>
      </c>
      <c r="B3" s="53" t="s">
        <v>342</v>
      </c>
      <c r="C3" s="2" t="s">
        <v>15</v>
      </c>
      <c r="D3" s="2" t="s">
        <v>350</v>
      </c>
      <c r="E3" s="2" t="s">
        <v>15</v>
      </c>
      <c r="F3" s="2" t="s">
        <v>350</v>
      </c>
      <c r="G3" s="2" t="s">
        <v>15</v>
      </c>
      <c r="H3" s="2" t="s">
        <v>350</v>
      </c>
      <c r="I3" s="2" t="s">
        <v>15</v>
      </c>
      <c r="J3" s="2" t="s">
        <v>350</v>
      </c>
      <c r="K3" s="2" t="s">
        <v>15</v>
      </c>
      <c r="L3" s="2" t="s">
        <v>350</v>
      </c>
      <c r="M3" s="2" t="s">
        <v>15</v>
      </c>
      <c r="N3" s="2" t="s">
        <v>350</v>
      </c>
      <c r="O3" s="2" t="s">
        <v>15</v>
      </c>
      <c r="P3" s="2" t="s">
        <v>350</v>
      </c>
      <c r="Q3" s="2" t="s">
        <v>15</v>
      </c>
      <c r="R3" s="2" t="s">
        <v>350</v>
      </c>
      <c r="S3" s="2" t="s">
        <v>15</v>
      </c>
      <c r="T3" s="2" t="s">
        <v>350</v>
      </c>
      <c r="U3" s="2" t="s">
        <v>15</v>
      </c>
      <c r="V3" s="2" t="s">
        <v>350</v>
      </c>
      <c r="W3" s="2" t="s">
        <v>15</v>
      </c>
      <c r="X3" s="2" t="s">
        <v>350</v>
      </c>
      <c r="Y3" s="2" t="s">
        <v>15</v>
      </c>
      <c r="Z3" s="2" t="s">
        <v>350</v>
      </c>
      <c r="AA3" s="2" t="s">
        <v>15</v>
      </c>
      <c r="AB3" s="2" t="s">
        <v>350</v>
      </c>
      <c r="AC3" s="2" t="s">
        <v>15</v>
      </c>
      <c r="AD3" s="2" t="s">
        <v>350</v>
      </c>
      <c r="AE3" s="2" t="s">
        <v>15</v>
      </c>
      <c r="AF3" s="2" t="s">
        <v>350</v>
      </c>
      <c r="AG3" s="2" t="s">
        <v>15</v>
      </c>
      <c r="AH3" s="2" t="s">
        <v>350</v>
      </c>
      <c r="AI3" s="2" t="s">
        <v>15</v>
      </c>
      <c r="AJ3" s="2" t="s">
        <v>350</v>
      </c>
      <c r="AK3" s="2" t="s">
        <v>15</v>
      </c>
      <c r="AL3" s="2" t="s">
        <v>350</v>
      </c>
      <c r="AM3" s="2" t="s">
        <v>15</v>
      </c>
      <c r="AN3" s="2" t="s">
        <v>350</v>
      </c>
      <c r="AO3" s="2" t="s">
        <v>15</v>
      </c>
      <c r="AP3" s="2" t="s">
        <v>350</v>
      </c>
      <c r="AQ3" s="2" t="s">
        <v>15</v>
      </c>
      <c r="AR3" s="2" t="s">
        <v>350</v>
      </c>
      <c r="AS3" s="2" t="s">
        <v>15</v>
      </c>
      <c r="AT3" s="2" t="s">
        <v>350</v>
      </c>
      <c r="AU3" s="2" t="s">
        <v>15</v>
      </c>
      <c r="AV3" s="2" t="s">
        <v>350</v>
      </c>
      <c r="AW3" s="2" t="s">
        <v>15</v>
      </c>
      <c r="AX3" s="2" t="s">
        <v>350</v>
      </c>
      <c r="AY3" s="2" t="s">
        <v>15</v>
      </c>
      <c r="AZ3" s="2" t="s">
        <v>350</v>
      </c>
      <c r="BA3" s="2" t="s">
        <v>15</v>
      </c>
      <c r="BB3" s="2" t="s">
        <v>350</v>
      </c>
      <c r="BC3" s="2" t="s">
        <v>15</v>
      </c>
      <c r="BD3" s="2" t="s">
        <v>350</v>
      </c>
      <c r="BE3" s="2" t="s">
        <v>15</v>
      </c>
      <c r="BF3" s="2" t="s">
        <v>350</v>
      </c>
      <c r="BG3" s="2"/>
    </row>
    <row r="4" spans="1:60" x14ac:dyDescent="0.3">
      <c r="A4" s="2" t="s">
        <v>307</v>
      </c>
      <c r="B4" s="2"/>
      <c r="C4" t="s">
        <v>141</v>
      </c>
      <c r="D4">
        <f>'Imports - Data (Raw&amp;Adjusted)'!N4/'Imports - Data (Raw&amp;Adjusted)'!M4</f>
        <v>0.48015873015873017</v>
      </c>
      <c r="E4" t="s">
        <v>36</v>
      </c>
      <c r="F4">
        <f>'Imports - Data (Raw&amp;Adjusted)'!Q4/'Imports - Data (Raw&amp;Adjusted)'!P4</f>
        <v>0.5</v>
      </c>
      <c r="G4" t="s">
        <v>142</v>
      </c>
      <c r="H4">
        <f>'Imports - Data (Raw&amp;Adjusted)'!T4/'Imports - Data (Raw&amp;Adjusted)'!S4</f>
        <v>6.2399999999999997E-2</v>
      </c>
      <c r="I4" t="s">
        <v>142</v>
      </c>
      <c r="J4">
        <f>'Imports - Data (Raw&amp;Adjusted)'!W4/'Imports - Data (Raw&amp;Adjusted)'!V4</f>
        <v>0.05</v>
      </c>
      <c r="K4" t="s">
        <v>62</v>
      </c>
      <c r="L4">
        <f>'Imports - Data (Raw&amp;Adjusted)'!Z4/'Imports - Data (Raw&amp;Adjusted)'!Y4</f>
        <v>0.31818181818181818</v>
      </c>
      <c r="M4" t="s">
        <v>36</v>
      </c>
      <c r="N4" s="16">
        <f>'Imports - Data (Raw&amp;Adjusted)'!AC4/'Imports - Data (Raw&amp;Adjusted)'!AB4</f>
        <v>0.40892193308550184</v>
      </c>
      <c r="O4" t="s">
        <v>36</v>
      </c>
      <c r="P4">
        <f>'Imports - Data (Raw&amp;Adjusted)'!AF4/'Imports - Data (Raw&amp;Adjusted)'!AE4</f>
        <v>0.33658058188950635</v>
      </c>
      <c r="Q4" t="s">
        <v>143</v>
      </c>
      <c r="R4">
        <f>'Imports - Data (Raw&amp;Adjusted)'!AI4/'Imports - Data (Raw&amp;Adjusted)'!AH4</f>
        <v>0.33332786885245902</v>
      </c>
      <c r="AA4" t="s">
        <v>36</v>
      </c>
      <c r="AB4">
        <f>'Imports - Data (Raw&amp;Adjusted)'!AX4/'Imports - Data (Raw&amp;Adjusted)'!AW4</f>
        <v>0.47499999999999998</v>
      </c>
    </row>
    <row r="5" spans="1:60" x14ac:dyDescent="0.3">
      <c r="A5" s="2" t="s">
        <v>51</v>
      </c>
      <c r="B5" s="2"/>
      <c r="H5" s="10"/>
      <c r="N5" s="10"/>
      <c r="Y5" t="s">
        <v>36</v>
      </c>
      <c r="Z5">
        <f>'Imports - Data (Raw&amp;Adjusted)'!AU5/'Imports - Data (Raw&amp;Adjusted)'!AT5</f>
        <v>0.21249999999999999</v>
      </c>
      <c r="AA5" t="s">
        <v>36</v>
      </c>
      <c r="AB5">
        <f>'Imports - Data (Raw&amp;Adjusted)'!AX5/'Imports - Data (Raw&amp;Adjusted)'!AW5</f>
        <v>0.24166666666666664</v>
      </c>
    </row>
    <row r="6" spans="1:60" x14ac:dyDescent="0.3">
      <c r="A6" s="2" t="s">
        <v>308</v>
      </c>
      <c r="B6" s="2"/>
      <c r="H6" s="10"/>
      <c r="N6" s="10"/>
      <c r="AQ6" t="s">
        <v>144</v>
      </c>
      <c r="AR6">
        <f>'Imports - Data (Raw&amp;Adjusted)'!BV6/'Imports - Data (Raw&amp;Adjusted)'!BU6</f>
        <v>0.17115081810091051</v>
      </c>
      <c r="AS6" t="s">
        <v>144</v>
      </c>
      <c r="AT6">
        <f>'Imports - Data (Raw&amp;Adjusted)'!BY6/'Imports - Data (Raw&amp;Adjusted)'!BX6</f>
        <v>0.16797018529211066</v>
      </c>
      <c r="AU6" t="s">
        <v>36</v>
      </c>
      <c r="AV6">
        <f>'Imports - Data (Raw&amp;Adjusted)'!CB6/'Imports - Data (Raw&amp;Adjusted)'!CA6</f>
        <v>0.15318181818181817</v>
      </c>
      <c r="AW6" t="s">
        <v>36</v>
      </c>
      <c r="AX6">
        <f>'Imports - Data (Raw&amp;Adjusted)'!CE6/'Imports - Data (Raw&amp;Adjusted)'!CD6</f>
        <v>0.17499999999999999</v>
      </c>
      <c r="AY6" t="s">
        <v>36</v>
      </c>
      <c r="AZ6">
        <f>'Imports - Data (Raw&amp;Adjusted)'!CH6/'Imports - Data (Raw&amp;Adjusted)'!CG6</f>
        <v>0.25</v>
      </c>
      <c r="BA6" t="s">
        <v>36</v>
      </c>
      <c r="BB6">
        <f>'Imports - Data (Raw&amp;Adjusted)'!CK6/'Imports - Data (Raw&amp;Adjusted)'!CJ6</f>
        <v>0.29411764705882354</v>
      </c>
      <c r="BC6" t="s">
        <v>36</v>
      </c>
      <c r="BD6">
        <f>'Imports - Data (Raw&amp;Adjusted)'!CN6/'Imports - Data (Raw&amp;Adjusted)'!CM6</f>
        <v>0.20588235294117646</v>
      </c>
    </row>
    <row r="7" spans="1:60" x14ac:dyDescent="0.3">
      <c r="A7" s="2" t="s">
        <v>309</v>
      </c>
      <c r="B7" s="2"/>
      <c r="AQ7" t="s">
        <v>145</v>
      </c>
      <c r="AR7">
        <f>'Imports - Data (Raw&amp;Adjusted)'!BV7/'Imports - Data (Raw&amp;Adjusted)'!BU7</f>
        <v>26.754966887417218</v>
      </c>
      <c r="AS7" t="s">
        <v>145</v>
      </c>
      <c r="AT7">
        <f>'Imports - Data (Raw&amp;Adjusted)'!BY7/'Imports - Data (Raw&amp;Adjusted)'!BX7</f>
        <v>49</v>
      </c>
    </row>
    <row r="8" spans="1:60" x14ac:dyDescent="0.3">
      <c r="A8" s="2" t="s">
        <v>310</v>
      </c>
      <c r="B8" s="2"/>
      <c r="AQ8" t="s">
        <v>146</v>
      </c>
      <c r="AR8">
        <f>'Imports - Data (Raw&amp;Adjusted)'!BV8/'Imports - Data (Raw&amp;Adjusted)'!BU8</f>
        <v>0.53333333333333333</v>
      </c>
      <c r="AS8" t="s">
        <v>146</v>
      </c>
      <c r="AT8">
        <f>'Imports - Data (Raw&amp;Adjusted)'!BY8/'Imports - Data (Raw&amp;Adjusted)'!BX8</f>
        <v>0.51515151515151514</v>
      </c>
    </row>
    <row r="9" spans="1:60" x14ac:dyDescent="0.3">
      <c r="A9" s="7" t="s">
        <v>103</v>
      </c>
      <c r="AQ9" t="s">
        <v>107</v>
      </c>
      <c r="AR9">
        <f>'Imports - Data (Raw&amp;Adjusted)'!BV9/'Imports - Data (Raw&amp;Adjusted)'!BU9</f>
        <v>1.0120481927710843</v>
      </c>
      <c r="AS9" t="s">
        <v>107</v>
      </c>
      <c r="AT9">
        <f>'Imports - Data (Raw&amp;Adjusted)'!BY9/'Imports - Data (Raw&amp;Adjusted)'!BX9</f>
        <v>1.0476190476190477</v>
      </c>
      <c r="AY9" t="s">
        <v>97</v>
      </c>
      <c r="AZ9">
        <f>'Imports - Data (Raw&amp;Adjusted)'!CH9/'Imports - Data (Raw&amp;Adjusted)'!CG9</f>
        <v>0.9</v>
      </c>
      <c r="BA9" t="s">
        <v>97</v>
      </c>
      <c r="BB9">
        <f>'Imports - Data (Raw&amp;Adjusted)'!CK9/'Imports - Data (Raw&amp;Adjusted)'!CJ9</f>
        <v>0.9</v>
      </c>
      <c r="BC9" t="s">
        <v>97</v>
      </c>
      <c r="BD9">
        <f>'Imports - Data (Raw&amp;Adjusted)'!CN9/'Imports - Data (Raw&amp;Adjusted)'!CM9</f>
        <v>0.9464285714285714</v>
      </c>
    </row>
    <row r="10" spans="1:60" x14ac:dyDescent="0.3">
      <c r="A10" s="20" t="s">
        <v>311</v>
      </c>
      <c r="B10" s="20"/>
      <c r="AU10" t="s">
        <v>97</v>
      </c>
      <c r="AV10">
        <f>'Imports - Data (Raw&amp;Adjusted)'!CB10/'Imports - Data (Raw&amp;Adjusted)'!CA10</f>
        <v>0.9</v>
      </c>
      <c r="AW10" t="s">
        <v>107</v>
      </c>
      <c r="AX10">
        <f>'Imports - Data (Raw&amp;Adjusted)'!CE10/'Imports - Data (Raw&amp;Adjusted)'!CD10</f>
        <v>0.92500000000000004</v>
      </c>
    </row>
    <row r="11" spans="1:60" x14ac:dyDescent="0.3">
      <c r="A11" s="2" t="s">
        <v>312</v>
      </c>
      <c r="B11" s="2"/>
      <c r="E11" t="s">
        <v>98</v>
      </c>
      <c r="F11">
        <f>'Imports - Data (Raw&amp;Adjusted)'!Q11/'Imports - Data (Raw&amp;Adjusted)'!P11</f>
        <v>2</v>
      </c>
      <c r="AG11" t="s">
        <v>147</v>
      </c>
      <c r="AH11">
        <f>'Imports - Data (Raw&amp;Adjusted)'!BG11/'Imports - Data (Raw&amp;Adjusted)'!BF11</f>
        <v>1.35</v>
      </c>
      <c r="AU11" t="s">
        <v>97</v>
      </c>
      <c r="AV11">
        <f>'Imports - Data (Raw&amp;Adjusted)'!CB11/'Imports - Data (Raw&amp;Adjusted)'!CA11</f>
        <v>1</v>
      </c>
      <c r="AW11" t="s">
        <v>110</v>
      </c>
      <c r="AX11">
        <f>'Imports - Data (Raw&amp;Adjusted)'!CE11/'Imports - Data (Raw&amp;Adjusted)'!CD11</f>
        <v>1.4</v>
      </c>
    </row>
    <row r="12" spans="1:60" x14ac:dyDescent="0.3">
      <c r="A12" s="2" t="s">
        <v>313</v>
      </c>
      <c r="B12" s="2"/>
      <c r="AE12" t="s">
        <v>98</v>
      </c>
      <c r="AF12">
        <f>'Imports - Data (Raw&amp;Adjusted)'!BD12/'Imports - Data (Raw&amp;Adjusted)'!BC12</f>
        <v>1.1000000000000001</v>
      </c>
    </row>
    <row r="13" spans="1:60" x14ac:dyDescent="0.3">
      <c r="A13" s="2" t="s">
        <v>314</v>
      </c>
      <c r="B13" s="2"/>
      <c r="AG13" t="s">
        <v>111</v>
      </c>
      <c r="AH13">
        <f>'Imports - Data (Raw&amp;Adjusted)'!BG13/'Imports - Data (Raw&amp;Adjusted)'!BF13</f>
        <v>0.7</v>
      </c>
      <c r="AU13" t="s">
        <v>112</v>
      </c>
      <c r="AV13">
        <f>'Imports - Data (Raw&amp;Adjusted)'!CB13/'Imports - Data (Raw&amp;Adjusted)'!CA13</f>
        <v>0.65</v>
      </c>
      <c r="AW13" t="s">
        <v>148</v>
      </c>
      <c r="AX13">
        <f>'Imports - Data (Raw&amp;Adjusted)'!CE13/'Imports - Data (Raw&amp;Adjusted)'!CD13</f>
        <v>0.8</v>
      </c>
    </row>
    <row r="14" spans="1:60" x14ac:dyDescent="0.3">
      <c r="A14" s="2" t="s">
        <v>78</v>
      </c>
      <c r="B14" s="2"/>
      <c r="AQ14" t="s">
        <v>107</v>
      </c>
      <c r="AR14">
        <f>'Imports - Data (Raw&amp;Adjusted)'!BV14/'Imports - Data (Raw&amp;Adjusted)'!BU14</f>
        <v>1.3445378151260505</v>
      </c>
      <c r="AS14" t="s">
        <v>107</v>
      </c>
      <c r="AT14">
        <f>'Imports - Data (Raw&amp;Adjusted)'!BY14/'Imports - Data (Raw&amp;Adjusted)'!BX14</f>
        <v>1.3088529358298491</v>
      </c>
      <c r="AU14" t="s">
        <v>97</v>
      </c>
      <c r="AV14">
        <f>'Imports - Data (Raw&amp;Adjusted)'!CB14/'Imports - Data (Raw&amp;Adjusted)'!CA14</f>
        <v>1.3</v>
      </c>
      <c r="AW14" t="s">
        <v>97</v>
      </c>
      <c r="AX14">
        <f>'Imports - Data (Raw&amp;Adjusted)'!CE14/'Imports - Data (Raw&amp;Adjusted)'!CD14</f>
        <v>1.3</v>
      </c>
      <c r="AY14" t="s">
        <v>97</v>
      </c>
      <c r="AZ14">
        <f>'Imports - Data (Raw&amp;Adjusted)'!CH14/'Imports - Data (Raw&amp;Adjusted)'!CG14</f>
        <v>1.2891891891891891</v>
      </c>
      <c r="BA14" t="s">
        <v>97</v>
      </c>
      <c r="BB14">
        <f>'Imports - Data (Raw&amp;Adjusted)'!CK14/'Imports - Data (Raw&amp;Adjusted)'!CJ14</f>
        <v>1.2</v>
      </c>
      <c r="BC14" t="s">
        <v>97</v>
      </c>
      <c r="BD14">
        <f>'Imports - Data (Raw&amp;Adjusted)'!CN14/'Imports - Data (Raw&amp;Adjusted)'!CM14</f>
        <v>1.2147651006711409</v>
      </c>
    </row>
    <row r="15" spans="1:60" x14ac:dyDescent="0.3">
      <c r="A15" s="2" t="s">
        <v>349</v>
      </c>
      <c r="B15" s="2"/>
      <c r="E15" t="s">
        <v>149</v>
      </c>
      <c r="F15">
        <f>'Imports - Data (Raw&amp;Adjusted)'!Q15/'Imports - Data (Raw&amp;Adjusted)'!P15</f>
        <v>0.05</v>
      </c>
    </row>
    <row r="16" spans="1:60" x14ac:dyDescent="0.3">
      <c r="A16" s="2" t="s">
        <v>83</v>
      </c>
      <c r="B16" s="2"/>
      <c r="AM16" t="s">
        <v>84</v>
      </c>
      <c r="AN16">
        <f>'Imports - Data (Raw&amp;Adjusted)'!BP16/'Imports - Data (Raw&amp;Adjusted)'!BO16</f>
        <v>4.75</v>
      </c>
      <c r="AQ16" t="s">
        <v>107</v>
      </c>
      <c r="AR16">
        <f>'Imports - Data (Raw&amp;Adjusted)'!BV16/'Imports - Data (Raw&amp;Adjusted)'!BU16</f>
        <v>5.2168242582328004</v>
      </c>
      <c r="AS16" t="s">
        <v>107</v>
      </c>
      <c r="AT16">
        <f>'Imports - Data (Raw&amp;Adjusted)'!BY16/'Imports - Data (Raw&amp;Adjusted)'!BX16</f>
        <v>6.2926829268292686</v>
      </c>
      <c r="AU16" t="s">
        <v>150</v>
      </c>
      <c r="AV16">
        <f>'Imports - Data (Raw&amp;Adjusted)'!CB16/'Imports - Data (Raw&amp;Adjusted)'!CA16</f>
        <v>2.4500000000000002</v>
      </c>
      <c r="AW16" t="s">
        <v>150</v>
      </c>
      <c r="AX16">
        <f>'Imports - Data (Raw&amp;Adjusted)'!CE16/'Imports - Data (Raw&amp;Adjusted)'!CD16</f>
        <v>2.3189439885836602</v>
      </c>
      <c r="AY16" t="s">
        <v>87</v>
      </c>
      <c r="AZ16">
        <f>'Imports - Data (Raw&amp;Adjusted)'!CH16/'Imports - Data (Raw&amp;Adjusted)'!CG16</f>
        <v>1.8220338983050848</v>
      </c>
      <c r="BA16" t="s">
        <v>87</v>
      </c>
      <c r="BB16">
        <f>'Imports - Data (Raw&amp;Adjusted)'!CK16/'Imports - Data (Raw&amp;Adjusted)'!CJ16</f>
        <v>2.0499999999999998</v>
      </c>
      <c r="BC16" t="s">
        <v>97</v>
      </c>
      <c r="BD16">
        <f>'Imports - Data (Raw&amp;Adjusted)'!CN16/'Imports - Data (Raw&amp;Adjusted)'!CM16</f>
        <v>2.4500000000000002</v>
      </c>
    </row>
    <row r="17" spans="1:56" x14ac:dyDescent="0.3">
      <c r="A17" s="2" t="s">
        <v>316</v>
      </c>
      <c r="B17" s="2"/>
    </row>
    <row r="18" spans="1:56" x14ac:dyDescent="0.3">
      <c r="A18" s="2" t="s">
        <v>315</v>
      </c>
      <c r="B18" s="2"/>
    </row>
    <row r="19" spans="1:56" x14ac:dyDescent="0.3">
      <c r="A19" s="2" t="s">
        <v>151</v>
      </c>
      <c r="B19" s="2"/>
      <c r="AU19" t="s">
        <v>36</v>
      </c>
      <c r="AV19">
        <f>'Imports - Data (Raw&amp;Adjusted)'!CB19/'Imports - Data (Raw&amp;Adjusted)'!CA19</f>
        <v>7.4629629629629628</v>
      </c>
      <c r="AW19" t="s">
        <v>36</v>
      </c>
      <c r="AX19">
        <f>'Imports - Data (Raw&amp;Adjusted)'!CE19/'Imports - Data (Raw&amp;Adjusted)'!CD19</f>
        <v>7.5882352941176467</v>
      </c>
      <c r="AY19" t="s">
        <v>36</v>
      </c>
      <c r="AZ19">
        <f>'Imports - Data (Raw&amp;Adjusted)'!CH19/'Imports - Data (Raw&amp;Adjusted)'!CG19</f>
        <v>5.5</v>
      </c>
      <c r="BA19" t="s">
        <v>36</v>
      </c>
      <c r="BB19">
        <f>'Imports - Data (Raw&amp;Adjusted)'!CK19/'Imports - Data (Raw&amp;Adjusted)'!CJ19</f>
        <v>5.7173913043478262</v>
      </c>
      <c r="BC19" t="s">
        <v>36</v>
      </c>
      <c r="BD19">
        <f>'Imports - Data (Raw&amp;Adjusted)'!CN19/'Imports - Data (Raw&amp;Adjusted)'!CM19</f>
        <v>5.0317460317460316</v>
      </c>
    </row>
    <row r="20" spans="1:56" x14ac:dyDescent="0.3">
      <c r="A20" s="8" t="s">
        <v>152</v>
      </c>
      <c r="B20" s="8"/>
      <c r="AQ20" t="s">
        <v>44</v>
      </c>
      <c r="AR20">
        <f>'Imports - Data (Raw&amp;Adjusted)'!BV20/'Imports - Data (Raw&amp;Adjusted)'!BU20</f>
        <v>7.593220338983051</v>
      </c>
      <c r="AS20" t="s">
        <v>44</v>
      </c>
      <c r="AT20">
        <f>'Imports - Data (Raw&amp;Adjusted)'!BY20/'Imports - Data (Raw&amp;Adjusted)'!BX20</f>
        <v>8</v>
      </c>
      <c r="AU20" t="s">
        <v>44</v>
      </c>
      <c r="AV20">
        <f>'Imports - Data (Raw&amp;Adjusted)'!CB20/'Imports - Data (Raw&amp;Adjusted)'!CA20</f>
        <v>8.908163265306122</v>
      </c>
      <c r="AW20" t="s">
        <v>44</v>
      </c>
      <c r="AX20">
        <f>'Imports - Data (Raw&amp;Adjusted)'!CE20/'Imports - Data (Raw&amp;Adjusted)'!CD20</f>
        <v>9.442477876106194</v>
      </c>
      <c r="AY20" t="s">
        <v>44</v>
      </c>
      <c r="AZ20">
        <f>'Imports - Data (Raw&amp;Adjusted)'!CH20/'Imports - Data (Raw&amp;Adjusted)'!CG20</f>
        <v>11.846153846153847</v>
      </c>
      <c r="BA20" t="s">
        <v>44</v>
      </c>
      <c r="BB20">
        <f>'Imports - Data (Raw&amp;Adjusted)'!CK20/'Imports - Data (Raw&amp;Adjusted)'!CJ20</f>
        <v>10</v>
      </c>
      <c r="BC20" t="s">
        <v>44</v>
      </c>
      <c r="BD20">
        <f>'Imports - Data (Raw&amp;Adjusted)'!CN20/'Imports - Data (Raw&amp;Adjusted)'!CM20</f>
        <v>8.6071428571428577</v>
      </c>
    </row>
    <row r="21" spans="1:56" x14ac:dyDescent="0.3">
      <c r="A21" s="8" t="s">
        <v>153</v>
      </c>
      <c r="B21" s="8"/>
      <c r="AQ21" t="s">
        <v>44</v>
      </c>
      <c r="AR21">
        <f>'Imports - Data (Raw&amp;Adjusted)'!BV21/'Imports - Data (Raw&amp;Adjusted)'!BU21</f>
        <v>124.0506329113924</v>
      </c>
      <c r="AS21" t="s">
        <v>44</v>
      </c>
      <c r="AT21">
        <f>'Imports - Data (Raw&amp;Adjusted)'!BY21/'Imports - Data (Raw&amp;Adjusted)'!BX21</f>
        <v>112.38095238095238</v>
      </c>
      <c r="AU21" t="s">
        <v>44</v>
      </c>
      <c r="AV21">
        <f>'Imports - Data (Raw&amp;Adjusted)'!CB21/'Imports - Data (Raw&amp;Adjusted)'!CA21</f>
        <v>70</v>
      </c>
      <c r="AW21" t="s">
        <v>44</v>
      </c>
      <c r="AX21">
        <f>'Imports - Data (Raw&amp;Adjusted)'!CE21/'Imports - Data (Raw&amp;Adjusted)'!CD21</f>
        <v>80</v>
      </c>
      <c r="AY21" t="s">
        <v>44</v>
      </c>
      <c r="AZ21">
        <f>'Imports - Data (Raw&amp;Adjusted)'!CH21/'Imports - Data (Raw&amp;Adjusted)'!CG21</f>
        <v>80</v>
      </c>
      <c r="BA21" t="s">
        <v>44</v>
      </c>
      <c r="BB21">
        <f>'Imports - Data (Raw&amp;Adjusted)'!CK21/'Imports - Data (Raw&amp;Adjusted)'!CJ21</f>
        <v>86</v>
      </c>
      <c r="BC21" t="s">
        <v>44</v>
      </c>
      <c r="BD21">
        <f>'Imports - Data (Raw&amp;Adjusted)'!CN21/'Imports - Data (Raw&amp;Adjusted)'!CM21</f>
        <v>87</v>
      </c>
    </row>
    <row r="22" spans="1:56" x14ac:dyDescent="0.3">
      <c r="A22" s="8" t="s">
        <v>43</v>
      </c>
      <c r="B22" s="8"/>
      <c r="AQ22" t="s">
        <v>44</v>
      </c>
      <c r="AR22">
        <f>'Imports - Data (Raw&amp;Adjusted)'!BV22/'Imports - Data (Raw&amp;Adjusted)'!BU22</f>
        <v>1.3201320132013201</v>
      </c>
      <c r="AS22" t="s">
        <v>44</v>
      </c>
      <c r="AT22">
        <f>'Imports - Data (Raw&amp;Adjusted)'!BY22/'Imports - Data (Raw&amp;Adjusted)'!BX22</f>
        <v>1.3333333333333333</v>
      </c>
      <c r="AU22" t="s">
        <v>44</v>
      </c>
      <c r="AV22">
        <f>'Imports - Data (Raw&amp;Adjusted)'!CB22/'Imports - Data (Raw&amp;Adjusted)'!CA22</f>
        <v>1.25</v>
      </c>
      <c r="AW22" t="s">
        <v>44</v>
      </c>
      <c r="AX22">
        <f>'Imports - Data (Raw&amp;Adjusted)'!CE22/'Imports - Data (Raw&amp;Adjusted)'!CD22</f>
        <v>1.4989891210166555</v>
      </c>
      <c r="AY22" t="s">
        <v>44</v>
      </c>
      <c r="AZ22">
        <f>'Imports - Data (Raw&amp;Adjusted)'!CH22/'Imports - Data (Raw&amp;Adjusted)'!CG22</f>
        <v>1.583001095290252</v>
      </c>
      <c r="BA22" t="s">
        <v>44</v>
      </c>
      <c r="BB22">
        <f>'Imports - Data (Raw&amp;Adjusted)'!CK22/'Imports - Data (Raw&amp;Adjusted)'!CJ22</f>
        <v>2.1371079655842355</v>
      </c>
      <c r="BC22" t="s">
        <v>44</v>
      </c>
      <c r="BD22">
        <f>'Imports - Data (Raw&amp;Adjusted)'!CN22/'Imports - Data (Raw&amp;Adjusted)'!CM22</f>
        <v>1.6617622928403435</v>
      </c>
    </row>
    <row r="23" spans="1:56" x14ac:dyDescent="0.3">
      <c r="A23" s="2" t="s">
        <v>317</v>
      </c>
      <c r="B23" s="2"/>
      <c r="AC23" t="s">
        <v>44</v>
      </c>
      <c r="AD23">
        <f>'Imports - Data (Raw&amp;Adjusted)'!BA23/'Imports - Data (Raw&amp;Adjusted)'!AZ23</f>
        <v>0.6791666666666667</v>
      </c>
    </row>
    <row r="24" spans="1:56" x14ac:dyDescent="0.3">
      <c r="A24" s="2" t="s">
        <v>318</v>
      </c>
      <c r="B24" s="2"/>
      <c r="O24" t="s">
        <v>46</v>
      </c>
      <c r="P24">
        <f>'Imports - Data (Raw&amp;Adjusted)'!AF24/'Imports - Data (Raw&amp;Adjusted)'!AE24</f>
        <v>0.28749999999999998</v>
      </c>
      <c r="Q24" t="s">
        <v>44</v>
      </c>
      <c r="R24">
        <f>'Imports - Data (Raw&amp;Adjusted)'!AI24/'Imports - Data (Raw&amp;Adjusted)'!AH24</f>
        <v>1</v>
      </c>
    </row>
    <row r="25" spans="1:56" x14ac:dyDescent="0.3">
      <c r="A25" s="2" t="s">
        <v>319</v>
      </c>
      <c r="B25" s="2"/>
      <c r="AM25" t="s">
        <v>44</v>
      </c>
      <c r="AN25">
        <f>'Imports - Data (Raw&amp;Adjusted)'!BP25/'Imports - Data (Raw&amp;Adjusted)'!BO25</f>
        <v>2</v>
      </c>
    </row>
    <row r="26" spans="1:56" x14ac:dyDescent="0.3">
      <c r="A26" s="2" t="s">
        <v>52</v>
      </c>
      <c r="B26" s="2"/>
      <c r="AM26" t="s">
        <v>44</v>
      </c>
      <c r="AN26">
        <f>'Imports - Data (Raw&amp;Adjusted)'!BP26/'Imports - Data (Raw&amp;Adjusted)'!BO26</f>
        <v>3.6</v>
      </c>
    </row>
    <row r="27" spans="1:56" x14ac:dyDescent="0.3">
      <c r="A27" s="8" t="s">
        <v>154</v>
      </c>
      <c r="B27" s="8"/>
      <c r="AQ27" t="s">
        <v>155</v>
      </c>
      <c r="AR27">
        <f>'Imports - Data (Raw&amp;Adjusted)'!BV27/'Imports - Data (Raw&amp;Adjusted)'!BU27</f>
        <v>1.92</v>
      </c>
      <c r="AS27" t="s">
        <v>155</v>
      </c>
      <c r="AT27">
        <f>'Imports - Data (Raw&amp;Adjusted)'!BY27/'Imports - Data (Raw&amp;Adjusted)'!BX27</f>
        <v>1.9495798319327731</v>
      </c>
    </row>
    <row r="28" spans="1:56" x14ac:dyDescent="0.3">
      <c r="A28" s="2" t="s">
        <v>320</v>
      </c>
      <c r="B28" s="2"/>
      <c r="AM28" t="s">
        <v>44</v>
      </c>
      <c r="AN28">
        <f>'Imports - Data (Raw&amp;Adjusted)'!BP28/'Imports - Data (Raw&amp;Adjusted)'!BO28</f>
        <v>13.103448275862069</v>
      </c>
    </row>
    <row r="29" spans="1:56" x14ac:dyDescent="0.3">
      <c r="A29" s="2" t="s">
        <v>321</v>
      </c>
      <c r="B29" s="2"/>
      <c r="AC29" t="s">
        <v>156</v>
      </c>
      <c r="AD29">
        <f>'Imports - Data (Raw&amp;Adjusted)'!BA29/'Imports - Data (Raw&amp;Adjusted)'!AZ29</f>
        <v>4.416666666666666E-3</v>
      </c>
    </row>
    <row r="30" spans="1:56" x14ac:dyDescent="0.3">
      <c r="A30" s="2" t="s">
        <v>322</v>
      </c>
      <c r="B30" s="2"/>
      <c r="AC30" t="s">
        <v>156</v>
      </c>
      <c r="AD30">
        <f>'Imports - Data (Raw&amp;Adjusted)'!BA30/'Imports - Data (Raw&amp;Adjusted)'!AZ30</f>
        <v>4.416666666666666E-3</v>
      </c>
    </row>
    <row r="31" spans="1:56" x14ac:dyDescent="0.3">
      <c r="A31" s="2" t="s">
        <v>157</v>
      </c>
      <c r="B31" s="2"/>
      <c r="AU31" t="s">
        <v>44</v>
      </c>
      <c r="AV31">
        <f>'Imports - Data (Raw&amp;Adjusted)'!CB31/'Imports - Data (Raw&amp;Adjusted)'!CA31</f>
        <v>10.32258064516129</v>
      </c>
      <c r="AW31" t="s">
        <v>44</v>
      </c>
      <c r="AX31">
        <f>'Imports - Data (Raw&amp;Adjusted)'!CE31/'Imports - Data (Raw&amp;Adjusted)'!CD31</f>
        <v>8</v>
      </c>
      <c r="AY31" t="s">
        <v>44</v>
      </c>
      <c r="AZ31">
        <f>'Imports - Data (Raw&amp;Adjusted)'!CH31/'Imports - Data (Raw&amp;Adjusted)'!CG31</f>
        <v>7</v>
      </c>
      <c r="BA31" t="s">
        <v>44</v>
      </c>
      <c r="BB31">
        <f>'Imports - Data (Raw&amp;Adjusted)'!CK31/'Imports - Data (Raw&amp;Adjusted)'!CJ31</f>
        <v>10</v>
      </c>
      <c r="BC31" t="s">
        <v>44</v>
      </c>
      <c r="BD31">
        <f>'Imports - Data (Raw&amp;Adjusted)'!CN31/'Imports - Data (Raw&amp;Adjusted)'!CM31</f>
        <v>2</v>
      </c>
    </row>
    <row r="32" spans="1:56" x14ac:dyDescent="0.3">
      <c r="A32" s="2" t="s">
        <v>323</v>
      </c>
      <c r="B32" s="2"/>
      <c r="AC32" t="s">
        <v>156</v>
      </c>
      <c r="AD32">
        <f>'Imports - Data (Raw&amp;Adjusted)'!BA32/'Imports - Data (Raw&amp;Adjusted)'!AZ32</f>
        <v>3.1250000000000002E-3</v>
      </c>
    </row>
    <row r="33" spans="1:56" x14ac:dyDescent="0.3">
      <c r="A33" s="2" t="s">
        <v>95</v>
      </c>
      <c r="B33" s="2"/>
      <c r="AQ33" t="s">
        <v>158</v>
      </c>
      <c r="AR33">
        <f>'Imports - Data (Raw&amp;Adjusted)'!BV33/'Imports - Data (Raw&amp;Adjusted)'!BU33</f>
        <v>1</v>
      </c>
      <c r="AS33" t="s">
        <v>158</v>
      </c>
      <c r="AT33">
        <f>'Imports - Data (Raw&amp;Adjusted)'!BY33/'Imports - Data (Raw&amp;Adjusted)'!BX33</f>
        <v>1</v>
      </c>
      <c r="AU33" t="s">
        <v>97</v>
      </c>
      <c r="AV33">
        <f>'Imports - Data (Raw&amp;Adjusted)'!CB33/'Imports - Data (Raw&amp;Adjusted)'!CA33</f>
        <v>1.0833333333333333</v>
      </c>
      <c r="AW33" t="s">
        <v>97</v>
      </c>
      <c r="AX33">
        <f>'Imports - Data (Raw&amp;Adjusted)'!CE33/'Imports - Data (Raw&amp;Adjusted)'!CD33</f>
        <v>0.75714285714285712</v>
      </c>
      <c r="AY33" t="s">
        <v>97</v>
      </c>
      <c r="AZ33">
        <f>'Imports - Data (Raw&amp;Adjusted)'!CH33/'Imports - Data (Raw&amp;Adjusted)'!CG33</f>
        <v>0.88713652045342528</v>
      </c>
      <c r="BA33" t="s">
        <v>97</v>
      </c>
      <c r="BB33">
        <f>'Imports - Data (Raw&amp;Adjusted)'!CK33/'Imports - Data (Raw&amp;Adjusted)'!CJ33</f>
        <v>1</v>
      </c>
      <c r="BC33" t="s">
        <v>97</v>
      </c>
      <c r="BD33">
        <f>'Imports - Data (Raw&amp;Adjusted)'!CN33/'Imports - Data (Raw&amp;Adjusted)'!CM33</f>
        <v>1.0151515151515151</v>
      </c>
    </row>
    <row r="34" spans="1:56" x14ac:dyDescent="0.3">
      <c r="A34" s="2" t="s">
        <v>118</v>
      </c>
      <c r="B34" s="2"/>
      <c r="AQ34" t="s">
        <v>159</v>
      </c>
      <c r="AR34">
        <f>'Imports - Data (Raw&amp;Adjusted)'!BV34/'Imports - Data (Raw&amp;Adjusted)'!BU34</f>
        <v>44.571428571428569</v>
      </c>
      <c r="AS34" t="s">
        <v>159</v>
      </c>
      <c r="AT34">
        <f>'Imports - Data (Raw&amp;Adjusted)'!BY34/'Imports - Data (Raw&amp;Adjusted)'!BX34</f>
        <v>44.444444444444443</v>
      </c>
      <c r="AU34" t="s">
        <v>97</v>
      </c>
      <c r="AV34">
        <f>'Imports - Data (Raw&amp;Adjusted)'!CB34/'Imports - Data (Raw&amp;Adjusted)'!CA34</f>
        <v>15</v>
      </c>
      <c r="AW34" t="s">
        <v>97</v>
      </c>
      <c r="AX34">
        <f>'Imports - Data (Raw&amp;Adjusted)'!CE34/'Imports - Data (Raw&amp;Adjusted)'!CD34</f>
        <v>15</v>
      </c>
      <c r="AY34" t="s">
        <v>97</v>
      </c>
      <c r="AZ34">
        <f>'Imports - Data (Raw&amp;Adjusted)'!CH34/'Imports - Data (Raw&amp;Adjusted)'!CG34</f>
        <v>18.399999999999999</v>
      </c>
      <c r="BA34" t="s">
        <v>97</v>
      </c>
      <c r="BB34">
        <f>'Imports - Data (Raw&amp;Adjusted)'!CK34/'Imports - Data (Raw&amp;Adjusted)'!CJ34</f>
        <v>16</v>
      </c>
      <c r="BC34" t="s">
        <v>97</v>
      </c>
      <c r="BD34">
        <f>'Imports - Data (Raw&amp;Adjusted)'!CN34/'Imports - Data (Raw&amp;Adjusted)'!CM34</f>
        <v>14</v>
      </c>
    </row>
    <row r="35" spans="1:56" x14ac:dyDescent="0.3">
      <c r="A35" s="20" t="s">
        <v>340</v>
      </c>
      <c r="B35" s="20"/>
      <c r="AU35" t="s">
        <v>145</v>
      </c>
      <c r="AV35">
        <f>'Imports - Data (Raw&amp;Adjusted)'!CB35/'Imports - Data (Raw&amp;Adjusted)'!CA35</f>
        <v>51.013625789298771</v>
      </c>
      <c r="AW35" t="s">
        <v>145</v>
      </c>
      <c r="AX35">
        <f>'Imports - Data (Raw&amp;Adjusted)'!CE35/'Imports - Data (Raw&amp;Adjusted)'!CD35</f>
        <v>52.806311881188115</v>
      </c>
      <c r="AY35" t="s">
        <v>145</v>
      </c>
      <c r="AZ35">
        <f>'Imports - Data (Raw&amp;Adjusted)'!CH35/'Imports - Data (Raw&amp;Adjusted)'!CG35</f>
        <v>64.688874409512948</v>
      </c>
      <c r="BA35" t="s">
        <v>145</v>
      </c>
      <c r="BB35">
        <f>'Imports - Data (Raw&amp;Adjusted)'!CK35/'Imports - Data (Raw&amp;Adjusted)'!CJ35</f>
        <v>71.774193548387103</v>
      </c>
      <c r="BC35" t="s">
        <v>145</v>
      </c>
      <c r="BD35">
        <f>'Imports - Data (Raw&amp;Adjusted)'!CN35/'Imports - Data (Raw&amp;Adjusted)'!CM35</f>
        <v>77.950971322849213</v>
      </c>
    </row>
    <row r="36" spans="1:56" x14ac:dyDescent="0.3">
      <c r="A36" t="s">
        <v>324</v>
      </c>
      <c r="B36" t="s">
        <v>343</v>
      </c>
      <c r="E36" t="s">
        <v>35</v>
      </c>
      <c r="F36">
        <f>'Imports - Data (Raw&amp;Adjusted)'!Q36/'Imports - Data (Raw&amp;Adjusted)'!P36</f>
        <v>60</v>
      </c>
      <c r="I36" t="s">
        <v>35</v>
      </c>
      <c r="J36">
        <f>'Imports - Data (Raw&amp;Adjusted)'!W36/'Imports - Data (Raw&amp;Adjusted)'!V36</f>
        <v>51.24812780828757</v>
      </c>
      <c r="K36" t="s">
        <v>35</v>
      </c>
      <c r="L36">
        <f>'Imports - Data (Raw&amp;Adjusted)'!Z36/'Imports - Data (Raw&amp;Adjusted)'!Y36</f>
        <v>65</v>
      </c>
    </row>
    <row r="37" spans="1:56" x14ac:dyDescent="0.3">
      <c r="A37" t="s">
        <v>325</v>
      </c>
      <c r="B37" t="s">
        <v>343</v>
      </c>
      <c r="O37" t="s">
        <v>35</v>
      </c>
      <c r="P37">
        <f>'Imports - Data (Raw&amp;Adjusted)'!AF37/'Imports - Data (Raw&amp;Adjusted)'!AE37</f>
        <v>50</v>
      </c>
      <c r="Q37" t="s">
        <v>35</v>
      </c>
      <c r="R37">
        <f>'Imports - Data (Raw&amp;Adjusted)'!AI37/'Imports - Data (Raw&amp;Adjusted)'!AH37</f>
        <v>70</v>
      </c>
      <c r="S37" t="s">
        <v>35</v>
      </c>
      <c r="T37">
        <f>'Imports - Data (Raw&amp;Adjusted)'!AL37/'Imports - Data (Raw&amp;Adjusted)'!AK37</f>
        <v>65</v>
      </c>
    </row>
    <row r="38" spans="1:56" x14ac:dyDescent="0.3">
      <c r="A38" t="s">
        <v>326</v>
      </c>
      <c r="B38" t="s">
        <v>343</v>
      </c>
      <c r="O38" t="s">
        <v>35</v>
      </c>
      <c r="P38">
        <f>'Imports - Data (Raw&amp;Adjusted)'!AF38/'Imports - Data (Raw&amp;Adjusted)'!AE38</f>
        <v>80</v>
      </c>
      <c r="Q38" t="s">
        <v>35</v>
      </c>
      <c r="R38">
        <f>'Imports - Data (Raw&amp;Adjusted)'!AI38/'Imports - Data (Raw&amp;Adjusted)'!AH38</f>
        <v>100</v>
      </c>
      <c r="S38" t="s">
        <v>35</v>
      </c>
      <c r="T38">
        <f>'Imports - Data (Raw&amp;Adjusted)'!AL38/'Imports - Data (Raw&amp;Adjusted)'!AK38</f>
        <v>100</v>
      </c>
    </row>
    <row r="39" spans="1:56" x14ac:dyDescent="0.3">
      <c r="A39" s="2" t="s">
        <v>160</v>
      </c>
      <c r="B39" t="s">
        <v>343</v>
      </c>
      <c r="U39" t="s">
        <v>35</v>
      </c>
      <c r="V39">
        <f>'Imports - Data (Raw&amp;Adjusted)'!AO39/'Imports - Data (Raw&amp;Adjusted)'!AN39</f>
        <v>70</v>
      </c>
      <c r="W39" t="s">
        <v>35</v>
      </c>
      <c r="X39">
        <f>'Imports - Data (Raw&amp;Adjusted)'!AR39/'Imports - Data (Raw&amp;Adjusted)'!AQ39</f>
        <v>70</v>
      </c>
      <c r="Y39" t="s">
        <v>145</v>
      </c>
      <c r="Z39">
        <f>'Imports - Data (Raw&amp;Adjusted)'!AU39/'Imports - Data (Raw&amp;Adjusted)'!AT39</f>
        <v>60</v>
      </c>
      <c r="AA39" t="s">
        <v>145</v>
      </c>
      <c r="AB39">
        <f>'Imports - Data (Raw&amp;Adjusted)'!AX39/'Imports - Data (Raw&amp;Adjusted)'!AW39</f>
        <v>60</v>
      </c>
      <c r="AC39" t="s">
        <v>145</v>
      </c>
      <c r="AD39">
        <f>'Imports - Data (Raw&amp;Adjusted)'!BA39/'Imports - Data (Raw&amp;Adjusted)'!AZ39</f>
        <v>60</v>
      </c>
      <c r="AE39" t="s">
        <v>145</v>
      </c>
      <c r="AF39">
        <f>'Imports - Data (Raw&amp;Adjusted)'!BD39/'Imports - Data (Raw&amp;Adjusted)'!BC39</f>
        <v>65</v>
      </c>
      <c r="AG39" t="s">
        <v>145</v>
      </c>
      <c r="AH39">
        <f>'Imports - Data (Raw&amp;Adjusted)'!BG39/'Imports - Data (Raw&amp;Adjusted)'!BF39</f>
        <v>65</v>
      </c>
      <c r="AI39" t="s">
        <v>145</v>
      </c>
      <c r="AJ39">
        <f>'Imports - Data (Raw&amp;Adjusted)'!BJ39/'Imports - Data (Raw&amp;Adjusted)'!BI39</f>
        <v>70</v>
      </c>
      <c r="AK39" t="s">
        <v>145</v>
      </c>
      <c r="AL39">
        <f>'Imports - Data (Raw&amp;Adjusted)'!BM39/'Imports - Data (Raw&amp;Adjusted)'!BL39</f>
        <v>60</v>
      </c>
      <c r="AM39" t="s">
        <v>145</v>
      </c>
      <c r="AN39">
        <f>'Imports - Data (Raw&amp;Adjusted)'!BP39/'Imports - Data (Raw&amp;Adjusted)'!BO39</f>
        <v>60</v>
      </c>
      <c r="AO39" t="s">
        <v>145</v>
      </c>
      <c r="AP39">
        <f>'Imports - Data (Raw&amp;Adjusted)'!BS39/'Imports - Data (Raw&amp;Adjusted)'!BR39</f>
        <v>52.957459207459209</v>
      </c>
    </row>
    <row r="40" spans="1:56" x14ac:dyDescent="0.3">
      <c r="A40" s="2" t="s">
        <v>161</v>
      </c>
      <c r="B40" t="s">
        <v>343</v>
      </c>
      <c r="I40" t="s">
        <v>35</v>
      </c>
      <c r="J40">
        <f>'Imports - Data (Raw&amp;Adjusted)'!W40/'Imports - Data (Raw&amp;Adjusted)'!V40</f>
        <v>30</v>
      </c>
      <c r="K40" t="s">
        <v>35</v>
      </c>
      <c r="L40">
        <f>'Imports - Data (Raw&amp;Adjusted)'!Z40/'Imports - Data (Raw&amp;Adjusted)'!Y40</f>
        <v>20</v>
      </c>
      <c r="O40" t="s">
        <v>35</v>
      </c>
      <c r="P40">
        <f>'Imports - Data (Raw&amp;Adjusted)'!AF40/'Imports - Data (Raw&amp;Adjusted)'!AE40</f>
        <v>25</v>
      </c>
      <c r="Q40" t="s">
        <v>35</v>
      </c>
      <c r="R40">
        <f>'Imports - Data (Raw&amp;Adjusted)'!AI40/'Imports - Data (Raw&amp;Adjusted)'!AH40</f>
        <v>21.764705882352942</v>
      </c>
      <c r="S40" t="s">
        <v>35</v>
      </c>
      <c r="T40">
        <f>'Imports - Data (Raw&amp;Adjusted)'!AL40/'Imports - Data (Raw&amp;Adjusted)'!AK40</f>
        <v>20</v>
      </c>
    </row>
    <row r="41" spans="1:56" x14ac:dyDescent="0.3">
      <c r="A41" s="2" t="s">
        <v>327</v>
      </c>
      <c r="B41" t="s">
        <v>343</v>
      </c>
      <c r="K41" t="s">
        <v>36</v>
      </c>
      <c r="L41">
        <f>'Imports - Data (Raw&amp;Adjusted)'!Z41/'Imports - Data (Raw&amp;Adjusted)'!Y41</f>
        <v>40</v>
      </c>
      <c r="O41" t="s">
        <v>162</v>
      </c>
      <c r="P41">
        <f>'Imports - Data (Raw&amp;Adjusted)'!AF41/'Imports - Data (Raw&amp;Adjusted)'!AE41</f>
        <v>50</v>
      </c>
      <c r="Q41" t="s">
        <v>35</v>
      </c>
      <c r="R41">
        <f>'Imports - Data (Raw&amp;Adjusted)'!AI41/'Imports - Data (Raw&amp;Adjusted)'!AH41</f>
        <v>50</v>
      </c>
      <c r="S41" t="s">
        <v>35</v>
      </c>
      <c r="T41">
        <f>'Imports - Data (Raw&amp;Adjusted)'!AL41/'Imports - Data (Raw&amp;Adjusted)'!AK41</f>
        <v>45</v>
      </c>
      <c r="Y41" t="s">
        <v>36</v>
      </c>
      <c r="Z41">
        <f>'Imports - Data (Raw&amp;Adjusted)'!AU41/'Imports - Data (Raw&amp;Adjusted)'!AT41</f>
        <v>110</v>
      </c>
      <c r="AA41" t="s">
        <v>36</v>
      </c>
      <c r="AB41">
        <f>'Imports - Data (Raw&amp;Adjusted)'!AX41/'Imports - Data (Raw&amp;Adjusted)'!AW41</f>
        <v>110.38575667655786</v>
      </c>
      <c r="AC41" t="s">
        <v>36</v>
      </c>
      <c r="AD41">
        <f>'Imports - Data (Raw&amp;Adjusted)'!BA41/'Imports - Data (Raw&amp;Adjusted)'!AZ41</f>
        <v>95.78947368421052</v>
      </c>
      <c r="AE41" t="s">
        <v>36</v>
      </c>
      <c r="AF41">
        <f>'Imports - Data (Raw&amp;Adjusted)'!BD41/'Imports - Data (Raw&amp;Adjusted)'!BC41</f>
        <v>90</v>
      </c>
      <c r="AG41" t="s">
        <v>36</v>
      </c>
      <c r="AH41">
        <f>'Imports - Data (Raw&amp;Adjusted)'!BG41/'Imports - Data (Raw&amp;Adjusted)'!BF41</f>
        <v>87.451612903225808</v>
      </c>
      <c r="AI41" t="s">
        <v>36</v>
      </c>
      <c r="AJ41">
        <f>'Imports - Data (Raw&amp;Adjusted)'!BJ41/'Imports - Data (Raw&amp;Adjusted)'!BI41</f>
        <v>90</v>
      </c>
      <c r="AK41" t="s">
        <v>36</v>
      </c>
      <c r="AL41">
        <f>'Imports - Data (Raw&amp;Adjusted)'!BM41/'Imports - Data (Raw&amp;Adjusted)'!BL41</f>
        <v>80</v>
      </c>
      <c r="AM41" t="s">
        <v>36</v>
      </c>
      <c r="AN41">
        <f>'Imports - Data (Raw&amp;Adjusted)'!BP41/'Imports - Data (Raw&amp;Adjusted)'!BO41</f>
        <v>68.187919463087255</v>
      </c>
      <c r="AO41" t="s">
        <v>36</v>
      </c>
      <c r="AP41">
        <f>'Imports - Data (Raw&amp;Adjusted)'!BS41/'Imports - Data (Raw&amp;Adjusted)'!BR41</f>
        <v>60.344827586206897</v>
      </c>
    </row>
    <row r="42" spans="1:56" x14ac:dyDescent="0.3">
      <c r="A42" s="2" t="s">
        <v>357</v>
      </c>
      <c r="B42" t="s">
        <v>343</v>
      </c>
      <c r="K42" t="s">
        <v>35</v>
      </c>
      <c r="L42">
        <f>'Imports - Data (Raw&amp;Adjusted)'!Z42/'Imports - Data (Raw&amp;Adjusted)'!Y42</f>
        <v>170</v>
      </c>
      <c r="O42" t="s">
        <v>36</v>
      </c>
      <c r="P42">
        <f>'Imports - Data (Raw&amp;Adjusted)'!AF42/'Imports - Data (Raw&amp;Adjusted)'!AE42</f>
        <v>145.83333333333334</v>
      </c>
      <c r="Q42" t="s">
        <v>36</v>
      </c>
      <c r="R42">
        <f>'Imports - Data (Raw&amp;Adjusted)'!AI42/'Imports - Data (Raw&amp;Adjusted)'!AH42</f>
        <v>150</v>
      </c>
      <c r="S42" t="s">
        <v>36</v>
      </c>
      <c r="T42">
        <f>'Imports - Data (Raw&amp;Adjusted)'!AL42/'Imports - Data (Raw&amp;Adjusted)'!AK42</f>
        <v>50</v>
      </c>
    </row>
    <row r="43" spans="1:56" x14ac:dyDescent="0.3">
      <c r="A43" s="2" t="s">
        <v>163</v>
      </c>
      <c r="B43" t="s">
        <v>343</v>
      </c>
      <c r="E43" t="s">
        <v>98</v>
      </c>
      <c r="F43">
        <f>'Imports - Data (Raw&amp;Adjusted)'!Q43/'Imports - Data (Raw&amp;Adjusted)'!P43</f>
        <v>1.1000000000000001</v>
      </c>
      <c r="I43" t="s">
        <v>97</v>
      </c>
      <c r="J43">
        <f>'Imports - Data (Raw&amp;Adjusted)'!W43/'Imports - Data (Raw&amp;Adjusted)'!V43</f>
        <v>1.5</v>
      </c>
      <c r="K43" t="s">
        <v>97</v>
      </c>
      <c r="L43">
        <f>'Imports - Data (Raw&amp;Adjusted)'!Z43/'Imports - Data (Raw&amp;Adjusted)'!Y43</f>
        <v>1.399932157394844</v>
      </c>
      <c r="O43" t="s">
        <v>97</v>
      </c>
      <c r="P43">
        <f>'Imports - Data (Raw&amp;Adjusted)'!AF43/'Imports - Data (Raw&amp;Adjusted)'!AE43</f>
        <v>1.1876484560570071</v>
      </c>
      <c r="Q43" t="s">
        <v>97</v>
      </c>
      <c r="R43">
        <f>'Imports - Data (Raw&amp;Adjusted)'!AI43/'Imports - Data (Raw&amp;Adjusted)'!AH43</f>
        <v>1.2022194821208385</v>
      </c>
      <c r="S43" t="s">
        <v>97</v>
      </c>
      <c r="T43">
        <f>'Imports - Data (Raw&amp;Adjusted)'!AL43/'Imports - Data (Raw&amp;Adjusted)'!AK43</f>
        <v>1.1750096824167313</v>
      </c>
      <c r="U43" t="s">
        <v>97</v>
      </c>
      <c r="V43">
        <f>'Imports - Data (Raw&amp;Adjusted)'!AO43/'Imports - Data (Raw&amp;Adjusted)'!AN43</f>
        <v>1</v>
      </c>
    </row>
    <row r="44" spans="1:56" x14ac:dyDescent="0.3">
      <c r="A44" s="2" t="s">
        <v>328</v>
      </c>
      <c r="B44" t="s">
        <v>343</v>
      </c>
      <c r="W44" t="s">
        <v>97</v>
      </c>
      <c r="X44">
        <f>'Imports - Data (Raw&amp;Adjusted)'!AR44/'Imports - Data (Raw&amp;Adjusted)'!AQ44</f>
        <v>1</v>
      </c>
      <c r="Y44" t="s">
        <v>107</v>
      </c>
      <c r="Z44">
        <f>'Imports - Data (Raw&amp;Adjusted)'!AU44/'Imports - Data (Raw&amp;Adjusted)'!AT44</f>
        <v>0.92500000000000004</v>
      </c>
      <c r="AA44" t="s">
        <v>107</v>
      </c>
      <c r="AB44">
        <f>'Imports - Data (Raw&amp;Adjusted)'!AX44/'Imports - Data (Raw&amp;Adjusted)'!AW44</f>
        <v>0.82499999999999996</v>
      </c>
      <c r="AC44" t="s">
        <v>107</v>
      </c>
      <c r="AD44">
        <f>'Imports - Data (Raw&amp;Adjusted)'!BA44/'Imports - Data (Raw&amp;Adjusted)'!AZ44</f>
        <v>0.93333333333333335</v>
      </c>
      <c r="AE44" t="s">
        <v>97</v>
      </c>
      <c r="AF44">
        <f>'Imports - Data (Raw&amp;Adjusted)'!BD44/'Imports - Data (Raw&amp;Adjusted)'!BC44</f>
        <v>0.85</v>
      </c>
      <c r="AG44" t="s">
        <v>107</v>
      </c>
      <c r="AH44">
        <f>'Imports - Data (Raw&amp;Adjusted)'!BG44/'Imports - Data (Raw&amp;Adjusted)'!BF44</f>
        <v>0.875</v>
      </c>
      <c r="AI44" t="s">
        <v>97</v>
      </c>
      <c r="AJ44">
        <f>'Imports - Data (Raw&amp;Adjusted)'!BJ44/'Imports - Data (Raw&amp;Adjusted)'!BI44</f>
        <v>0.85</v>
      </c>
      <c r="AK44" t="s">
        <v>97</v>
      </c>
      <c r="AL44">
        <f>'Imports - Data (Raw&amp;Adjusted)'!BM44/'Imports - Data (Raw&amp;Adjusted)'!BL44</f>
        <v>0.93200000000000005</v>
      </c>
      <c r="AM44" t="s">
        <v>107</v>
      </c>
      <c r="AN44">
        <f>'Imports - Data (Raw&amp;Adjusted)'!BP44/'Imports - Data (Raw&amp;Adjusted)'!BO44</f>
        <v>0.95</v>
      </c>
      <c r="AO44" t="s">
        <v>107</v>
      </c>
      <c r="AP44">
        <f>'Imports - Data (Raw&amp;Adjusted)'!BS44/'Imports - Data (Raw&amp;Adjusted)'!BR44</f>
        <v>0.72499999999999998</v>
      </c>
    </row>
    <row r="45" spans="1:56" x14ac:dyDescent="0.3">
      <c r="A45" s="2" t="s">
        <v>329</v>
      </c>
      <c r="B45" t="s">
        <v>343</v>
      </c>
      <c r="AA45" t="s">
        <v>107</v>
      </c>
      <c r="AB45">
        <f>'Imports - Data (Raw&amp;Adjusted)'!AX45/'Imports - Data (Raw&amp;Adjusted)'!AW45</f>
        <v>2.2000000000000002</v>
      </c>
      <c r="AC45" t="s">
        <v>107</v>
      </c>
      <c r="AD45">
        <f>'Imports - Data (Raw&amp;Adjusted)'!BA45/'Imports - Data (Raw&amp;Adjusted)'!AZ45</f>
        <v>0.93333333333333335</v>
      </c>
      <c r="AE45" t="s">
        <v>97</v>
      </c>
      <c r="AF45">
        <f>'Imports - Data (Raw&amp;Adjusted)'!BD45/'Imports - Data (Raw&amp;Adjusted)'!BC45</f>
        <v>1.1000000000000001</v>
      </c>
      <c r="AG45" t="s">
        <v>97</v>
      </c>
      <c r="AH45">
        <f>'Imports - Data (Raw&amp;Adjusted)'!BG45/'Imports - Data (Raw&amp;Adjusted)'!BF45</f>
        <v>1.4</v>
      </c>
      <c r="AI45" t="s">
        <v>97</v>
      </c>
      <c r="AJ45">
        <f>'Imports - Data (Raw&amp;Adjusted)'!BJ45/'Imports - Data (Raw&amp;Adjusted)'!BI45</f>
        <v>1.296875</v>
      </c>
      <c r="AK45" t="s">
        <v>97</v>
      </c>
      <c r="AL45">
        <f>'Imports - Data (Raw&amp;Adjusted)'!BM45/'Imports - Data (Raw&amp;Adjusted)'!BL45</f>
        <v>1.2970711297071129</v>
      </c>
    </row>
    <row r="46" spans="1:56" x14ac:dyDescent="0.3">
      <c r="A46" s="2" t="s">
        <v>117</v>
      </c>
      <c r="B46" t="s">
        <v>343</v>
      </c>
      <c r="U46" t="s">
        <v>36</v>
      </c>
      <c r="V46">
        <f>'Imports - Data (Raw&amp;Adjusted)'!AO46/'Imports - Data (Raw&amp;Adjusted)'!AN46</f>
        <v>100.01020408163265</v>
      </c>
      <c r="W46" t="s">
        <v>36</v>
      </c>
      <c r="X46">
        <f>'Imports - Data (Raw&amp;Adjusted)'!AR46/'Imports - Data (Raw&amp;Adjusted)'!AQ46</f>
        <v>100</v>
      </c>
      <c r="AI46" t="s">
        <v>36</v>
      </c>
      <c r="AJ46">
        <f>'Imports - Data (Raw&amp;Adjusted)'!BJ46/'Imports - Data (Raw&amp;Adjusted)'!BI46</f>
        <v>70</v>
      </c>
      <c r="AK46" t="s">
        <v>36</v>
      </c>
      <c r="AL46">
        <f>'Imports - Data (Raw&amp;Adjusted)'!BM46/'Imports - Data (Raw&amp;Adjusted)'!BL46</f>
        <v>56.833333333333336</v>
      </c>
      <c r="AM46" t="s">
        <v>36</v>
      </c>
      <c r="AN46">
        <f>'Imports - Data (Raw&amp;Adjusted)'!BP46/'Imports - Data (Raw&amp;Adjusted)'!BO46</f>
        <v>53.333333333333336</v>
      </c>
      <c r="AO46" t="s">
        <v>36</v>
      </c>
      <c r="AP46">
        <f>'Imports - Data (Raw&amp;Adjusted)'!BS46/'Imports - Data (Raw&amp;Adjusted)'!BR46</f>
        <v>44.285714285714285</v>
      </c>
    </row>
    <row r="47" spans="1:56" x14ac:dyDescent="0.3">
      <c r="A47" s="2" t="s">
        <v>707</v>
      </c>
      <c r="B47" t="s">
        <v>343</v>
      </c>
      <c r="U47" t="s">
        <v>32</v>
      </c>
      <c r="V47">
        <f>'Imports - Data (Raw&amp;Adjusted)'!AO47/'Imports - Data (Raw&amp;Adjusted)'!AN47</f>
        <v>20</v>
      </c>
      <c r="W47" t="s">
        <v>32</v>
      </c>
      <c r="X47">
        <f>'Imports - Data (Raw&amp;Adjusted)'!AR47/'Imports - Data (Raw&amp;Adjusted)'!AQ47</f>
        <v>20</v>
      </c>
      <c r="Y47" t="s">
        <v>35</v>
      </c>
      <c r="Z47">
        <f>'Imports - Data (Raw&amp;Adjusted)'!AU47/'Imports - Data (Raw&amp;Adjusted)'!AT47</f>
        <v>0.66249999999999998</v>
      </c>
      <c r="AA47" t="s">
        <v>35</v>
      </c>
      <c r="AB47">
        <f>'Imports - Data (Raw&amp;Adjusted)'!AX47/'Imports - Data (Raw&amp;Adjusted)'!AW47</f>
        <v>0.66666666666666663</v>
      </c>
      <c r="AE47" t="s">
        <v>35</v>
      </c>
      <c r="AF47">
        <f>'Imports - Data (Raw&amp;Adjusted)'!BD47/'Imports - Data (Raw&amp;Adjusted)'!BC47</f>
        <v>0.2857142857142857</v>
      </c>
      <c r="AG47" t="s">
        <v>35</v>
      </c>
      <c r="AH47">
        <f>'Imports - Data (Raw&amp;Adjusted)'!BG47/'Imports - Data (Raw&amp;Adjusted)'!BF47</f>
        <v>0.2857142857142857</v>
      </c>
      <c r="AK47" t="s">
        <v>35</v>
      </c>
      <c r="AL47">
        <f>'Imports - Data (Raw&amp;Adjusted)'!BM47/'Imports - Data (Raw&amp;Adjusted)'!BL47</f>
        <v>1.5</v>
      </c>
      <c r="AM47" t="s">
        <v>35</v>
      </c>
      <c r="AN47">
        <f>'Imports - Data (Raw&amp;Adjusted)'!BP47/'Imports - Data (Raw&amp;Adjusted)'!BO47</f>
        <v>3.5</v>
      </c>
      <c r="AO47" t="s">
        <v>35</v>
      </c>
      <c r="AP47">
        <f>'Imports - Data (Raw&amp;Adjusted)'!BS47/'Imports - Data (Raw&amp;Adjusted)'!BR47</f>
        <v>3</v>
      </c>
    </row>
    <row r="48" spans="1:56" x14ac:dyDescent="0.3">
      <c r="A48" s="2" t="s">
        <v>164</v>
      </c>
      <c r="B48" t="s">
        <v>343</v>
      </c>
      <c r="O48" t="s">
        <v>62</v>
      </c>
      <c r="P48">
        <f>'Imports - Data (Raw&amp;Adjusted)'!AF48/'Imports - Data (Raw&amp;Adjusted)'!AE48</f>
        <v>6</v>
      </c>
      <c r="Q48" t="s">
        <v>62</v>
      </c>
      <c r="R48">
        <f>'Imports - Data (Raw&amp;Adjusted)'!AI48/'Imports - Data (Raw&amp;Adjusted)'!AH48</f>
        <v>6</v>
      </c>
    </row>
    <row r="49" spans="1:42" x14ac:dyDescent="0.3">
      <c r="A49" s="2" t="s">
        <v>165</v>
      </c>
      <c r="B49" t="s">
        <v>343</v>
      </c>
      <c r="K49" t="s">
        <v>36</v>
      </c>
      <c r="L49">
        <f>'Imports - Data (Raw&amp;Adjusted)'!Z49/'Imports - Data (Raw&amp;Adjusted)'!Y49</f>
        <v>5</v>
      </c>
      <c r="S49" t="s">
        <v>36</v>
      </c>
      <c r="T49">
        <f>'Imports - Data (Raw&amp;Adjusted)'!AL49/'Imports - Data (Raw&amp;Adjusted)'!AK49</f>
        <v>5.4989517819706499</v>
      </c>
    </row>
    <row r="50" spans="1:42" x14ac:dyDescent="0.3">
      <c r="A50" s="8" t="s">
        <v>90</v>
      </c>
      <c r="B50" t="s">
        <v>343</v>
      </c>
      <c r="I50" t="s">
        <v>166</v>
      </c>
      <c r="J50">
        <f>'Imports - Data (Raw&amp;Adjusted)'!W50/'Imports - Data (Raw&amp;Adjusted)'!V50</f>
        <v>15</v>
      </c>
      <c r="K50" t="s">
        <v>62</v>
      </c>
      <c r="L50">
        <f>'Imports - Data (Raw&amp;Adjusted)'!Z50/'Imports - Data (Raw&amp;Adjusted)'!Y50</f>
        <v>0.76881720430107525</v>
      </c>
      <c r="S50" t="s">
        <v>36</v>
      </c>
      <c r="T50">
        <f>'Imports - Data (Raw&amp;Adjusted)'!AL50/'Imports - Data (Raw&amp;Adjusted)'!AK50</f>
        <v>5</v>
      </c>
    </row>
    <row r="51" spans="1:42" x14ac:dyDescent="0.3">
      <c r="A51" s="8" t="s">
        <v>99</v>
      </c>
      <c r="B51" t="s">
        <v>343</v>
      </c>
      <c r="AA51" t="s">
        <v>66</v>
      </c>
      <c r="AB51">
        <f>'Imports - Data (Raw&amp;Adjusted)'!AX51/'Imports - Data (Raw&amp;Adjusted)'!AW51</f>
        <v>3</v>
      </c>
      <c r="AC51" t="s">
        <v>66</v>
      </c>
      <c r="AD51">
        <f>'Imports - Data (Raw&amp;Adjusted)'!BA51/'Imports - Data (Raw&amp;Adjusted)'!AZ51</f>
        <v>5.6</v>
      </c>
      <c r="AE51" t="s">
        <v>66</v>
      </c>
      <c r="AF51">
        <f>'Imports - Data (Raw&amp;Adjusted)'!BD51/'Imports - Data (Raw&amp;Adjusted)'!BC51</f>
        <v>5</v>
      </c>
      <c r="AI51" t="s">
        <v>66</v>
      </c>
      <c r="AJ51">
        <f>'Imports - Data (Raw&amp;Adjusted)'!BJ51/'Imports - Data (Raw&amp;Adjusted)'!BI51</f>
        <v>1.0461538461538462</v>
      </c>
      <c r="AK51" t="s">
        <v>66</v>
      </c>
      <c r="AL51">
        <f>'Imports - Data (Raw&amp;Adjusted)'!BM51/'Imports - Data (Raw&amp;Adjusted)'!BL51</f>
        <v>1.06</v>
      </c>
      <c r="AM51" t="s">
        <v>66</v>
      </c>
      <c r="AN51">
        <f>'Imports - Data (Raw&amp;Adjusted)'!BP51/'Imports - Data (Raw&amp;Adjusted)'!BO51</f>
        <v>1.1363636363636365</v>
      </c>
      <c r="AO51" t="s">
        <v>66</v>
      </c>
      <c r="AP51">
        <f>'Imports - Data (Raw&amp;Adjusted)'!BS51/'Imports - Data (Raw&amp;Adjusted)'!BR51</f>
        <v>0.9</v>
      </c>
    </row>
    <row r="52" spans="1:42" x14ac:dyDescent="0.3">
      <c r="A52" s="7" t="s">
        <v>83</v>
      </c>
      <c r="B52" t="s">
        <v>343</v>
      </c>
      <c r="E52" t="s">
        <v>98</v>
      </c>
      <c r="F52">
        <f>'Imports - Data (Raw&amp;Adjusted)'!Q52/'Imports - Data (Raw&amp;Adjusted)'!P52</f>
        <v>5</v>
      </c>
      <c r="I52" t="s">
        <v>97</v>
      </c>
      <c r="J52">
        <f>'Imports - Data (Raw&amp;Adjusted)'!W52/'Imports - Data (Raw&amp;Adjusted)'!V52</f>
        <v>3.9375</v>
      </c>
      <c r="K52" t="s">
        <v>97</v>
      </c>
      <c r="L52">
        <f>'Imports - Data (Raw&amp;Adjusted)'!Z52/'Imports - Data (Raw&amp;Adjusted)'!Y52</f>
        <v>5.4933333333333332</v>
      </c>
      <c r="O52" t="s">
        <v>97</v>
      </c>
      <c r="P52">
        <f>'Imports - Data (Raw&amp;Adjusted)'!AF52/'Imports - Data (Raw&amp;Adjusted)'!AE52</f>
        <v>3</v>
      </c>
      <c r="Q52" t="s">
        <v>97</v>
      </c>
      <c r="R52">
        <f>'Imports - Data (Raw&amp;Adjusted)'!AI52/'Imports - Data (Raw&amp;Adjusted)'!AH52</f>
        <v>3</v>
      </c>
      <c r="S52" t="s">
        <v>97</v>
      </c>
      <c r="T52">
        <f>'Imports - Data (Raw&amp;Adjusted)'!AL52/'Imports - Data (Raw&amp;Adjusted)'!AK52</f>
        <v>3.4952978056426334</v>
      </c>
    </row>
    <row r="53" spans="1:42" x14ac:dyDescent="0.3">
      <c r="A53" s="8" t="s">
        <v>116</v>
      </c>
      <c r="B53" t="s">
        <v>343</v>
      </c>
      <c r="S53" t="s">
        <v>97</v>
      </c>
      <c r="T53">
        <f>'Imports - Data (Raw&amp;Adjusted)'!AL53/'Imports - Data (Raw&amp;Adjusted)'!AK53</f>
        <v>4.4498100922409112</v>
      </c>
    </row>
    <row r="54" spans="1:42" x14ac:dyDescent="0.3">
      <c r="A54" s="19" t="s">
        <v>92</v>
      </c>
      <c r="B54" t="s">
        <v>343</v>
      </c>
      <c r="E54" t="s">
        <v>98</v>
      </c>
      <c r="F54">
        <f>'Imports - Data (Raw&amp;Adjusted)'!Q54/'Imports - Data (Raw&amp;Adjusted)'!P54</f>
        <v>3.25</v>
      </c>
      <c r="I54" t="s">
        <v>97</v>
      </c>
      <c r="J54">
        <f>'Imports - Data (Raw&amp;Adjusted)'!W54/'Imports - Data (Raw&amp;Adjusted)'!V54</f>
        <v>2.6641791044776117</v>
      </c>
      <c r="K54" t="s">
        <v>97</v>
      </c>
      <c r="L54">
        <f>'Imports - Data (Raw&amp;Adjusted)'!Z54/'Imports - Data (Raw&amp;Adjusted)'!Y54</f>
        <v>2.4984520123839009</v>
      </c>
      <c r="O54" t="s">
        <v>97</v>
      </c>
      <c r="P54">
        <f>'Imports - Data (Raw&amp;Adjusted)'!AF54/'Imports - Data (Raw&amp;Adjusted)'!AE54</f>
        <v>3</v>
      </c>
      <c r="Q54" t="s">
        <v>97</v>
      </c>
      <c r="R54">
        <f>'Imports - Data (Raw&amp;Adjusted)'!AI54/'Imports - Data (Raw&amp;Adjusted)'!AH54</f>
        <v>2.998430141287284</v>
      </c>
      <c r="W54" t="s">
        <v>98</v>
      </c>
      <c r="X54">
        <f>'Imports - Data (Raw&amp;Adjusted)'!AR54/'Imports - Data (Raw&amp;Adjusted)'!AQ54</f>
        <v>2.9445454545454544</v>
      </c>
    </row>
    <row r="55" spans="1:42" x14ac:dyDescent="0.3">
      <c r="A55" s="19" t="s">
        <v>94</v>
      </c>
      <c r="B55" t="s">
        <v>343</v>
      </c>
      <c r="E55" t="s">
        <v>98</v>
      </c>
      <c r="F55">
        <f>'Imports - Data (Raw&amp;Adjusted)'!Q55/'Imports - Data (Raw&amp;Adjusted)'!P55</f>
        <v>1.625</v>
      </c>
    </row>
    <row r="56" spans="1:42" x14ac:dyDescent="0.3">
      <c r="A56" s="8" t="s">
        <v>119</v>
      </c>
      <c r="B56" t="s">
        <v>343</v>
      </c>
      <c r="E56" t="s">
        <v>66</v>
      </c>
      <c r="F56">
        <f>'Imports - Data (Raw&amp;Adjusted)'!Q56/'Imports - Data (Raw&amp;Adjusted)'!P56</f>
        <v>1.05</v>
      </c>
    </row>
    <row r="57" spans="1:42" x14ac:dyDescent="0.3">
      <c r="A57" s="8" t="s">
        <v>167</v>
      </c>
      <c r="B57" t="s">
        <v>343</v>
      </c>
      <c r="AA57" t="s">
        <v>66</v>
      </c>
      <c r="AB57">
        <f>'Imports - Data (Raw&amp;Adjusted)'!AX57/'Imports - Data (Raw&amp;Adjusted)'!AW57</f>
        <v>1.5777847901546229</v>
      </c>
    </row>
    <row r="58" spans="1:42" x14ac:dyDescent="0.3">
      <c r="A58" s="19" t="s">
        <v>330</v>
      </c>
      <c r="B58" t="s">
        <v>343</v>
      </c>
      <c r="AC58" t="s">
        <v>66</v>
      </c>
      <c r="AD58">
        <f>'Imports - Data (Raw&amp;Adjusted)'!BA58/'Imports - Data (Raw&amp;Adjusted)'!AZ58</f>
        <v>0.86814540973505849</v>
      </c>
      <c r="AE58" t="s">
        <v>66</v>
      </c>
      <c r="AF58">
        <f>'Imports - Data (Raw&amp;Adjusted)'!BD58/'Imports - Data (Raw&amp;Adjusted)'!BC58</f>
        <v>1.7849740932642486</v>
      </c>
      <c r="AG58" t="s">
        <v>66</v>
      </c>
      <c r="AH58">
        <f>'Imports - Data (Raw&amp;Adjusted)'!BG58/'Imports - Data (Raw&amp;Adjusted)'!BF58</f>
        <v>2</v>
      </c>
      <c r="AI58" t="s">
        <v>66</v>
      </c>
      <c r="AJ58">
        <f>'Imports - Data (Raw&amp;Adjusted)'!BJ58/'Imports - Data (Raw&amp;Adjusted)'!BI58</f>
        <v>1.9446081319976429</v>
      </c>
      <c r="AK58" t="s">
        <v>66</v>
      </c>
      <c r="AL58">
        <f>'Imports - Data (Raw&amp;Adjusted)'!BM58/'Imports - Data (Raw&amp;Adjusted)'!BL58</f>
        <v>1.9620253164556962</v>
      </c>
      <c r="AM58" t="s">
        <v>66</v>
      </c>
      <c r="AN58">
        <f>'Imports - Data (Raw&amp;Adjusted)'!BP58/'Imports - Data (Raw&amp;Adjusted)'!BO58</f>
        <v>2</v>
      </c>
      <c r="AO58" t="s">
        <v>66</v>
      </c>
      <c r="AP58">
        <f>'Imports - Data (Raw&amp;Adjusted)'!BS58/'Imports - Data (Raw&amp;Adjusted)'!BR58</f>
        <v>1.6904761904761905</v>
      </c>
    </row>
    <row r="59" spans="1:42" x14ac:dyDescent="0.3">
      <c r="A59" s="8" t="s">
        <v>168</v>
      </c>
      <c r="B59" t="s">
        <v>343</v>
      </c>
      <c r="I59" t="s">
        <v>32</v>
      </c>
      <c r="J59">
        <f>'Imports - Data (Raw&amp;Adjusted)'!W59/'Imports - Data (Raw&amp;Adjusted)'!V59</f>
        <v>4.4991119005328599</v>
      </c>
      <c r="K59" t="s">
        <v>32</v>
      </c>
      <c r="L59">
        <f>'Imports - Data (Raw&amp;Adjusted)'!Z59/'Imports - Data (Raw&amp;Adjusted)'!Y59</f>
        <v>4</v>
      </c>
      <c r="S59" t="s">
        <v>32</v>
      </c>
      <c r="T59">
        <f>'Imports - Data (Raw&amp;Adjusted)'!AL59/'Imports - Data (Raw&amp;Adjusted)'!AK59</f>
        <v>12.499632082413539</v>
      </c>
    </row>
    <row r="60" spans="1:42" x14ac:dyDescent="0.3">
      <c r="A60" s="19" t="s">
        <v>331</v>
      </c>
      <c r="B60" t="s">
        <v>343</v>
      </c>
      <c r="O60" t="s">
        <v>32</v>
      </c>
      <c r="P60">
        <f>'Imports - Data (Raw&amp;Adjusted)'!AF60/'Imports - Data (Raw&amp;Adjusted)'!AE60</f>
        <v>11.244149272612271</v>
      </c>
      <c r="Q60" t="s">
        <v>44</v>
      </c>
      <c r="R60">
        <f>'Imports - Data (Raw&amp;Adjusted)'!AI60/'Imports - Data (Raw&amp;Adjusted)'!AH60</f>
        <v>89.130434782608702</v>
      </c>
    </row>
    <row r="61" spans="1:42" x14ac:dyDescent="0.3">
      <c r="A61" s="19" t="s">
        <v>332</v>
      </c>
      <c r="B61" t="s">
        <v>343</v>
      </c>
      <c r="U61" t="s">
        <v>44</v>
      </c>
      <c r="V61">
        <f>'Imports - Data (Raw&amp;Adjusted)'!AO61/'Imports - Data (Raw&amp;Adjusted)'!AN61</f>
        <v>63</v>
      </c>
      <c r="W61" t="s">
        <v>44</v>
      </c>
      <c r="X61">
        <f>'Imports - Data (Raw&amp;Adjusted)'!AR61/'Imports - Data (Raw&amp;Adjusted)'!AQ61</f>
        <v>59</v>
      </c>
      <c r="Y61" t="s">
        <v>44</v>
      </c>
      <c r="Z61">
        <f>'Imports - Data (Raw&amp;Adjusted)'!AU61/'Imports - Data (Raw&amp;Adjusted)'!AT61</f>
        <v>65</v>
      </c>
      <c r="AA61" t="s">
        <v>44</v>
      </c>
      <c r="AB61">
        <f>'Imports - Data (Raw&amp;Adjusted)'!AX61/'Imports - Data (Raw&amp;Adjusted)'!AW61</f>
        <v>61.53846153846154</v>
      </c>
      <c r="AC61" t="s">
        <v>44</v>
      </c>
      <c r="AD61">
        <f>'Imports - Data (Raw&amp;Adjusted)'!BA61/'Imports - Data (Raw&amp;Adjusted)'!AZ61</f>
        <v>60</v>
      </c>
      <c r="AE61" t="s">
        <v>44</v>
      </c>
      <c r="AF61">
        <f>'Imports - Data (Raw&amp;Adjusted)'!BD61/'Imports - Data (Raw&amp;Adjusted)'!BC61</f>
        <v>60</v>
      </c>
      <c r="AG61" t="s">
        <v>44</v>
      </c>
      <c r="AH61">
        <f>'Imports - Data (Raw&amp;Adjusted)'!BG61/'Imports - Data (Raw&amp;Adjusted)'!BF61</f>
        <v>65</v>
      </c>
      <c r="AI61" t="s">
        <v>44</v>
      </c>
      <c r="AJ61">
        <f>'Imports - Data (Raw&amp;Adjusted)'!BJ61/'Imports - Data (Raw&amp;Adjusted)'!BI61</f>
        <v>55.2</v>
      </c>
      <c r="AK61" t="s">
        <v>44</v>
      </c>
      <c r="AL61">
        <f>'Imports - Data (Raw&amp;Adjusted)'!BM61/'Imports - Data (Raw&amp;Adjusted)'!BL61</f>
        <v>57.407407407407405</v>
      </c>
      <c r="AM61" t="s">
        <v>44</v>
      </c>
      <c r="AN61">
        <f>'Imports - Data (Raw&amp;Adjusted)'!BP61/'Imports - Data (Raw&amp;Adjusted)'!BO61</f>
        <v>52.631578947368418</v>
      </c>
      <c r="AO61" t="s">
        <v>44</v>
      </c>
      <c r="AP61">
        <f>'Imports - Data (Raw&amp;Adjusted)'!BS61/'Imports - Data (Raw&amp;Adjusted)'!BR61</f>
        <v>54.545454545454547</v>
      </c>
    </row>
    <row r="62" spans="1:42" x14ac:dyDescent="0.3">
      <c r="A62" s="8" t="s">
        <v>61</v>
      </c>
      <c r="B62" t="s">
        <v>343</v>
      </c>
      <c r="I62" t="s">
        <v>66</v>
      </c>
      <c r="J62">
        <f>'Imports - Data (Raw&amp;Adjusted)'!W62/'Imports - Data (Raw&amp;Adjusted)'!V62</f>
        <v>8</v>
      </c>
    </row>
    <row r="63" spans="1:42" x14ac:dyDescent="0.3">
      <c r="A63" s="19" t="s">
        <v>333</v>
      </c>
      <c r="B63" t="s">
        <v>343</v>
      </c>
      <c r="E63" t="s">
        <v>66</v>
      </c>
      <c r="F63">
        <f>'Imports - Data (Raw&amp;Adjusted)'!Q63/'Imports - Data (Raw&amp;Adjusted)'!P63</f>
        <v>1.2857142857142858</v>
      </c>
      <c r="K63" t="s">
        <v>66</v>
      </c>
      <c r="L63">
        <f>'Imports - Data (Raw&amp;Adjusted)'!Z63/'Imports - Data (Raw&amp;Adjusted)'!Y63</f>
        <v>10</v>
      </c>
      <c r="S63" t="s">
        <v>66</v>
      </c>
      <c r="T63">
        <f>'Imports - Data (Raw&amp;Adjusted)'!AL63/'Imports - Data (Raw&amp;Adjusted)'!AK63</f>
        <v>9</v>
      </c>
      <c r="AA63" t="s">
        <v>66</v>
      </c>
      <c r="AB63">
        <f>'Imports - Data (Raw&amp;Adjusted)'!AX63/'Imports - Data (Raw&amp;Adjusted)'!AW63</f>
        <v>19.594594594594593</v>
      </c>
      <c r="AC63" t="s">
        <v>66</v>
      </c>
      <c r="AD63">
        <f>'Imports - Data (Raw&amp;Adjusted)'!BA63/'Imports - Data (Raw&amp;Adjusted)'!AZ63</f>
        <v>10.26603325415677</v>
      </c>
      <c r="AE63" t="s">
        <v>66</v>
      </c>
      <c r="AF63">
        <f>'Imports - Data (Raw&amp;Adjusted)'!BD63/'Imports - Data (Raw&amp;Adjusted)'!BC63</f>
        <v>12</v>
      </c>
      <c r="AG63" t="s">
        <v>66</v>
      </c>
      <c r="AH63">
        <f>'Imports - Data (Raw&amp;Adjusted)'!BG63/'Imports - Data (Raw&amp;Adjusted)'!BF63</f>
        <v>12</v>
      </c>
      <c r="AI63" t="s">
        <v>66</v>
      </c>
      <c r="AJ63">
        <f>'Imports - Data (Raw&amp;Adjusted)'!BJ63/'Imports - Data (Raw&amp;Adjusted)'!BI63</f>
        <v>12</v>
      </c>
      <c r="AK63" t="s">
        <v>66</v>
      </c>
      <c r="AL63">
        <f>'Imports - Data (Raw&amp;Adjusted)'!BM63/'Imports - Data (Raw&amp;Adjusted)'!BL63</f>
        <v>11.995464852607709</v>
      </c>
      <c r="AM63" t="s">
        <v>66</v>
      </c>
      <c r="AN63">
        <f>'Imports - Data (Raw&amp;Adjusted)'!BP63/'Imports - Data (Raw&amp;Adjusted)'!BO63</f>
        <v>11</v>
      </c>
      <c r="AO63" t="s">
        <v>44</v>
      </c>
      <c r="AP63">
        <f>'Imports - Data (Raw&amp;Adjusted)'!BS63/'Imports - Data (Raw&amp;Adjusted)'!BR63</f>
        <v>70</v>
      </c>
    </row>
    <row r="64" spans="1:42" x14ac:dyDescent="0.3">
      <c r="A64" s="19" t="s">
        <v>334</v>
      </c>
      <c r="B64" t="s">
        <v>343</v>
      </c>
      <c r="O64" t="s">
        <v>32</v>
      </c>
      <c r="P64">
        <f>'Imports - Data (Raw&amp;Adjusted)'!AF64/'Imports - Data (Raw&amp;Adjusted)'!AE64</f>
        <v>11.555555555555555</v>
      </c>
      <c r="Q64" t="s">
        <v>32</v>
      </c>
      <c r="R64">
        <f>'Imports - Data (Raw&amp;Adjusted)'!AI64/'Imports - Data (Raw&amp;Adjusted)'!AH64</f>
        <v>10.920245398773005</v>
      </c>
    </row>
    <row r="65" spans="1:42" x14ac:dyDescent="0.3">
      <c r="A65" s="19" t="s">
        <v>335</v>
      </c>
      <c r="B65" t="s">
        <v>343</v>
      </c>
      <c r="S65" t="s">
        <v>62</v>
      </c>
      <c r="T65">
        <f>'Imports - Data (Raw&amp;Adjusted)'!AL65/'Imports - Data (Raw&amp;Adjusted)'!AK65</f>
        <v>0.74809160305343514</v>
      </c>
    </row>
    <row r="66" spans="1:42" x14ac:dyDescent="0.3">
      <c r="A66" s="8" t="s">
        <v>169</v>
      </c>
      <c r="B66" t="s">
        <v>343</v>
      </c>
      <c r="O66" t="s">
        <v>36</v>
      </c>
      <c r="P66">
        <f>'Imports - Data (Raw&amp;Adjusted)'!AF66/'Imports - Data (Raw&amp;Adjusted)'!AE66</f>
        <v>11</v>
      </c>
      <c r="Q66" t="s">
        <v>36</v>
      </c>
      <c r="R66">
        <f>'Imports - Data (Raw&amp;Adjusted)'!AI66/'Imports - Data (Raw&amp;Adjusted)'!AH66</f>
        <v>11</v>
      </c>
      <c r="S66" t="s">
        <v>36</v>
      </c>
      <c r="T66">
        <f>'Imports - Data (Raw&amp;Adjusted)'!AL66/'Imports - Data (Raw&amp;Adjusted)'!AK66</f>
        <v>5</v>
      </c>
    </row>
    <row r="67" spans="1:42" x14ac:dyDescent="0.3">
      <c r="A67" s="8" t="s">
        <v>170</v>
      </c>
      <c r="B67" t="s">
        <v>343</v>
      </c>
      <c r="I67" t="s">
        <v>57</v>
      </c>
      <c r="J67">
        <f>'Imports - Data (Raw&amp;Adjusted)'!W67/'Imports - Data (Raw&amp;Adjusted)'!V67</f>
        <v>0.53246753246753242</v>
      </c>
      <c r="K67" t="s">
        <v>57</v>
      </c>
      <c r="L67">
        <f>'Imports - Data (Raw&amp;Adjusted)'!Z67/'Imports - Data (Raw&amp;Adjusted)'!Y67</f>
        <v>0.57269662921348319</v>
      </c>
      <c r="U67" t="s">
        <v>44</v>
      </c>
      <c r="V67">
        <f>'Imports - Data (Raw&amp;Adjusted)'!AO67/'Imports - Data (Raw&amp;Adjusted)'!AN67</f>
        <v>7.0588235294117645</v>
      </c>
    </row>
    <row r="68" spans="1:42" x14ac:dyDescent="0.3">
      <c r="A68" s="19" t="s">
        <v>336</v>
      </c>
      <c r="B68" t="s">
        <v>343</v>
      </c>
      <c r="O68" t="s">
        <v>44</v>
      </c>
      <c r="P68">
        <f>'Imports - Data (Raw&amp;Adjusted)'!AF68/'Imports - Data (Raw&amp;Adjusted)'!AE68</f>
        <v>11.111111111111111</v>
      </c>
      <c r="Q68" t="s">
        <v>44</v>
      </c>
      <c r="R68">
        <f>'Imports - Data (Raw&amp;Adjusted)'!AI68/'Imports - Data (Raw&amp;Adjusted)'!AH68</f>
        <v>9.375</v>
      </c>
      <c r="S68" t="s">
        <v>44</v>
      </c>
      <c r="T68">
        <f>'Imports - Data (Raw&amp;Adjusted)'!AL68/'Imports - Data (Raw&amp;Adjusted)'!AK68</f>
        <v>10</v>
      </c>
      <c r="W68" t="s">
        <v>44</v>
      </c>
      <c r="X68">
        <f>'Imports - Data (Raw&amp;Adjusted)'!AR68/'Imports - Data (Raw&amp;Adjusted)'!AQ68</f>
        <v>6.5</v>
      </c>
      <c r="Y68" t="s">
        <v>44</v>
      </c>
      <c r="Z68">
        <f>'Imports - Data (Raw&amp;Adjusted)'!AU68/'Imports - Data (Raw&amp;Adjusted)'!AT68</f>
        <v>6.5</v>
      </c>
      <c r="AA68" t="s">
        <v>44</v>
      </c>
      <c r="AB68">
        <f>'Imports - Data (Raw&amp;Adjusted)'!AX68/'Imports - Data (Raw&amp;Adjusted)'!AW68</f>
        <v>6.5</v>
      </c>
      <c r="AC68" t="s">
        <v>44</v>
      </c>
      <c r="AD68">
        <f>'Imports - Data (Raw&amp;Adjusted)'!BA68/'Imports - Data (Raw&amp;Adjusted)'!AZ68</f>
        <v>7.2222222222222223</v>
      </c>
      <c r="AE68" t="s">
        <v>44</v>
      </c>
      <c r="AF68">
        <f>'Imports - Data (Raw&amp;Adjusted)'!BD68/'Imports - Data (Raw&amp;Adjusted)'!BC68</f>
        <v>7.4433566433566432</v>
      </c>
      <c r="AG68" t="s">
        <v>44</v>
      </c>
      <c r="AH68">
        <f>'Imports - Data (Raw&amp;Adjusted)'!BG68/'Imports - Data (Raw&amp;Adjusted)'!BF68</f>
        <v>7.5</v>
      </c>
      <c r="AI68" t="s">
        <v>44</v>
      </c>
      <c r="AJ68">
        <f>'Imports - Data (Raw&amp;Adjusted)'!BJ68/'Imports - Data (Raw&amp;Adjusted)'!BI68</f>
        <v>10.208333333333334</v>
      </c>
      <c r="AK68" t="s">
        <v>44</v>
      </c>
      <c r="AL68">
        <f>'Imports - Data (Raw&amp;Adjusted)'!BM68/'Imports - Data (Raw&amp;Adjusted)'!BL68</f>
        <v>7</v>
      </c>
      <c r="AM68" t="s">
        <v>44</v>
      </c>
      <c r="AN68">
        <f>'Imports - Data (Raw&amp;Adjusted)'!BP68/'Imports - Data (Raw&amp;Adjusted)'!BO68</f>
        <v>5.0617283950617287</v>
      </c>
      <c r="AO68" t="s">
        <v>44</v>
      </c>
      <c r="AP68">
        <f>'Imports - Data (Raw&amp;Adjusted)'!BS68/'Imports - Data (Raw&amp;Adjusted)'!BR68</f>
        <v>6</v>
      </c>
    </row>
    <row r="69" spans="1:42" x14ac:dyDescent="0.3">
      <c r="A69" s="19" t="s">
        <v>337</v>
      </c>
      <c r="B69" t="s">
        <v>343</v>
      </c>
      <c r="O69" t="s">
        <v>44</v>
      </c>
      <c r="P69">
        <f>'Imports - Data (Raw&amp;Adjusted)'!AF69/'Imports - Data (Raw&amp;Adjusted)'!AE69</f>
        <v>12.888888888888889</v>
      </c>
      <c r="Q69" t="s">
        <v>44</v>
      </c>
      <c r="R69">
        <f>'Imports - Data (Raw&amp;Adjusted)'!AI69/'Imports - Data (Raw&amp;Adjusted)'!AH69</f>
        <v>12</v>
      </c>
      <c r="S69" t="s">
        <v>44</v>
      </c>
      <c r="T69">
        <f>'Imports - Data (Raw&amp;Adjusted)'!AL69/'Imports - Data (Raw&amp;Adjusted)'!AK69</f>
        <v>14</v>
      </c>
      <c r="Y69" t="s">
        <v>44</v>
      </c>
      <c r="Z69">
        <f>'Imports - Data (Raw&amp;Adjusted)'!AU69/'Imports - Data (Raw&amp;Adjusted)'!AT69</f>
        <v>10.714285714285714</v>
      </c>
      <c r="AA69" t="s">
        <v>44</v>
      </c>
      <c r="AB69">
        <f>'Imports - Data (Raw&amp;Adjusted)'!AX69/'Imports - Data (Raw&amp;Adjusted)'!AW69</f>
        <v>11</v>
      </c>
      <c r="AC69" t="s">
        <v>44</v>
      </c>
      <c r="AD69">
        <f>'Imports - Data (Raw&amp;Adjusted)'!BA69/'Imports - Data (Raw&amp;Adjusted)'!AZ69</f>
        <v>11</v>
      </c>
      <c r="AE69" t="s">
        <v>44</v>
      </c>
      <c r="AF69">
        <f>'Imports - Data (Raw&amp;Adjusted)'!BD69/'Imports - Data (Raw&amp;Adjusted)'!BC69</f>
        <v>11</v>
      </c>
      <c r="AG69" t="s">
        <v>44</v>
      </c>
      <c r="AH69">
        <f>'Imports - Data (Raw&amp;Adjusted)'!BG69/'Imports - Data (Raw&amp;Adjusted)'!BF69</f>
        <v>11.5</v>
      </c>
      <c r="AI69" t="s">
        <v>44</v>
      </c>
      <c r="AJ69">
        <f>'Imports - Data (Raw&amp;Adjusted)'!BJ69/'Imports - Data (Raw&amp;Adjusted)'!BI69</f>
        <v>9.2307692307692299</v>
      </c>
      <c r="AK69" t="s">
        <v>44</v>
      </c>
      <c r="AL69">
        <f>'Imports - Data (Raw&amp;Adjusted)'!BM69/'Imports - Data (Raw&amp;Adjusted)'!BL69</f>
        <v>9</v>
      </c>
      <c r="AM69" t="s">
        <v>44</v>
      </c>
      <c r="AN69">
        <f>'Imports - Data (Raw&amp;Adjusted)'!BP69/'Imports - Data (Raw&amp;Adjusted)'!BO69</f>
        <v>5.333333333333333</v>
      </c>
      <c r="AO69" t="s">
        <v>44</v>
      </c>
      <c r="AP69">
        <f>'Imports - Data (Raw&amp;Adjusted)'!BS69/'Imports - Data (Raw&amp;Adjusted)'!BR69</f>
        <v>8.35</v>
      </c>
    </row>
    <row r="70" spans="1:42" x14ac:dyDescent="0.3">
      <c r="A70" s="8" t="s">
        <v>708</v>
      </c>
      <c r="B70" t="s">
        <v>343</v>
      </c>
      <c r="K70" t="s">
        <v>171</v>
      </c>
      <c r="L70">
        <f>'Imports - Data (Raw&amp;Adjusted)'!Z70/'Imports - Data (Raw&amp;Adjusted)'!Y70</f>
        <v>2</v>
      </c>
      <c r="O70" t="s">
        <v>36</v>
      </c>
      <c r="P70">
        <f>'Imports - Data (Raw&amp;Adjusted)'!AF70/'Imports - Data (Raw&amp;Adjusted)'!AE70</f>
        <v>2</v>
      </c>
      <c r="Q70" t="s">
        <v>171</v>
      </c>
      <c r="R70">
        <f>'Imports - Data (Raw&amp;Adjusted)'!AI70/'Imports - Data (Raw&amp;Adjusted)'!AH70</f>
        <v>2</v>
      </c>
    </row>
    <row r="71" spans="1:42" x14ac:dyDescent="0.3">
      <c r="A71" s="19" t="s">
        <v>338</v>
      </c>
      <c r="B71" t="s">
        <v>343</v>
      </c>
      <c r="G71" t="s">
        <v>44</v>
      </c>
      <c r="H71">
        <f>'Imports - Data (Raw&amp;Adjusted)'!T71/'Imports - Data (Raw&amp;Adjusted)'!S71</f>
        <v>1.6666666666666667</v>
      </c>
      <c r="I71" t="s">
        <v>44</v>
      </c>
      <c r="J71">
        <f>'Imports - Data (Raw&amp;Adjusted)'!W71/'Imports - Data (Raw&amp;Adjusted)'!V71</f>
        <v>1.5625</v>
      </c>
      <c r="O71" t="s">
        <v>44</v>
      </c>
      <c r="P71">
        <f>'Imports - Data (Raw&amp;Adjusted)'!AF71/'Imports - Data (Raw&amp;Adjusted)'!AE71</f>
        <v>1.75</v>
      </c>
      <c r="Q71" t="s">
        <v>44</v>
      </c>
      <c r="R71">
        <f>'Imports - Data (Raw&amp;Adjusted)'!AI71/'Imports - Data (Raw&amp;Adjusted)'!AH71</f>
        <v>1.25</v>
      </c>
      <c r="S71" t="s">
        <v>44</v>
      </c>
      <c r="T71">
        <f>'Imports - Data (Raw&amp;Adjusted)'!AL71/'Imports - Data (Raw&amp;Adjusted)'!AK71</f>
        <v>1.5</v>
      </c>
      <c r="W71" t="s">
        <v>44</v>
      </c>
      <c r="X71">
        <f>'Imports - Data (Raw&amp;Adjusted)'!AR71/'Imports - Data (Raw&amp;Adjusted)'!AQ71</f>
        <v>1.0642857142857143</v>
      </c>
      <c r="Y71" t="s">
        <v>44</v>
      </c>
      <c r="Z71">
        <f>'Imports - Data (Raw&amp;Adjusted)'!AU71/'Imports - Data (Raw&amp;Adjusted)'!AT71</f>
        <v>1.0666666666666667</v>
      </c>
      <c r="AA71" t="s">
        <v>44</v>
      </c>
      <c r="AB71">
        <f>'Imports - Data (Raw&amp;Adjusted)'!AX71/'Imports - Data (Raw&amp;Adjusted)'!AW71</f>
        <v>1.1200000000000001</v>
      </c>
      <c r="AC71" t="s">
        <v>44</v>
      </c>
      <c r="AD71">
        <f>'Imports - Data (Raw&amp;Adjusted)'!BA71/'Imports - Data (Raw&amp;Adjusted)'!AZ71</f>
        <v>1.25</v>
      </c>
      <c r="AE71" t="s">
        <v>44</v>
      </c>
      <c r="AF71">
        <f>'Imports - Data (Raw&amp;Adjusted)'!BD71/'Imports - Data (Raw&amp;Adjusted)'!BC71</f>
        <v>1.5</v>
      </c>
      <c r="AG71" t="s">
        <v>44</v>
      </c>
      <c r="AH71">
        <f>'Imports - Data (Raw&amp;Adjusted)'!BG71/'Imports - Data (Raw&amp;Adjusted)'!BF71</f>
        <v>1.5</v>
      </c>
      <c r="AK71" t="s">
        <v>44</v>
      </c>
      <c r="AL71">
        <f>'Imports - Data (Raw&amp;Adjusted)'!BM71/'Imports - Data (Raw&amp;Adjusted)'!BL71</f>
        <v>1</v>
      </c>
      <c r="AM71" t="s">
        <v>44</v>
      </c>
      <c r="AN71">
        <f>'Imports - Data (Raw&amp;Adjusted)'!BP71/'Imports - Data (Raw&amp;Adjusted)'!BO71</f>
        <v>1</v>
      </c>
      <c r="AO71" t="s">
        <v>44</v>
      </c>
      <c r="AP71">
        <f>'Imports - Data (Raw&amp;Adjusted)'!BS71/'Imports - Data (Raw&amp;Adjusted)'!BR71</f>
        <v>0.95</v>
      </c>
    </row>
    <row r="72" spans="1:42" x14ac:dyDescent="0.3">
      <c r="A72" s="8" t="s">
        <v>47</v>
      </c>
      <c r="B72" t="s">
        <v>343</v>
      </c>
      <c r="Y72" t="s">
        <v>44</v>
      </c>
      <c r="Z72">
        <f>'Imports - Data (Raw&amp;Adjusted)'!AU72/'Imports - Data (Raw&amp;Adjusted)'!AT72</f>
        <v>1.08</v>
      </c>
      <c r="AA72" t="s">
        <v>44</v>
      </c>
      <c r="AB72">
        <f>'Imports - Data (Raw&amp;Adjusted)'!AX72/'Imports - Data (Raw&amp;Adjusted)'!AW72</f>
        <v>1.0810810810810811</v>
      </c>
      <c r="AI72" t="s">
        <v>44</v>
      </c>
      <c r="AJ72">
        <f>'Imports - Data (Raw&amp;Adjusted)'!BJ72/'Imports - Data (Raw&amp;Adjusted)'!BI72</f>
        <v>1.0551724137931036</v>
      </c>
      <c r="AK72" t="s">
        <v>44</v>
      </c>
      <c r="AL72">
        <f>'Imports - Data (Raw&amp;Adjusted)'!BM72/'Imports - Data (Raw&amp;Adjusted)'!BL72</f>
        <v>1.0410958904109588</v>
      </c>
      <c r="AM72" t="s">
        <v>44</v>
      </c>
      <c r="AN72">
        <f>'Imports - Data (Raw&amp;Adjusted)'!BP72/'Imports - Data (Raw&amp;Adjusted)'!BO72</f>
        <v>1.0387811634349031</v>
      </c>
      <c r="AO72" t="s">
        <v>44</v>
      </c>
      <c r="AP72">
        <f>'Imports - Data (Raw&amp;Adjusted)'!BS72/'Imports - Data (Raw&amp;Adjusted)'!BR72</f>
        <v>0.9</v>
      </c>
    </row>
    <row r="73" spans="1:42" x14ac:dyDescent="0.3">
      <c r="A73" s="8" t="s">
        <v>78</v>
      </c>
      <c r="B73" t="s">
        <v>343</v>
      </c>
      <c r="K73" t="s">
        <v>36</v>
      </c>
      <c r="L73">
        <f>'Imports - Data (Raw&amp;Adjusted)'!Z73/'Imports - Data (Raw&amp;Adjusted)'!Y73</f>
        <v>10.305084745762711</v>
      </c>
      <c r="O73" t="s">
        <v>143</v>
      </c>
      <c r="P73">
        <f>'Imports - Data (Raw&amp;Adjusted)'!AF73/'Imports - Data (Raw&amp;Adjusted)'!AE73</f>
        <v>11.5</v>
      </c>
    </row>
    <row r="74" spans="1:42" x14ac:dyDescent="0.3">
      <c r="A74" s="8" t="s">
        <v>67</v>
      </c>
      <c r="B74" t="s">
        <v>343</v>
      </c>
      <c r="S74" t="s">
        <v>172</v>
      </c>
      <c r="T74">
        <f>'Imports - Data (Raw&amp;Adjusted)'!AL74/'Imports - Data (Raw&amp;Adjusted)'!AK74</f>
        <v>4.4975845410628024</v>
      </c>
      <c r="AO74" t="s">
        <v>66</v>
      </c>
      <c r="AP74">
        <f>'Imports - Data (Raw&amp;Adjusted)'!BS74/'Imports - Data (Raw&amp;Adjusted)'!BR74</f>
        <v>5</v>
      </c>
    </row>
    <row r="75" spans="1:42" s="12" customFormat="1" x14ac:dyDescent="0.3">
      <c r="A75" s="58" t="s">
        <v>344</v>
      </c>
      <c r="B75" s="11"/>
    </row>
    <row r="76" spans="1:42" x14ac:dyDescent="0.3">
      <c r="A76" s="8" t="s">
        <v>170</v>
      </c>
      <c r="B76" s="19" t="s">
        <v>345</v>
      </c>
      <c r="AO76" t="s">
        <v>44</v>
      </c>
      <c r="AP76">
        <f>'Imports - Data (Raw&amp;Adjusted)'!BS76/'Imports - Data (Raw&amp;Adjusted)'!BR76</f>
        <v>5.2894009216589861</v>
      </c>
    </row>
    <row r="77" spans="1:42" x14ac:dyDescent="0.3">
      <c r="A77" s="19" t="s">
        <v>339</v>
      </c>
      <c r="B77" s="19" t="s">
        <v>345</v>
      </c>
      <c r="AO77" t="s">
        <v>145</v>
      </c>
      <c r="AP77">
        <f>'Imports - Data (Raw&amp;Adjusted)'!BS77/'Imports - Data (Raw&amp;Adjusted)'!BR77</f>
        <v>30</v>
      </c>
    </row>
    <row r="78" spans="1:42" x14ac:dyDescent="0.3">
      <c r="A78" s="8" t="s">
        <v>423</v>
      </c>
      <c r="B78" s="19" t="s">
        <v>345</v>
      </c>
      <c r="AO78" t="s">
        <v>36</v>
      </c>
      <c r="AP78">
        <f>'Imports - Data (Raw&amp;Adjusted)'!BS78/'Imports - Data (Raw&amp;Adjusted)'!BR78</f>
        <v>25</v>
      </c>
    </row>
    <row r="79" spans="1:42" x14ac:dyDescent="0.3">
      <c r="A79" s="8" t="s">
        <v>173</v>
      </c>
      <c r="B79" s="19" t="s">
        <v>345</v>
      </c>
      <c r="AO79" t="s">
        <v>44</v>
      </c>
      <c r="AP79">
        <f>'Imports - Data (Raw&amp;Adjusted)'!BS79/'Imports - Data (Raw&amp;Adjusted)'!BR79</f>
        <v>8.4</v>
      </c>
    </row>
    <row r="80" spans="1:42" x14ac:dyDescent="0.3">
      <c r="A80" s="8" t="s">
        <v>174</v>
      </c>
      <c r="B80" s="19" t="s">
        <v>345</v>
      </c>
      <c r="AO80" t="s">
        <v>66</v>
      </c>
      <c r="AP80">
        <f>'Imports - Data (Raw&amp;Adjusted)'!BS80/'Imports - Data (Raw&amp;Adjusted)'!BR80</f>
        <v>5</v>
      </c>
    </row>
    <row r="81" spans="1:58" x14ac:dyDescent="0.3">
      <c r="A81" s="8" t="s">
        <v>47</v>
      </c>
      <c r="B81" s="19" t="s">
        <v>345</v>
      </c>
      <c r="AO81" t="s">
        <v>44</v>
      </c>
      <c r="AP81">
        <f>'Imports - Data (Raw&amp;Adjusted)'!BS81/'Imports - Data (Raw&amp;Adjusted)'!BR81</f>
        <v>1</v>
      </c>
    </row>
    <row r="82" spans="1:58" x14ac:dyDescent="0.3">
      <c r="A82" s="8"/>
      <c r="B82" s="8"/>
    </row>
    <row r="83" spans="1:58" s="12" customFormat="1" x14ac:dyDescent="0.3">
      <c r="A83" s="58" t="s">
        <v>346</v>
      </c>
      <c r="B83" s="11"/>
    </row>
    <row r="84" spans="1:58" x14ac:dyDescent="0.3">
      <c r="A84" s="19" t="s">
        <v>341</v>
      </c>
      <c r="B84" s="19" t="s">
        <v>347</v>
      </c>
      <c r="BE84" t="s">
        <v>175</v>
      </c>
      <c r="BF84">
        <f>'Imports - Data (Raw&amp;Adjusted)'!CQ83/'Imports - Data (Raw&amp;Adjusted)'!CP83</f>
        <v>15</v>
      </c>
    </row>
    <row r="85" spans="1:58" x14ac:dyDescent="0.3">
      <c r="A85" s="8" t="s">
        <v>176</v>
      </c>
      <c r="B85" s="19" t="s">
        <v>347</v>
      </c>
      <c r="BE85" t="s">
        <v>175</v>
      </c>
      <c r="BF85">
        <f>'Imports - Data (Raw&amp;Adjusted)'!CQ84/'Imports - Data (Raw&amp;Adjusted)'!CP84</f>
        <v>11.285714285714286</v>
      </c>
    </row>
    <row r="86" spans="1:58" s="12" customFormat="1" x14ac:dyDescent="0.3">
      <c r="A86" s="59" t="s">
        <v>348</v>
      </c>
      <c r="B86" s="13"/>
    </row>
    <row r="87" spans="1:58" x14ac:dyDescent="0.3">
      <c r="A87" s="8"/>
      <c r="B87" s="8"/>
    </row>
    <row r="88" spans="1:58" x14ac:dyDescent="0.3">
      <c r="A88" s="8"/>
      <c r="B88" s="8"/>
    </row>
    <row r="89" spans="1:58" x14ac:dyDescent="0.3">
      <c r="A89" s="8"/>
      <c r="B89" s="8"/>
    </row>
    <row r="90" spans="1:58" x14ac:dyDescent="0.3">
      <c r="A90" s="8"/>
      <c r="B90" s="8"/>
    </row>
    <row r="91" spans="1:58" x14ac:dyDescent="0.3">
      <c r="A91" s="8"/>
      <c r="B91" s="8"/>
    </row>
    <row r="92" spans="1:58" x14ac:dyDescent="0.3">
      <c r="A92" s="8"/>
      <c r="B92" s="8"/>
    </row>
    <row r="93" spans="1:58" x14ac:dyDescent="0.3">
      <c r="A93" s="8"/>
      <c r="B93" s="8"/>
    </row>
    <row r="94" spans="1:58" x14ac:dyDescent="0.3">
      <c r="A94" s="8"/>
      <c r="B94" s="8"/>
    </row>
    <row r="95" spans="1:58" x14ac:dyDescent="0.3">
      <c r="A95" s="8"/>
      <c r="B95" s="8"/>
    </row>
    <row r="96" spans="1:58" x14ac:dyDescent="0.3">
      <c r="A96" s="8"/>
      <c r="B96" s="8"/>
    </row>
    <row r="97" spans="1:2" x14ac:dyDescent="0.3">
      <c r="A97" s="8"/>
      <c r="B97" s="8"/>
    </row>
    <row r="98" spans="1:2" x14ac:dyDescent="0.3">
      <c r="A98" s="8"/>
      <c r="B98" s="8"/>
    </row>
    <row r="99" spans="1:2" x14ac:dyDescent="0.3">
      <c r="A99" s="8"/>
      <c r="B99" s="8"/>
    </row>
    <row r="100" spans="1:2" x14ac:dyDescent="0.3">
      <c r="A100" s="8"/>
      <c r="B100" s="8"/>
    </row>
    <row r="101" spans="1:2" x14ac:dyDescent="0.3">
      <c r="A101" s="8"/>
      <c r="B101" s="8"/>
    </row>
    <row r="102" spans="1:2" x14ac:dyDescent="0.3">
      <c r="A102" s="8"/>
      <c r="B102" s="8"/>
    </row>
    <row r="103" spans="1:2" x14ac:dyDescent="0.3">
      <c r="A103" s="8"/>
      <c r="B103" s="8"/>
    </row>
    <row r="104" spans="1:2" x14ac:dyDescent="0.3">
      <c r="A104" s="8"/>
      <c r="B104" s="8"/>
    </row>
    <row r="105" spans="1:2" x14ac:dyDescent="0.3">
      <c r="A105" s="8"/>
      <c r="B105" s="8"/>
    </row>
    <row r="106" spans="1:2" x14ac:dyDescent="0.3">
      <c r="A106" s="8"/>
      <c r="B106" s="8"/>
    </row>
    <row r="107" spans="1:2" x14ac:dyDescent="0.3">
      <c r="A107" s="8"/>
      <c r="B107" s="8"/>
    </row>
    <row r="108" spans="1:2" x14ac:dyDescent="0.3">
      <c r="A108" s="8"/>
      <c r="B108" s="8"/>
    </row>
    <row r="109" spans="1:2" x14ac:dyDescent="0.3">
      <c r="A109" s="8"/>
      <c r="B109" s="8"/>
    </row>
    <row r="110" spans="1:2" x14ac:dyDescent="0.3">
      <c r="A110" s="8"/>
      <c r="B110" s="8"/>
    </row>
    <row r="111" spans="1:2" x14ac:dyDescent="0.3">
      <c r="A111" s="8"/>
      <c r="B111" s="8"/>
    </row>
    <row r="112" spans="1:2" x14ac:dyDescent="0.3">
      <c r="A112" s="8"/>
      <c r="B112" s="8"/>
    </row>
    <row r="113" spans="1:2" x14ac:dyDescent="0.3">
      <c r="A113" s="8"/>
      <c r="B113" s="8"/>
    </row>
    <row r="114" spans="1:2" x14ac:dyDescent="0.3">
      <c r="A114" s="8"/>
      <c r="B114" s="8"/>
    </row>
    <row r="115" spans="1:2" x14ac:dyDescent="0.3">
      <c r="A115" s="8"/>
      <c r="B115" s="8"/>
    </row>
    <row r="116" spans="1:2" x14ac:dyDescent="0.3">
      <c r="A116" s="8"/>
      <c r="B116" s="8"/>
    </row>
    <row r="117" spans="1:2" x14ac:dyDescent="0.3">
      <c r="A117" s="8"/>
      <c r="B117" s="8"/>
    </row>
    <row r="118" spans="1:2" x14ac:dyDescent="0.3">
      <c r="A118" s="8"/>
      <c r="B118" s="8"/>
    </row>
    <row r="119" spans="1:2" x14ac:dyDescent="0.3">
      <c r="A119" s="8"/>
      <c r="B119" s="8"/>
    </row>
    <row r="120" spans="1:2" x14ac:dyDescent="0.3">
      <c r="A120" s="8"/>
      <c r="B120" s="8"/>
    </row>
    <row r="121" spans="1:2" x14ac:dyDescent="0.3">
      <c r="A121" s="8"/>
      <c r="B121" s="8"/>
    </row>
    <row r="122" spans="1:2" x14ac:dyDescent="0.3">
      <c r="A122" s="8"/>
      <c r="B122" s="8"/>
    </row>
    <row r="123" spans="1:2" x14ac:dyDescent="0.3">
      <c r="A123" s="8"/>
      <c r="B123" s="8"/>
    </row>
    <row r="124" spans="1:2" x14ac:dyDescent="0.3">
      <c r="A124" s="8"/>
      <c r="B124" s="8"/>
    </row>
    <row r="125" spans="1:2" x14ac:dyDescent="0.3">
      <c r="A125" s="8"/>
      <c r="B125" s="8"/>
    </row>
    <row r="126" spans="1:2" x14ac:dyDescent="0.3">
      <c r="A126" s="8"/>
      <c r="B126" s="8"/>
    </row>
    <row r="127" spans="1:2" x14ac:dyDescent="0.3">
      <c r="A127" s="8"/>
      <c r="B127" s="8"/>
    </row>
    <row r="128" spans="1:2" x14ac:dyDescent="0.3">
      <c r="A128" s="8"/>
      <c r="B128" s="8"/>
    </row>
    <row r="129" spans="1:2" x14ac:dyDescent="0.3">
      <c r="A129" s="8"/>
      <c r="B129" s="8"/>
    </row>
    <row r="130" spans="1:2" x14ac:dyDescent="0.3">
      <c r="A130" s="8"/>
      <c r="B130" s="8"/>
    </row>
    <row r="131" spans="1:2" x14ac:dyDescent="0.3">
      <c r="A131" s="8"/>
      <c r="B131" s="8"/>
    </row>
    <row r="132" spans="1:2" x14ac:dyDescent="0.3">
      <c r="A132" s="8"/>
      <c r="B132" s="8"/>
    </row>
    <row r="133" spans="1:2" x14ac:dyDescent="0.3">
      <c r="A133" s="8"/>
      <c r="B133" s="8"/>
    </row>
    <row r="134" spans="1:2" x14ac:dyDescent="0.3">
      <c r="A134" s="8"/>
      <c r="B134" s="8"/>
    </row>
    <row r="135" spans="1:2" x14ac:dyDescent="0.3">
      <c r="A135" s="8"/>
      <c r="B135" s="8"/>
    </row>
    <row r="136" spans="1:2" x14ac:dyDescent="0.3">
      <c r="A136" s="8"/>
      <c r="B136" s="8"/>
    </row>
    <row r="137" spans="1:2" x14ac:dyDescent="0.3">
      <c r="A137" s="8"/>
      <c r="B137" s="8"/>
    </row>
    <row r="138" spans="1:2" x14ac:dyDescent="0.3">
      <c r="A138" s="8"/>
      <c r="B138" s="8"/>
    </row>
    <row r="139" spans="1:2" x14ac:dyDescent="0.3">
      <c r="A139" s="8"/>
      <c r="B139" s="8"/>
    </row>
    <row r="140" spans="1:2" x14ac:dyDescent="0.3">
      <c r="A140" s="8"/>
      <c r="B140" s="8"/>
    </row>
    <row r="141" spans="1:2" x14ac:dyDescent="0.3">
      <c r="A141" s="8"/>
      <c r="B141" s="8"/>
    </row>
    <row r="142" spans="1:2" x14ac:dyDescent="0.3">
      <c r="A142" s="8"/>
      <c r="B142" s="8"/>
    </row>
    <row r="143" spans="1:2" x14ac:dyDescent="0.3">
      <c r="A143" s="8"/>
      <c r="B143" s="8"/>
    </row>
    <row r="144" spans="1:2" x14ac:dyDescent="0.3">
      <c r="A144" s="8"/>
      <c r="B144" s="8"/>
    </row>
    <row r="145" spans="1:2" x14ac:dyDescent="0.3">
      <c r="A145" s="8"/>
      <c r="B145" s="8"/>
    </row>
    <row r="146" spans="1:2" x14ac:dyDescent="0.3">
      <c r="A146" s="8"/>
      <c r="B146" s="8"/>
    </row>
    <row r="147" spans="1:2" x14ac:dyDescent="0.3">
      <c r="A147" s="8"/>
      <c r="B147" s="8"/>
    </row>
    <row r="148" spans="1:2" x14ac:dyDescent="0.3">
      <c r="A148" s="8"/>
      <c r="B148" s="8"/>
    </row>
    <row r="149" spans="1:2" x14ac:dyDescent="0.3">
      <c r="A149" s="8"/>
      <c r="B149" s="8"/>
    </row>
    <row r="150" spans="1:2" x14ac:dyDescent="0.3">
      <c r="A150" s="8"/>
      <c r="B150" s="8"/>
    </row>
    <row r="151" spans="1:2" x14ac:dyDescent="0.3">
      <c r="A151" s="8"/>
      <c r="B151" s="8"/>
    </row>
    <row r="152" spans="1:2" x14ac:dyDescent="0.3">
      <c r="A152" s="8"/>
      <c r="B152" s="8"/>
    </row>
    <row r="153" spans="1:2" x14ac:dyDescent="0.3">
      <c r="A153" s="8"/>
      <c r="B153" s="8"/>
    </row>
    <row r="154" spans="1:2" x14ac:dyDescent="0.3">
      <c r="A154" s="8"/>
      <c r="B154" s="8"/>
    </row>
    <row r="155" spans="1:2" x14ac:dyDescent="0.3">
      <c r="A155" s="8"/>
      <c r="B155" s="8"/>
    </row>
    <row r="156" spans="1:2" x14ac:dyDescent="0.3">
      <c r="A156" s="8"/>
      <c r="B156" s="8"/>
    </row>
    <row r="157" spans="1:2" x14ac:dyDescent="0.3">
      <c r="A157" s="8"/>
      <c r="B157" s="8"/>
    </row>
    <row r="158" spans="1:2" x14ac:dyDescent="0.3">
      <c r="A158" s="8"/>
      <c r="B158" s="8"/>
    </row>
    <row r="159" spans="1:2" x14ac:dyDescent="0.3">
      <c r="A159" s="8"/>
      <c r="B159" s="8"/>
    </row>
    <row r="160" spans="1:2" x14ac:dyDescent="0.3">
      <c r="A160" s="8"/>
      <c r="B160" s="8"/>
    </row>
    <row r="161" spans="1:2" x14ac:dyDescent="0.3">
      <c r="A161" s="8"/>
      <c r="B161" s="8"/>
    </row>
    <row r="162" spans="1:2" x14ac:dyDescent="0.3">
      <c r="A162" s="8"/>
      <c r="B162" s="8"/>
    </row>
    <row r="163" spans="1:2" x14ac:dyDescent="0.3">
      <c r="A163" s="8"/>
      <c r="B163" s="8"/>
    </row>
    <row r="164" spans="1:2" x14ac:dyDescent="0.3">
      <c r="A164" s="8"/>
      <c r="B164" s="8"/>
    </row>
    <row r="165" spans="1:2" x14ac:dyDescent="0.3">
      <c r="A165" s="8"/>
      <c r="B165" s="8"/>
    </row>
    <row r="166" spans="1:2" x14ac:dyDescent="0.3">
      <c r="A166" s="8"/>
      <c r="B166" s="8"/>
    </row>
    <row r="167" spans="1:2" x14ac:dyDescent="0.3">
      <c r="A167" s="8"/>
      <c r="B167" s="8"/>
    </row>
    <row r="168" spans="1:2" x14ac:dyDescent="0.3">
      <c r="A168" s="8"/>
      <c r="B168" s="8"/>
    </row>
    <row r="169" spans="1:2" x14ac:dyDescent="0.3">
      <c r="A169" s="8"/>
      <c r="B169" s="8"/>
    </row>
    <row r="170" spans="1:2" x14ac:dyDescent="0.3">
      <c r="A170" s="8"/>
      <c r="B170" s="8"/>
    </row>
    <row r="171" spans="1:2" x14ac:dyDescent="0.3">
      <c r="A171" s="8"/>
      <c r="B171" s="8"/>
    </row>
    <row r="172" spans="1:2" x14ac:dyDescent="0.3">
      <c r="A172" s="8"/>
      <c r="B172" s="8"/>
    </row>
    <row r="173" spans="1:2" x14ac:dyDescent="0.3">
      <c r="A173" s="8"/>
      <c r="B173" s="8"/>
    </row>
    <row r="174" spans="1:2" x14ac:dyDescent="0.3">
      <c r="A174" s="8"/>
      <c r="B174" s="8"/>
    </row>
    <row r="175" spans="1:2" x14ac:dyDescent="0.3">
      <c r="A175" s="8"/>
      <c r="B175" s="8"/>
    </row>
    <row r="176" spans="1:2" x14ac:dyDescent="0.3">
      <c r="A176" s="8"/>
      <c r="B176" s="8"/>
    </row>
    <row r="177" spans="1:2" x14ac:dyDescent="0.3">
      <c r="A177" s="8"/>
      <c r="B177" s="8"/>
    </row>
    <row r="178" spans="1:2" x14ac:dyDescent="0.3">
      <c r="A178" s="8"/>
      <c r="B178" s="8"/>
    </row>
    <row r="179" spans="1:2" x14ac:dyDescent="0.3">
      <c r="A179" s="8"/>
      <c r="B179" s="8"/>
    </row>
    <row r="180" spans="1:2" x14ac:dyDescent="0.3">
      <c r="A180" s="8"/>
      <c r="B180" s="8"/>
    </row>
    <row r="181" spans="1:2" x14ac:dyDescent="0.3">
      <c r="A181" s="8"/>
      <c r="B181" s="8"/>
    </row>
    <row r="182" spans="1:2" x14ac:dyDescent="0.3">
      <c r="A182" s="8"/>
      <c r="B182" s="8"/>
    </row>
    <row r="183" spans="1:2" x14ac:dyDescent="0.3">
      <c r="A183" s="8"/>
      <c r="B183" s="8"/>
    </row>
    <row r="184" spans="1:2" x14ac:dyDescent="0.3">
      <c r="A184" s="8"/>
      <c r="B184" s="8"/>
    </row>
    <row r="185" spans="1:2" x14ac:dyDescent="0.3">
      <c r="A185" s="8"/>
      <c r="B185" s="8"/>
    </row>
    <row r="186" spans="1:2" x14ac:dyDescent="0.3">
      <c r="A186" s="8"/>
      <c r="B186" s="8"/>
    </row>
    <row r="187" spans="1:2" x14ac:dyDescent="0.3">
      <c r="A187" s="8"/>
      <c r="B187" s="8"/>
    </row>
    <row r="188" spans="1:2" x14ac:dyDescent="0.3">
      <c r="A188" s="8"/>
      <c r="B188" s="8"/>
    </row>
    <row r="189" spans="1:2" x14ac:dyDescent="0.3">
      <c r="A189" s="8"/>
      <c r="B189" s="8"/>
    </row>
    <row r="190" spans="1:2" x14ac:dyDescent="0.3">
      <c r="A190" s="8"/>
      <c r="B190" s="8"/>
    </row>
    <row r="191" spans="1:2" x14ac:dyDescent="0.3">
      <c r="A191" s="8"/>
      <c r="B191" s="8"/>
    </row>
    <row r="192" spans="1:2" x14ac:dyDescent="0.3">
      <c r="A192" s="8"/>
      <c r="B192" s="8"/>
    </row>
    <row r="193" spans="1:2" x14ac:dyDescent="0.3">
      <c r="A193" s="8"/>
      <c r="B193" s="8"/>
    </row>
    <row r="194" spans="1:2" x14ac:dyDescent="0.3">
      <c r="A194" s="8"/>
      <c r="B194" s="8"/>
    </row>
    <row r="195" spans="1:2" x14ac:dyDescent="0.3">
      <c r="A195" s="8"/>
      <c r="B195" s="8"/>
    </row>
    <row r="196" spans="1:2" x14ac:dyDescent="0.3">
      <c r="A196" s="8"/>
      <c r="B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84"/>
  <sheetViews>
    <sheetView zoomScale="70" zoomScaleNormal="70" workbookViewId="0">
      <pane xSplit="5" ySplit="3" topLeftCell="M40" activePane="bottomRight" state="frozen"/>
      <selection pane="topRight" activeCell="F1" sqref="F1"/>
      <selection pane="bottomLeft" activeCell="A4" sqref="A4"/>
      <selection pane="bottomRight" activeCell="V50" sqref="V50"/>
    </sheetView>
  </sheetViews>
  <sheetFormatPr defaultRowHeight="14.4" x14ac:dyDescent="0.3"/>
  <cols>
    <col min="1" max="1" width="33.77734375" style="8" customWidth="1"/>
    <col min="2" max="2" width="19.88671875" style="8" customWidth="1"/>
    <col min="3" max="3" width="17.6640625" style="7" bestFit="1" customWidth="1"/>
    <col min="4" max="60" width="14.6640625" customWidth="1"/>
  </cols>
  <sheetData>
    <row r="1" spans="1:62" s="55" customFormat="1" ht="28.2" customHeight="1" x14ac:dyDescent="0.3">
      <c r="A1" s="56" t="s">
        <v>283</v>
      </c>
      <c r="B1" s="56"/>
      <c r="C1" s="56"/>
      <c r="D1" s="105"/>
      <c r="E1" s="56"/>
      <c r="F1" s="55" t="s">
        <v>287</v>
      </c>
      <c r="H1" s="55" t="s">
        <v>289</v>
      </c>
      <c r="J1" s="55" t="s">
        <v>290</v>
      </c>
      <c r="L1" s="55" t="s">
        <v>290</v>
      </c>
      <c r="N1" s="55" t="s">
        <v>291</v>
      </c>
      <c r="P1" s="55" t="s">
        <v>292</v>
      </c>
      <c r="R1" s="55" t="s">
        <v>293</v>
      </c>
      <c r="T1" s="55" t="s">
        <v>294</v>
      </c>
      <c r="V1" s="55" t="s">
        <v>295</v>
      </c>
      <c r="X1" s="55" t="s">
        <v>296</v>
      </c>
      <c r="Z1" s="55" t="s">
        <v>298</v>
      </c>
      <c r="AB1" s="55" t="s">
        <v>297</v>
      </c>
      <c r="AD1" s="55" t="s">
        <v>299</v>
      </c>
      <c r="AF1" s="55" t="s">
        <v>300</v>
      </c>
      <c r="AH1" s="55" t="s">
        <v>301</v>
      </c>
      <c r="AJ1" s="55" t="s">
        <v>302</v>
      </c>
      <c r="AL1" s="55" t="s">
        <v>4</v>
      </c>
      <c r="AN1" s="55" t="s">
        <v>303</v>
      </c>
      <c r="AP1" s="55" t="s">
        <v>6</v>
      </c>
      <c r="AR1" s="55" t="s">
        <v>6</v>
      </c>
      <c r="AT1" s="55" t="s">
        <v>138</v>
      </c>
      <c r="AV1" s="55" t="s">
        <v>304</v>
      </c>
      <c r="AX1" s="55" t="s">
        <v>305</v>
      </c>
      <c r="AZ1" s="55" t="s">
        <v>306</v>
      </c>
      <c r="BB1" s="55" t="s">
        <v>9</v>
      </c>
      <c r="BD1" s="55" t="s">
        <v>10</v>
      </c>
      <c r="BF1" s="55" t="s">
        <v>10</v>
      </c>
      <c r="BH1" s="55" t="s">
        <v>11</v>
      </c>
    </row>
    <row r="2" spans="1:62" x14ac:dyDescent="0.3">
      <c r="A2" s="2"/>
      <c r="B2" s="2"/>
      <c r="C2" s="2"/>
      <c r="D2" s="2"/>
      <c r="E2" s="2"/>
      <c r="F2" s="15" t="s">
        <v>379</v>
      </c>
      <c r="G2" s="15"/>
      <c r="H2" s="15" t="s">
        <v>380</v>
      </c>
      <c r="I2" s="15"/>
      <c r="J2" s="15" t="s">
        <v>381</v>
      </c>
      <c r="K2" s="15"/>
      <c r="L2" s="15" t="s">
        <v>382</v>
      </c>
      <c r="M2" s="15"/>
      <c r="N2" s="15" t="s">
        <v>383</v>
      </c>
      <c r="O2" s="15"/>
      <c r="P2" s="15" t="s">
        <v>384</v>
      </c>
      <c r="Q2" s="15"/>
      <c r="R2" s="15" t="s">
        <v>385</v>
      </c>
      <c r="S2" s="15"/>
      <c r="T2" s="15" t="s">
        <v>386</v>
      </c>
      <c r="U2" s="15"/>
      <c r="V2" s="15" t="s">
        <v>387</v>
      </c>
      <c r="W2" s="15"/>
      <c r="X2" s="15" t="s">
        <v>388</v>
      </c>
      <c r="Y2" s="15"/>
      <c r="Z2" s="15" t="s">
        <v>389</v>
      </c>
      <c r="AA2" s="15"/>
      <c r="AB2" s="15" t="s">
        <v>390</v>
      </c>
      <c r="AC2" s="15"/>
      <c r="AD2" s="15" t="s">
        <v>391</v>
      </c>
      <c r="AE2" s="15"/>
      <c r="AF2" s="15" t="s">
        <v>392</v>
      </c>
      <c r="AG2" s="15"/>
      <c r="AH2" s="15" t="s">
        <v>393</v>
      </c>
      <c r="AI2" s="15"/>
      <c r="AJ2" s="15" t="s">
        <v>394</v>
      </c>
      <c r="AK2" s="15"/>
      <c r="AL2" s="15" t="s">
        <v>395</v>
      </c>
      <c r="AM2" s="15"/>
      <c r="AN2" s="15" t="s">
        <v>396</v>
      </c>
      <c r="AO2" s="15"/>
      <c r="AP2" s="15" t="s">
        <v>397</v>
      </c>
      <c r="AQ2" s="15"/>
      <c r="AR2" s="15" t="s">
        <v>398</v>
      </c>
      <c r="AS2" s="15"/>
      <c r="AT2" s="15" t="s">
        <v>399</v>
      </c>
      <c r="AU2" s="15"/>
      <c r="AV2" s="15" t="s">
        <v>400</v>
      </c>
      <c r="AW2" s="15"/>
      <c r="AX2" s="15" t="s">
        <v>401</v>
      </c>
      <c r="AY2" s="15"/>
      <c r="AZ2" s="15" t="s">
        <v>402</v>
      </c>
      <c r="BA2" s="15"/>
      <c r="BB2" s="15" t="s">
        <v>403</v>
      </c>
      <c r="BC2" s="15"/>
      <c r="BD2" s="15" t="s">
        <v>404</v>
      </c>
      <c r="BE2" s="15"/>
      <c r="BF2" s="15" t="s">
        <v>405</v>
      </c>
      <c r="BG2" s="15"/>
      <c r="BH2" s="15" t="s">
        <v>406</v>
      </c>
      <c r="BI2" s="15"/>
      <c r="BJ2" s="15"/>
    </row>
    <row r="3" spans="1:62" ht="28.8" x14ac:dyDescent="0.3">
      <c r="A3" s="53" t="s">
        <v>14</v>
      </c>
      <c r="B3" s="105" t="s">
        <v>280</v>
      </c>
      <c r="C3" s="105" t="s">
        <v>342</v>
      </c>
      <c r="D3" s="105" t="s">
        <v>511</v>
      </c>
      <c r="E3" s="2" t="s">
        <v>15</v>
      </c>
      <c r="F3" s="2" t="s">
        <v>350</v>
      </c>
      <c r="G3" s="2" t="s">
        <v>15</v>
      </c>
      <c r="H3" s="2" t="s">
        <v>350</v>
      </c>
      <c r="I3" s="2" t="s">
        <v>15</v>
      </c>
      <c r="J3" s="2" t="s">
        <v>350</v>
      </c>
      <c r="K3" s="2" t="s">
        <v>15</v>
      </c>
      <c r="L3" s="2" t="s">
        <v>350</v>
      </c>
      <c r="M3" s="2" t="s">
        <v>15</v>
      </c>
      <c r="N3" s="2" t="s">
        <v>350</v>
      </c>
      <c r="O3" s="2" t="s">
        <v>15</v>
      </c>
      <c r="P3" s="2" t="s">
        <v>350</v>
      </c>
      <c r="Q3" s="2" t="s">
        <v>15</v>
      </c>
      <c r="R3" s="2" t="s">
        <v>350</v>
      </c>
      <c r="S3" s="2" t="s">
        <v>15</v>
      </c>
      <c r="T3" s="2" t="s">
        <v>350</v>
      </c>
      <c r="U3" s="2" t="s">
        <v>15</v>
      </c>
      <c r="V3" s="2" t="s">
        <v>350</v>
      </c>
      <c r="W3" s="2" t="s">
        <v>15</v>
      </c>
      <c r="X3" s="2" t="s">
        <v>350</v>
      </c>
      <c r="Y3" s="2" t="s">
        <v>15</v>
      </c>
      <c r="Z3" s="2" t="s">
        <v>350</v>
      </c>
      <c r="AA3" s="2" t="s">
        <v>15</v>
      </c>
      <c r="AB3" s="2" t="s">
        <v>350</v>
      </c>
      <c r="AC3" s="2" t="s">
        <v>15</v>
      </c>
      <c r="AD3" s="2" t="s">
        <v>350</v>
      </c>
      <c r="AE3" s="2" t="s">
        <v>15</v>
      </c>
      <c r="AF3" s="2" t="s">
        <v>350</v>
      </c>
      <c r="AG3" s="2" t="s">
        <v>15</v>
      </c>
      <c r="AH3" s="2" t="s">
        <v>350</v>
      </c>
      <c r="AI3" s="2" t="s">
        <v>15</v>
      </c>
      <c r="AJ3" s="2" t="s">
        <v>350</v>
      </c>
      <c r="AK3" s="2" t="s">
        <v>15</v>
      </c>
      <c r="AL3" s="2" t="s">
        <v>350</v>
      </c>
      <c r="AM3" s="2" t="s">
        <v>15</v>
      </c>
      <c r="AN3" s="2" t="s">
        <v>350</v>
      </c>
      <c r="AO3" s="2" t="s">
        <v>15</v>
      </c>
      <c r="AP3" s="2" t="s">
        <v>350</v>
      </c>
      <c r="AQ3" s="2" t="s">
        <v>15</v>
      </c>
      <c r="AR3" s="2" t="s">
        <v>350</v>
      </c>
      <c r="AS3" s="2" t="s">
        <v>15</v>
      </c>
      <c r="AT3" s="2" t="s">
        <v>350</v>
      </c>
      <c r="AU3" s="2" t="s">
        <v>15</v>
      </c>
      <c r="AV3" s="2" t="s">
        <v>350</v>
      </c>
      <c r="AW3" s="2" t="s">
        <v>15</v>
      </c>
      <c r="AX3" s="2" t="s">
        <v>350</v>
      </c>
      <c r="AY3" s="2" t="s">
        <v>15</v>
      </c>
      <c r="AZ3" s="2" t="s">
        <v>350</v>
      </c>
      <c r="BA3" s="2" t="s">
        <v>15</v>
      </c>
      <c r="BB3" s="2" t="s">
        <v>350</v>
      </c>
      <c r="BC3" s="2" t="s">
        <v>15</v>
      </c>
      <c r="BD3" s="2" t="s">
        <v>350</v>
      </c>
      <c r="BE3" s="2" t="s">
        <v>15</v>
      </c>
      <c r="BF3" s="2" t="s">
        <v>350</v>
      </c>
      <c r="BG3" s="2" t="s">
        <v>15</v>
      </c>
      <c r="BH3" s="2" t="s">
        <v>350</v>
      </c>
      <c r="BI3" s="2"/>
    </row>
    <row r="4" spans="1:62" x14ac:dyDescent="0.3">
      <c r="A4" s="2" t="s">
        <v>573</v>
      </c>
      <c r="B4" s="2" t="s">
        <v>575</v>
      </c>
      <c r="C4" s="2"/>
      <c r="D4" t="s">
        <v>687</v>
      </c>
      <c r="E4" t="s">
        <v>466</v>
      </c>
      <c r="F4" s="64">
        <f>'Imports - Data (Adjusted) - 1'!D4/30*$J$98</f>
        <v>16.262145790137009</v>
      </c>
      <c r="G4" t="s">
        <v>44</v>
      </c>
      <c r="H4" s="64">
        <f>'Imports - Data (Adjusted) - 1'!F4/30*$J$98</f>
        <v>16.934135285597215</v>
      </c>
      <c r="I4" t="s">
        <v>44</v>
      </c>
      <c r="J4" s="64">
        <f>'Imports - Data (Adjusted) - 1'!H4*10/30*$J$98</f>
        <v>21.133800836425326</v>
      </c>
      <c r="K4" t="s">
        <v>44</v>
      </c>
      <c r="L4" s="64">
        <f>'Imports - Data (Adjusted) - 1'!J4*10/30*$J$98</f>
        <v>16.934135285597215</v>
      </c>
      <c r="M4" t="s">
        <v>44</v>
      </c>
      <c r="N4" s="64">
        <f>'Imports - Data (Adjusted) - 1'!L4/30*$J$98</f>
        <v>10.776267909016411</v>
      </c>
      <c r="O4" t="s">
        <v>44</v>
      </c>
      <c r="P4" s="64">
        <f>'Imports - Data (Adjusted) - 1'!N4/30*$J$98</f>
        <v>13.849478672235641</v>
      </c>
      <c r="Q4" t="s">
        <v>44</v>
      </c>
      <c r="R4" s="64">
        <f>'Imports - Data (Adjusted) - 1'!P4/30*$J$98</f>
        <v>11.399402216443866</v>
      </c>
      <c r="S4" t="s">
        <v>44</v>
      </c>
      <c r="T4" s="64">
        <f>'Imports - Data (Adjusted) - 1'!R4/30*$J$98</f>
        <v>11.289238451214695</v>
      </c>
      <c r="AC4" t="s">
        <v>44</v>
      </c>
      <c r="AD4" s="64">
        <f>'Imports - Data (Adjusted) - 1'!AB4/30*$J$98</f>
        <v>16.087428521317353</v>
      </c>
    </row>
    <row r="5" spans="1:62" x14ac:dyDescent="0.3">
      <c r="A5" s="2" t="s">
        <v>573</v>
      </c>
      <c r="B5" s="2" t="s">
        <v>576</v>
      </c>
      <c r="C5" s="2"/>
      <c r="D5" t="s">
        <v>687</v>
      </c>
      <c r="E5" t="s">
        <v>466</v>
      </c>
      <c r="J5" s="10"/>
      <c r="P5" s="10"/>
      <c r="AA5" t="s">
        <v>44</v>
      </c>
      <c r="AB5" s="64">
        <f>'Imports - Data (Adjusted) - 1'!Z5/30*$J$98</f>
        <v>7.1970074963788164</v>
      </c>
      <c r="AC5" t="s">
        <v>44</v>
      </c>
      <c r="AD5" s="64">
        <f>'Imports - Data (Adjusted) - 1'!AB5/30*$J$98</f>
        <v>8.1848320547053213</v>
      </c>
    </row>
    <row r="6" spans="1:62" x14ac:dyDescent="0.3">
      <c r="A6" s="2" t="s">
        <v>573</v>
      </c>
      <c r="B6" s="2" t="s">
        <v>577</v>
      </c>
      <c r="C6" s="2"/>
      <c r="D6" t="s">
        <v>687</v>
      </c>
      <c r="E6" t="s">
        <v>466</v>
      </c>
      <c r="J6" s="10"/>
      <c r="P6" s="10"/>
      <c r="AS6" t="s">
        <v>44</v>
      </c>
      <c r="AT6" s="64">
        <f>'Imports - Data (Adjusted) - 1'!AR6/30*$J$98</f>
        <v>5.7965822159229186</v>
      </c>
      <c r="AU6" t="s">
        <v>44</v>
      </c>
      <c r="AV6" s="64">
        <f>'Imports - Data (Adjusted) - 1'!AT6/30*$J$98</f>
        <v>5.688859683366867</v>
      </c>
      <c r="AW6" t="s">
        <v>44</v>
      </c>
      <c r="AX6" s="64">
        <f>'Imports - Data (Adjusted) - 1'!AV6/30*$J$98</f>
        <v>5.1880032647693284</v>
      </c>
      <c r="AY6" t="s">
        <v>44</v>
      </c>
      <c r="AZ6" s="64">
        <f>'Imports - Data (Adjusted) - 1'!AX6/30*$J$98</f>
        <v>5.9269473499590246</v>
      </c>
      <c r="BA6" t="s">
        <v>44</v>
      </c>
      <c r="BB6" s="64">
        <f>'Imports - Data (Adjusted) - 1'!AZ6/30*$J$98</f>
        <v>8.4670676427986074</v>
      </c>
      <c r="BC6" t="s">
        <v>44</v>
      </c>
      <c r="BD6" s="64">
        <f>'Imports - Data (Adjusted) - 1'!BB6/30*$J$98</f>
        <v>9.9612560503513041</v>
      </c>
      <c r="BE6" t="s">
        <v>44</v>
      </c>
      <c r="BF6" s="64">
        <f>'Imports - Data (Adjusted) - 1'!BD6/30*$J$98</f>
        <v>6.9728792352459124</v>
      </c>
    </row>
    <row r="7" spans="1:62" x14ac:dyDescent="0.3">
      <c r="A7" s="2" t="s">
        <v>309</v>
      </c>
      <c r="B7" s="2"/>
      <c r="C7" s="2"/>
      <c r="D7" t="s">
        <v>691</v>
      </c>
      <c r="E7" t="s">
        <v>467</v>
      </c>
      <c r="AS7" t="s">
        <v>145</v>
      </c>
      <c r="AT7">
        <f>'Imports - Data (Raw&amp;Adjusted)'!BV7/'Imports - Data (Raw&amp;Adjusted)'!BU7</f>
        <v>26.754966887417218</v>
      </c>
      <c r="AU7" t="s">
        <v>145</v>
      </c>
      <c r="AV7">
        <f>'Imports - Data (Raw&amp;Adjusted)'!BY7/'Imports - Data (Raw&amp;Adjusted)'!BX7</f>
        <v>49</v>
      </c>
    </row>
    <row r="8" spans="1:62" x14ac:dyDescent="0.3">
      <c r="A8" s="2" t="s">
        <v>310</v>
      </c>
      <c r="B8" s="2"/>
      <c r="C8" s="2"/>
      <c r="D8" t="s">
        <v>692</v>
      </c>
      <c r="E8" t="s">
        <v>468</v>
      </c>
      <c r="AS8" t="s">
        <v>146</v>
      </c>
      <c r="AT8">
        <f>'Imports - Data (Raw&amp;Adjusted)'!BV8/'Imports - Data (Raw&amp;Adjusted)'!BU8</f>
        <v>0.53333333333333333</v>
      </c>
      <c r="AU8" t="s">
        <v>146</v>
      </c>
      <c r="AV8">
        <f>'Imports - Data (Raw&amp;Adjusted)'!BY8/'Imports - Data (Raw&amp;Adjusted)'!BX8</f>
        <v>0.51515151515151514</v>
      </c>
    </row>
    <row r="9" spans="1:62" x14ac:dyDescent="0.3">
      <c r="A9" s="8" t="s">
        <v>103</v>
      </c>
      <c r="D9" t="s">
        <v>687</v>
      </c>
      <c r="E9" t="s">
        <v>466</v>
      </c>
      <c r="AS9" t="s">
        <v>44</v>
      </c>
      <c r="AT9" s="64">
        <f>'Imports - Data (Adjusted) - 1'!AR9/2*$D$98</f>
        <v>10.120481927710843</v>
      </c>
      <c r="AU9" t="s">
        <v>44</v>
      </c>
      <c r="AV9" s="64">
        <f>'Imports - Data (Adjusted) - 1'!AT9/2*$D$98</f>
        <v>10.476190476190476</v>
      </c>
      <c r="BA9" t="s">
        <v>44</v>
      </c>
      <c r="BB9" s="64">
        <f>'Imports - Data (Adjusted) - 1'!AZ9/2*$D$98</f>
        <v>9</v>
      </c>
      <c r="BC9" t="s">
        <v>44</v>
      </c>
      <c r="BD9" s="64">
        <f>'Imports - Data (Adjusted) - 1'!BB9/2*$D$98</f>
        <v>9</v>
      </c>
      <c r="BE9" t="s">
        <v>44</v>
      </c>
      <c r="BF9" s="64">
        <f>'Imports - Data (Adjusted) - 1'!BD9/2*$D$98</f>
        <v>9.4642857142857135</v>
      </c>
    </row>
    <row r="10" spans="1:62" x14ac:dyDescent="0.3">
      <c r="A10" s="8" t="s">
        <v>103</v>
      </c>
      <c r="B10" s="19" t="s">
        <v>595</v>
      </c>
      <c r="C10" s="20"/>
      <c r="D10" t="s">
        <v>687</v>
      </c>
      <c r="E10" t="s">
        <v>466</v>
      </c>
      <c r="AW10" t="s">
        <v>44</v>
      </c>
      <c r="AX10" s="64">
        <f>'Imports - Data (Adjusted) - 1'!AV10/2*$D$98</f>
        <v>9</v>
      </c>
      <c r="AY10" t="s">
        <v>44</v>
      </c>
      <c r="AZ10" s="64">
        <f>'Imports - Data (Adjusted) - 1'!AX10/2*$D$98</f>
        <v>9.25</v>
      </c>
    </row>
    <row r="11" spans="1:62" x14ac:dyDescent="0.3">
      <c r="A11" s="8" t="s">
        <v>103</v>
      </c>
      <c r="B11" s="2" t="s">
        <v>347</v>
      </c>
      <c r="C11" s="2"/>
      <c r="D11" t="s">
        <v>687</v>
      </c>
      <c r="E11" t="s">
        <v>466</v>
      </c>
      <c r="G11" t="s">
        <v>44</v>
      </c>
      <c r="H11" s="64">
        <f>'Imports - Data (Adjusted) - 1'!F11/2*$D$98</f>
        <v>20</v>
      </c>
      <c r="AI11" t="s">
        <v>44</v>
      </c>
      <c r="AJ11" s="64">
        <f>'Imports - Data (Adjusted) - 1'!AH11/2*$D$98</f>
        <v>13.5</v>
      </c>
      <c r="AW11" t="s">
        <v>44</v>
      </c>
      <c r="AX11" s="64">
        <f>'Imports - Data (Adjusted) - 1'!AV11/2*$D$98</f>
        <v>10</v>
      </c>
      <c r="AY11" t="s">
        <v>44</v>
      </c>
      <c r="AZ11" s="64">
        <f>'Imports - Data (Adjusted) - 1'!AX11/100*$J$98</f>
        <v>14.22467363990166</v>
      </c>
    </row>
    <row r="12" spans="1:62" x14ac:dyDescent="0.3">
      <c r="A12" s="8" t="s">
        <v>103</v>
      </c>
      <c r="B12" s="2" t="s">
        <v>590</v>
      </c>
      <c r="C12" s="2"/>
      <c r="D12" t="s">
        <v>687</v>
      </c>
      <c r="E12" t="s">
        <v>466</v>
      </c>
      <c r="AG12" t="s">
        <v>44</v>
      </c>
      <c r="AH12" s="64">
        <f>'Imports - Data (Adjusted) - 1'!AF12/2*$D$98</f>
        <v>11</v>
      </c>
    </row>
    <row r="13" spans="1:62" x14ac:dyDescent="0.3">
      <c r="A13" s="8" t="s">
        <v>103</v>
      </c>
      <c r="B13" s="2" t="s">
        <v>587</v>
      </c>
      <c r="C13" s="2"/>
      <c r="D13" t="s">
        <v>687</v>
      </c>
      <c r="E13" t="s">
        <v>466</v>
      </c>
      <c r="AI13" t="s">
        <v>44</v>
      </c>
      <c r="AJ13" s="64">
        <f>'Imports - Data (Adjusted) - 1'!AH13/100*$F$98</f>
        <v>15.679999999999998</v>
      </c>
      <c r="AW13" t="s">
        <v>44</v>
      </c>
      <c r="AX13" s="64">
        <f>'Imports - Data (Adjusted) - 1'!AV13/100*$F$98</f>
        <v>14.56</v>
      </c>
      <c r="AY13" t="s">
        <v>44</v>
      </c>
      <c r="AZ13" s="64">
        <f>'Imports - Data (Adjusted) - 1'!AX13/125*$F$98</f>
        <v>14.336</v>
      </c>
    </row>
    <row r="14" spans="1:62" x14ac:dyDescent="0.3">
      <c r="A14" s="2" t="s">
        <v>78</v>
      </c>
      <c r="B14" s="2"/>
      <c r="C14" s="2"/>
      <c r="D14" t="s">
        <v>687</v>
      </c>
      <c r="E14" t="s">
        <v>466</v>
      </c>
      <c r="AS14" t="s">
        <v>44</v>
      </c>
      <c r="AT14" s="64">
        <f>'Imports - Data (Adjusted) - 1'!AR14/2*$D$98</f>
        <v>13.445378151260506</v>
      </c>
      <c r="AU14" t="s">
        <v>44</v>
      </c>
      <c r="AV14" s="64">
        <f>'Imports - Data (Adjusted) - 1'!AT14/2*$D$98</f>
        <v>13.088529358298491</v>
      </c>
      <c r="AW14" t="s">
        <v>44</v>
      </c>
      <c r="AX14" s="64">
        <f>'Imports - Data (Adjusted) - 1'!AV14/2*$D$98</f>
        <v>13</v>
      </c>
      <c r="AY14" t="s">
        <v>44</v>
      </c>
      <c r="AZ14" s="64">
        <f>'Imports - Data (Adjusted) - 1'!AX14/2*$D$98</f>
        <v>13</v>
      </c>
      <c r="BA14" t="s">
        <v>44</v>
      </c>
      <c r="BB14" s="64">
        <f>'Imports - Data (Adjusted) - 1'!AZ14/2*$D$98</f>
        <v>12.891891891891891</v>
      </c>
      <c r="BC14" t="s">
        <v>44</v>
      </c>
      <c r="BD14" s="64">
        <f>'Imports - Data (Adjusted) - 1'!BB14/2*$D$98</f>
        <v>12</v>
      </c>
      <c r="BE14" t="s">
        <v>44</v>
      </c>
      <c r="BF14" s="64">
        <f>'Imports - Data (Adjusted) - 1'!BD14/2*$D$98</f>
        <v>12.147651006711408</v>
      </c>
    </row>
    <row r="15" spans="1:62" x14ac:dyDescent="0.3">
      <c r="A15" s="2" t="s">
        <v>78</v>
      </c>
      <c r="B15" s="2" t="s">
        <v>561</v>
      </c>
      <c r="C15" s="2"/>
      <c r="D15" t="s">
        <v>687</v>
      </c>
      <c r="E15" t="s">
        <v>466</v>
      </c>
      <c r="G15" t="s">
        <v>44</v>
      </c>
      <c r="H15">
        <f>'Imports - Data (Adjusted) - 1'!F15/1.2829*1016.05</f>
        <v>39.599734975446253</v>
      </c>
    </row>
    <row r="16" spans="1:62" x14ac:dyDescent="0.3">
      <c r="A16" s="2" t="s">
        <v>83</v>
      </c>
      <c r="B16" s="2"/>
      <c r="C16" s="2"/>
      <c r="D16" t="s">
        <v>687</v>
      </c>
      <c r="E16" t="s">
        <v>466</v>
      </c>
      <c r="AO16" t="s">
        <v>44</v>
      </c>
      <c r="AP16" s="64">
        <f>'Imports - Data (Adjusted) - 1'!AN16/1.5*$D$98</f>
        <v>63.333333333333329</v>
      </c>
      <c r="AS16" t="s">
        <v>44</v>
      </c>
      <c r="AT16" s="64">
        <f>'Imports - Data (Adjusted) - 1'!AR16/2*$D$98</f>
        <v>52.168242582328006</v>
      </c>
      <c r="AU16" t="s">
        <v>44</v>
      </c>
      <c r="AV16" s="64">
        <f>'Imports - Data (Adjusted) - 1'!AT16/2*$D$98</f>
        <v>62.926829268292686</v>
      </c>
      <c r="BA16" t="s">
        <v>44</v>
      </c>
      <c r="BB16" s="64">
        <f>'Imports - Data (Adjusted) - 1'!AZ16/110*$F$98</f>
        <v>37.103235747303543</v>
      </c>
      <c r="BC16" t="s">
        <v>44</v>
      </c>
      <c r="BD16" s="64">
        <f>'Imports - Data (Adjusted) - 1'!BB16/110*$F$98</f>
        <v>41.745454545454542</v>
      </c>
      <c r="BE16" t="s">
        <v>44</v>
      </c>
      <c r="BF16" s="64">
        <f>'Imports - Data (Adjusted) - 1'!BD16/110*$F$98</f>
        <v>49.890909090909091</v>
      </c>
    </row>
    <row r="17" spans="1:58" x14ac:dyDescent="0.3">
      <c r="A17" s="2" t="s">
        <v>83</v>
      </c>
      <c r="B17" s="2" t="s">
        <v>588</v>
      </c>
      <c r="C17" s="2"/>
      <c r="D17" t="s">
        <v>687</v>
      </c>
      <c r="E17" t="s">
        <v>466</v>
      </c>
    </row>
    <row r="18" spans="1:58" x14ac:dyDescent="0.3">
      <c r="A18" s="2" t="s">
        <v>83</v>
      </c>
      <c r="B18" s="2" t="s">
        <v>589</v>
      </c>
      <c r="C18" s="2"/>
      <c r="D18" t="s">
        <v>687</v>
      </c>
      <c r="E18" t="s">
        <v>466</v>
      </c>
    </row>
    <row r="19" spans="1:58" x14ac:dyDescent="0.3">
      <c r="A19" s="2" t="s">
        <v>151</v>
      </c>
      <c r="B19" s="2"/>
      <c r="C19" s="2"/>
      <c r="D19" t="s">
        <v>693</v>
      </c>
      <c r="E19" t="s">
        <v>469</v>
      </c>
      <c r="AW19" t="s">
        <v>36</v>
      </c>
      <c r="AX19">
        <f>'Imports - Data (Raw&amp;Adjusted)'!CB19/'Imports - Data (Raw&amp;Adjusted)'!CA19</f>
        <v>7.4629629629629628</v>
      </c>
      <c r="AY19" t="s">
        <v>36</v>
      </c>
      <c r="AZ19">
        <f>'Imports - Data (Raw&amp;Adjusted)'!CE19/'Imports - Data (Raw&amp;Adjusted)'!CD19</f>
        <v>7.5882352941176467</v>
      </c>
      <c r="BA19" t="s">
        <v>36</v>
      </c>
      <c r="BB19">
        <f>'Imports - Data (Raw&amp;Adjusted)'!CH19/'Imports - Data (Raw&amp;Adjusted)'!CG19</f>
        <v>5.5</v>
      </c>
      <c r="BC19" t="s">
        <v>36</v>
      </c>
      <c r="BD19">
        <f>'Imports - Data (Raw&amp;Adjusted)'!CK19/'Imports - Data (Raw&amp;Adjusted)'!CJ19</f>
        <v>5.7173913043478262</v>
      </c>
      <c r="BE19" t="s">
        <v>36</v>
      </c>
      <c r="BF19">
        <f>'Imports - Data (Raw&amp;Adjusted)'!CN19/'Imports - Data (Raw&amp;Adjusted)'!CM19</f>
        <v>5.0317460317460316</v>
      </c>
    </row>
    <row r="20" spans="1:58" x14ac:dyDescent="0.3">
      <c r="A20" s="8" t="s">
        <v>152</v>
      </c>
      <c r="C20" s="8"/>
      <c r="D20" t="s">
        <v>687</v>
      </c>
      <c r="E20" t="s">
        <v>466</v>
      </c>
      <c r="AS20" t="s">
        <v>44</v>
      </c>
      <c r="AT20">
        <f>'Imports - Data (Raw&amp;Adjusted)'!BV20/'Imports - Data (Raw&amp;Adjusted)'!BU20</f>
        <v>7.593220338983051</v>
      </c>
      <c r="AU20" t="s">
        <v>44</v>
      </c>
      <c r="AV20">
        <f>'Imports - Data (Raw&amp;Adjusted)'!BY20/'Imports - Data (Raw&amp;Adjusted)'!BX20</f>
        <v>8</v>
      </c>
      <c r="AW20" t="s">
        <v>44</v>
      </c>
      <c r="AX20">
        <f>'Imports - Data (Raw&amp;Adjusted)'!CB20/'Imports - Data (Raw&amp;Adjusted)'!CA20</f>
        <v>8.908163265306122</v>
      </c>
      <c r="AY20" t="s">
        <v>44</v>
      </c>
      <c r="AZ20">
        <f>'Imports - Data (Raw&amp;Adjusted)'!CE20/'Imports - Data (Raw&amp;Adjusted)'!CD20</f>
        <v>9.442477876106194</v>
      </c>
      <c r="BA20" t="s">
        <v>44</v>
      </c>
      <c r="BB20">
        <f>'Imports - Data (Raw&amp;Adjusted)'!CH20/'Imports - Data (Raw&amp;Adjusted)'!CG20</f>
        <v>11.846153846153847</v>
      </c>
      <c r="BC20" t="s">
        <v>44</v>
      </c>
      <c r="BD20">
        <f>'Imports - Data (Raw&amp;Adjusted)'!CK20/'Imports - Data (Raw&amp;Adjusted)'!CJ20</f>
        <v>10</v>
      </c>
      <c r="BE20" t="s">
        <v>44</v>
      </c>
      <c r="BF20">
        <f>'Imports - Data (Raw&amp;Adjusted)'!CN20/'Imports - Data (Raw&amp;Adjusted)'!CM20</f>
        <v>8.6071428571428577</v>
      </c>
    </row>
    <row r="21" spans="1:58" x14ac:dyDescent="0.3">
      <c r="A21" s="8" t="s">
        <v>153</v>
      </c>
      <c r="C21" s="8"/>
      <c r="D21" t="s">
        <v>687</v>
      </c>
      <c r="E21" t="s">
        <v>466</v>
      </c>
      <c r="AS21" t="s">
        <v>44</v>
      </c>
      <c r="AT21">
        <f>'Imports - Data (Raw&amp;Adjusted)'!BV21/'Imports - Data (Raw&amp;Adjusted)'!BU21</f>
        <v>124.0506329113924</v>
      </c>
      <c r="AU21" t="s">
        <v>44</v>
      </c>
      <c r="AV21">
        <f>'Imports - Data (Raw&amp;Adjusted)'!BY21/'Imports - Data (Raw&amp;Adjusted)'!BX21</f>
        <v>112.38095238095238</v>
      </c>
      <c r="AW21" t="s">
        <v>44</v>
      </c>
      <c r="AX21">
        <f>'Imports - Data (Raw&amp;Adjusted)'!CB21/'Imports - Data (Raw&amp;Adjusted)'!CA21</f>
        <v>70</v>
      </c>
      <c r="AY21" t="s">
        <v>44</v>
      </c>
      <c r="AZ21">
        <f>'Imports - Data (Raw&amp;Adjusted)'!CE21/'Imports - Data (Raw&amp;Adjusted)'!CD21</f>
        <v>80</v>
      </c>
      <c r="BA21" t="s">
        <v>44</v>
      </c>
      <c r="BB21">
        <f>'Imports - Data (Raw&amp;Adjusted)'!CH21/'Imports - Data (Raw&amp;Adjusted)'!CG21</f>
        <v>80</v>
      </c>
      <c r="BC21" t="s">
        <v>44</v>
      </c>
      <c r="BD21">
        <f>'Imports - Data (Raw&amp;Adjusted)'!CK21/'Imports - Data (Raw&amp;Adjusted)'!CJ21</f>
        <v>86</v>
      </c>
      <c r="BE21" t="s">
        <v>44</v>
      </c>
      <c r="BF21">
        <f>'Imports - Data (Raw&amp;Adjusted)'!CN21/'Imports - Data (Raw&amp;Adjusted)'!CM21</f>
        <v>87</v>
      </c>
    </row>
    <row r="22" spans="1:58" x14ac:dyDescent="0.3">
      <c r="A22" s="8" t="s">
        <v>43</v>
      </c>
      <c r="C22" s="8"/>
      <c r="D22" t="s">
        <v>687</v>
      </c>
      <c r="E22" t="s">
        <v>466</v>
      </c>
      <c r="AS22" t="s">
        <v>44</v>
      </c>
      <c r="AT22">
        <f>'Imports - Data (Raw&amp;Adjusted)'!BV22/'Imports - Data (Raw&amp;Adjusted)'!BU22</f>
        <v>1.3201320132013201</v>
      </c>
      <c r="AU22" t="s">
        <v>44</v>
      </c>
      <c r="AV22">
        <f>'Imports - Data (Raw&amp;Adjusted)'!BY22/'Imports - Data (Raw&amp;Adjusted)'!BX22</f>
        <v>1.3333333333333333</v>
      </c>
      <c r="AW22" t="s">
        <v>44</v>
      </c>
      <c r="AX22">
        <f>'Imports - Data (Raw&amp;Adjusted)'!CB22/'Imports - Data (Raw&amp;Adjusted)'!CA22</f>
        <v>1.25</v>
      </c>
      <c r="AY22" t="s">
        <v>44</v>
      </c>
      <c r="AZ22">
        <f>'Imports - Data (Raw&amp;Adjusted)'!CE22/'Imports - Data (Raw&amp;Adjusted)'!CD22</f>
        <v>1.4989891210166555</v>
      </c>
      <c r="BA22" t="s">
        <v>44</v>
      </c>
      <c r="BB22">
        <f>'Imports - Data (Raw&amp;Adjusted)'!CH22/'Imports - Data (Raw&amp;Adjusted)'!CG22</f>
        <v>1.583001095290252</v>
      </c>
      <c r="BC22" t="s">
        <v>44</v>
      </c>
      <c r="BD22">
        <f>'Imports - Data (Raw&amp;Adjusted)'!CK22/'Imports - Data (Raw&amp;Adjusted)'!CJ22</f>
        <v>2.1371079655842355</v>
      </c>
      <c r="BE22" t="s">
        <v>44</v>
      </c>
      <c r="BF22">
        <f>'Imports - Data (Raw&amp;Adjusted)'!CN22/'Imports - Data (Raw&amp;Adjusted)'!CM22</f>
        <v>1.6617622928403435</v>
      </c>
    </row>
    <row r="23" spans="1:58" x14ac:dyDescent="0.3">
      <c r="A23" s="2" t="s">
        <v>47</v>
      </c>
      <c r="B23" s="2" t="s">
        <v>561</v>
      </c>
      <c r="C23" s="2"/>
      <c r="D23" t="s">
        <v>687</v>
      </c>
      <c r="E23" t="s">
        <v>466</v>
      </c>
      <c r="AE23" t="s">
        <v>44</v>
      </c>
      <c r="AF23">
        <f>'Imports - Data (Raw&amp;Adjusted)'!BA23/'Imports - Data (Raw&amp;Adjusted)'!AZ23</f>
        <v>0.6791666666666667</v>
      </c>
    </row>
    <row r="24" spans="1:58" x14ac:dyDescent="0.3">
      <c r="A24" s="2" t="s">
        <v>45</v>
      </c>
      <c r="B24" s="2" t="s">
        <v>561</v>
      </c>
      <c r="C24" s="2"/>
      <c r="D24" t="s">
        <v>687</v>
      </c>
      <c r="E24" t="s">
        <v>466</v>
      </c>
      <c r="Q24" t="s">
        <v>46</v>
      </c>
      <c r="R24">
        <f>'Imports - Data (Raw&amp;Adjusted)'!AF24/'Imports - Data (Raw&amp;Adjusted)'!AE24</f>
        <v>0.28749999999999998</v>
      </c>
      <c r="S24" t="s">
        <v>44</v>
      </c>
      <c r="T24">
        <f>'Imports - Data (Raw&amp;Adjusted)'!AI24/'Imports - Data (Raw&amp;Adjusted)'!AH24</f>
        <v>1</v>
      </c>
    </row>
    <row r="25" spans="1:58" x14ac:dyDescent="0.3">
      <c r="A25" s="2" t="s">
        <v>319</v>
      </c>
      <c r="B25" s="2"/>
      <c r="C25" s="2"/>
      <c r="D25" t="s">
        <v>687</v>
      </c>
      <c r="E25" t="s">
        <v>466</v>
      </c>
      <c r="AO25" t="s">
        <v>44</v>
      </c>
      <c r="AP25">
        <f>'Imports - Data (Raw&amp;Adjusted)'!BP25/'Imports - Data (Raw&amp;Adjusted)'!BO25</f>
        <v>2</v>
      </c>
    </row>
    <row r="26" spans="1:58" x14ac:dyDescent="0.3">
      <c r="A26" s="2" t="s">
        <v>52</v>
      </c>
      <c r="B26" s="2"/>
      <c r="C26" s="2"/>
      <c r="D26" t="s">
        <v>687</v>
      </c>
      <c r="E26" t="s">
        <v>466</v>
      </c>
      <c r="AO26" t="s">
        <v>44</v>
      </c>
      <c r="AP26">
        <f>'Imports - Data (Raw&amp;Adjusted)'!BP26/'Imports - Data (Raw&amp;Adjusted)'!BO26</f>
        <v>3.6</v>
      </c>
    </row>
    <row r="27" spans="1:58" x14ac:dyDescent="0.3">
      <c r="A27" s="8" t="s">
        <v>154</v>
      </c>
      <c r="C27" s="8"/>
      <c r="D27" t="s">
        <v>693</v>
      </c>
      <c r="E27" t="s">
        <v>469</v>
      </c>
      <c r="AS27" t="s">
        <v>155</v>
      </c>
      <c r="AT27">
        <f>'Imports - Data (Raw&amp;Adjusted)'!BV27/'Imports - Data (Raw&amp;Adjusted)'!BU27</f>
        <v>1.92</v>
      </c>
      <c r="AU27" t="s">
        <v>155</v>
      </c>
      <c r="AV27">
        <f>'Imports - Data (Raw&amp;Adjusted)'!BY27/'Imports - Data (Raw&amp;Adjusted)'!BX27</f>
        <v>1.9495798319327731</v>
      </c>
    </row>
    <row r="28" spans="1:58" x14ac:dyDescent="0.3">
      <c r="A28" s="2" t="s">
        <v>685</v>
      </c>
      <c r="B28" s="2" t="s">
        <v>684</v>
      </c>
      <c r="C28" s="2"/>
      <c r="D28" t="s">
        <v>687</v>
      </c>
      <c r="E28" t="s">
        <v>466</v>
      </c>
      <c r="AO28" t="s">
        <v>44</v>
      </c>
      <c r="AP28">
        <f>'Imports - Data (Raw&amp;Adjusted)'!BP28/'Imports - Data (Raw&amp;Adjusted)'!BO28</f>
        <v>13.103448275862069</v>
      </c>
    </row>
    <row r="29" spans="1:58" x14ac:dyDescent="0.3">
      <c r="A29" s="2" t="s">
        <v>622</v>
      </c>
      <c r="B29" s="2" t="s">
        <v>561</v>
      </c>
      <c r="C29" s="2"/>
      <c r="D29" t="s">
        <v>660</v>
      </c>
      <c r="E29" t="s">
        <v>470</v>
      </c>
      <c r="AE29" t="s">
        <v>156</v>
      </c>
      <c r="AF29">
        <f>'Imports - Data (Raw&amp;Adjusted)'!BA29/'Imports - Data (Raw&amp;Adjusted)'!AZ29</f>
        <v>4.416666666666666E-3</v>
      </c>
    </row>
    <row r="30" spans="1:58" x14ac:dyDescent="0.3">
      <c r="A30" s="2" t="s">
        <v>622</v>
      </c>
      <c r="B30" s="2" t="s">
        <v>347</v>
      </c>
      <c r="C30" s="2"/>
      <c r="D30" t="s">
        <v>660</v>
      </c>
      <c r="E30" t="s">
        <v>470</v>
      </c>
      <c r="AE30" t="s">
        <v>156</v>
      </c>
      <c r="AF30">
        <f>'Imports - Data (Raw&amp;Adjusted)'!BA30/'Imports - Data (Raw&amp;Adjusted)'!AZ30</f>
        <v>4.416666666666666E-3</v>
      </c>
    </row>
    <row r="31" spans="1:58" x14ac:dyDescent="0.3">
      <c r="A31" s="2" t="s">
        <v>157</v>
      </c>
      <c r="B31" s="2"/>
      <c r="C31" s="2"/>
      <c r="D31" t="s">
        <v>687</v>
      </c>
      <c r="E31" t="s">
        <v>466</v>
      </c>
      <c r="AW31" t="s">
        <v>44</v>
      </c>
      <c r="AX31">
        <f>'Imports - Data (Raw&amp;Adjusted)'!CB31/'Imports - Data (Raw&amp;Adjusted)'!CA31</f>
        <v>10.32258064516129</v>
      </c>
      <c r="AY31" t="s">
        <v>44</v>
      </c>
      <c r="AZ31">
        <f>'Imports - Data (Raw&amp;Adjusted)'!CE31/'Imports - Data (Raw&amp;Adjusted)'!CD31</f>
        <v>8</v>
      </c>
      <c r="BA31" t="s">
        <v>44</v>
      </c>
      <c r="BB31">
        <f>'Imports - Data (Raw&amp;Adjusted)'!CH31/'Imports - Data (Raw&amp;Adjusted)'!CG31</f>
        <v>7</v>
      </c>
      <c r="BC31" t="s">
        <v>44</v>
      </c>
      <c r="BD31">
        <f>'Imports - Data (Raw&amp;Adjusted)'!CK31/'Imports - Data (Raw&amp;Adjusted)'!CJ31</f>
        <v>10</v>
      </c>
      <c r="BE31" t="s">
        <v>44</v>
      </c>
      <c r="BF31">
        <f>'Imports - Data (Raw&amp;Adjusted)'!CN31/'Imports - Data (Raw&amp;Adjusted)'!CM31</f>
        <v>2</v>
      </c>
    </row>
    <row r="32" spans="1:58" x14ac:dyDescent="0.3">
      <c r="A32" s="2" t="s">
        <v>129</v>
      </c>
      <c r="B32" s="2" t="s">
        <v>561</v>
      </c>
      <c r="C32" s="2"/>
      <c r="D32" s="3" t="s">
        <v>512</v>
      </c>
      <c r="E32" s="3"/>
      <c r="AE32" t="s">
        <v>156</v>
      </c>
      <c r="AF32">
        <f>'Imports - Data (Raw&amp;Adjusted)'!BA32/'Imports - Data (Raw&amp;Adjusted)'!AZ32</f>
        <v>3.1250000000000002E-3</v>
      </c>
    </row>
    <row r="33" spans="1:58" x14ac:dyDescent="0.3">
      <c r="A33" s="2" t="s">
        <v>95</v>
      </c>
      <c r="B33" s="2"/>
      <c r="C33" s="2"/>
      <c r="D33" s="3" t="s">
        <v>687</v>
      </c>
      <c r="E33" s="3" t="s">
        <v>466</v>
      </c>
      <c r="AS33" t="s">
        <v>44</v>
      </c>
      <c r="AT33" s="64">
        <f>'Imports - Data (Adjusted) - 1'!AR33/180*$F$98</f>
        <v>12.444444444444445</v>
      </c>
      <c r="AU33" t="s">
        <v>44</v>
      </c>
      <c r="AV33" s="64">
        <f>'Imports - Data (Adjusted) - 1'!AT33/180*$F$98</f>
        <v>12.444444444444445</v>
      </c>
      <c r="AW33" t="s">
        <v>44</v>
      </c>
      <c r="AX33" s="64">
        <f>'Imports - Data (Adjusted) - 1'!AV33/180*$F$98</f>
        <v>13.481481481481481</v>
      </c>
      <c r="AY33" t="s">
        <v>44</v>
      </c>
      <c r="AZ33" s="64">
        <f>'Imports - Data (Adjusted) - 1'!AX33/180*$F$98</f>
        <v>9.4222222222222207</v>
      </c>
      <c r="BA33" t="s">
        <v>44</v>
      </c>
      <c r="BB33" s="64">
        <f>'Imports - Data (Adjusted) - 1'!AZ33/180*$F$98</f>
        <v>11.039921143420404</v>
      </c>
      <c r="BC33" t="s">
        <v>44</v>
      </c>
      <c r="BD33" s="64">
        <f>'Imports - Data (Adjusted) - 1'!BB33/180*$F$98</f>
        <v>12.444444444444445</v>
      </c>
      <c r="BE33" t="s">
        <v>44</v>
      </c>
      <c r="BF33" s="64">
        <f>'Imports - Data (Adjusted) - 1'!BD33/180*$F$98</f>
        <v>12.632996632996633</v>
      </c>
    </row>
    <row r="34" spans="1:58" x14ac:dyDescent="0.3">
      <c r="A34" s="2" t="s">
        <v>118</v>
      </c>
      <c r="B34" s="2"/>
      <c r="C34" s="2"/>
      <c r="D34" s="3" t="s">
        <v>687</v>
      </c>
      <c r="E34" s="3" t="s">
        <v>466</v>
      </c>
      <c r="AS34" t="s">
        <v>466</v>
      </c>
      <c r="AT34" s="64">
        <f>'Imports - Data (Raw&amp;Adjusted)'!BV34/'Imports - Data (Raw&amp;Adjusted)'!BU34/2*$D$98</f>
        <v>445.71428571428567</v>
      </c>
      <c r="AU34" t="s">
        <v>466</v>
      </c>
      <c r="AV34" s="64">
        <f>'Imports - Data (Raw&amp;Adjusted)'!BY34/'Imports - Data (Raw&amp;Adjusted)'!BX34/2*$D$98</f>
        <v>444.44444444444446</v>
      </c>
      <c r="AW34" t="s">
        <v>97</v>
      </c>
      <c r="AX34">
        <f>'Imports - Data (Raw&amp;Adjusted)'!CB34/'Imports - Data (Raw&amp;Adjusted)'!CA34</f>
        <v>15</v>
      </c>
      <c r="AY34" t="s">
        <v>97</v>
      </c>
      <c r="AZ34">
        <f>'Imports - Data (Raw&amp;Adjusted)'!CE34/'Imports - Data (Raw&amp;Adjusted)'!CD34</f>
        <v>15</v>
      </c>
      <c r="BA34" t="s">
        <v>97</v>
      </c>
      <c r="BB34">
        <f>'Imports - Data (Raw&amp;Adjusted)'!CH34/'Imports - Data (Raw&amp;Adjusted)'!CG34</f>
        <v>18.399999999999999</v>
      </c>
      <c r="BC34" t="s">
        <v>97</v>
      </c>
      <c r="BD34">
        <f>'Imports - Data (Raw&amp;Adjusted)'!CK34/'Imports - Data (Raw&amp;Adjusted)'!CJ34</f>
        <v>16</v>
      </c>
      <c r="BE34" t="s">
        <v>97</v>
      </c>
      <c r="BF34">
        <f>'Imports - Data (Raw&amp;Adjusted)'!CN34/'Imports - Data (Raw&amp;Adjusted)'!CM34</f>
        <v>14</v>
      </c>
    </row>
    <row r="35" spans="1:58" x14ac:dyDescent="0.3">
      <c r="A35" s="19" t="s">
        <v>340</v>
      </c>
      <c r="B35" s="19"/>
      <c r="C35" s="20"/>
      <c r="D35" s="3" t="s">
        <v>691</v>
      </c>
      <c r="E35" s="3" t="s">
        <v>467</v>
      </c>
      <c r="AW35" t="s">
        <v>145</v>
      </c>
      <c r="AX35">
        <f>'Imports - Data (Raw&amp;Adjusted)'!CB35/'Imports - Data (Raw&amp;Adjusted)'!CA35</f>
        <v>51.013625789298771</v>
      </c>
      <c r="AY35" t="s">
        <v>145</v>
      </c>
      <c r="AZ35">
        <f>'Imports - Data (Raw&amp;Adjusted)'!CE35/'Imports - Data (Raw&amp;Adjusted)'!CD35</f>
        <v>52.806311881188115</v>
      </c>
      <c r="BA35" t="s">
        <v>145</v>
      </c>
      <c r="BB35">
        <f>'Imports - Data (Raw&amp;Adjusted)'!CH35/'Imports - Data (Raw&amp;Adjusted)'!CG35</f>
        <v>64.688874409512948</v>
      </c>
      <c r="BC35" t="s">
        <v>145</v>
      </c>
      <c r="BD35">
        <f>'Imports - Data (Raw&amp;Adjusted)'!CK35/'Imports - Data (Raw&amp;Adjusted)'!CJ35</f>
        <v>71.774193548387103</v>
      </c>
      <c r="BE35" t="s">
        <v>145</v>
      </c>
      <c r="BF35">
        <f>'Imports - Data (Raw&amp;Adjusted)'!CN35/'Imports - Data (Raw&amp;Adjusted)'!CM35</f>
        <v>77.950971322849213</v>
      </c>
    </row>
    <row r="36" spans="1:58" x14ac:dyDescent="0.3">
      <c r="A36" s="3" t="s">
        <v>324</v>
      </c>
      <c r="B36" s="3"/>
      <c r="C36" t="s">
        <v>343</v>
      </c>
      <c r="D36" s="3" t="s">
        <v>687</v>
      </c>
      <c r="E36" s="3" t="s">
        <v>466</v>
      </c>
      <c r="G36" t="s">
        <v>466</v>
      </c>
      <c r="H36">
        <f>'Imports - Data (Raw&amp;Adjusted)'!Q36/'Imports - Data (Raw&amp;Adjusted)'!P36/$H$123</f>
        <v>402.39520958083835</v>
      </c>
      <c r="K36" t="s">
        <v>466</v>
      </c>
      <c r="L36">
        <f>'Imports - Data (Raw&amp;Adjusted)'!W36/'Imports - Data (Raw&amp;Adjusted)'!V36/$H$123</f>
        <v>343.70001883402443</v>
      </c>
      <c r="M36" t="s">
        <v>466</v>
      </c>
      <c r="N36">
        <f>'Imports - Data (Raw&amp;Adjusted)'!Z36/'Imports - Data (Raw&amp;Adjusted)'!Y36/$H$123</f>
        <v>435.92814371257487</v>
      </c>
    </row>
    <row r="37" spans="1:58" x14ac:dyDescent="0.3">
      <c r="A37" s="3" t="s">
        <v>325</v>
      </c>
      <c r="B37" s="3"/>
      <c r="C37" t="s">
        <v>343</v>
      </c>
      <c r="D37" s="3" t="s">
        <v>687</v>
      </c>
      <c r="E37" s="3" t="s">
        <v>466</v>
      </c>
      <c r="Q37" t="s">
        <v>466</v>
      </c>
      <c r="R37">
        <f>'Imports - Data (Raw&amp;Adjusted)'!AF37/'Imports - Data (Raw&amp;Adjusted)'!AE37/$H$123</f>
        <v>335.32934131736528</v>
      </c>
      <c r="S37" t="s">
        <v>466</v>
      </c>
      <c r="T37">
        <f>'Imports - Data (Raw&amp;Adjusted)'!AI37/'Imports - Data (Raw&amp;Adjusted)'!AH37/$H$123</f>
        <v>469.46107784431138</v>
      </c>
      <c r="U37" t="s">
        <v>466</v>
      </c>
      <c r="V37">
        <f>'Imports - Data (Raw&amp;Adjusted)'!AL37/'Imports - Data (Raw&amp;Adjusted)'!AK37/$H$123</f>
        <v>435.92814371257487</v>
      </c>
    </row>
    <row r="38" spans="1:58" x14ac:dyDescent="0.3">
      <c r="A38" s="3" t="s">
        <v>326</v>
      </c>
      <c r="B38" s="3"/>
      <c r="C38" t="s">
        <v>343</v>
      </c>
      <c r="D38" s="3" t="s">
        <v>687</v>
      </c>
      <c r="E38" s="3" t="s">
        <v>466</v>
      </c>
      <c r="Q38" t="s">
        <v>466</v>
      </c>
      <c r="R38">
        <f>'Imports - Data (Raw&amp;Adjusted)'!AF38/'Imports - Data (Raw&amp;Adjusted)'!AE38/$H$123</f>
        <v>536.5269461077844</v>
      </c>
      <c r="S38" t="s">
        <v>466</v>
      </c>
      <c r="T38">
        <f>'Imports - Data (Raw&amp;Adjusted)'!AI38/'Imports - Data (Raw&amp;Adjusted)'!AH38/$H$123</f>
        <v>670.65868263473055</v>
      </c>
      <c r="U38" t="s">
        <v>466</v>
      </c>
      <c r="V38">
        <f>'Imports - Data (Raw&amp;Adjusted)'!AL38/'Imports - Data (Raw&amp;Adjusted)'!AK38/$H$123</f>
        <v>670.65868263473055</v>
      </c>
    </row>
    <row r="39" spans="1:58" x14ac:dyDescent="0.3">
      <c r="A39" s="2" t="s">
        <v>160</v>
      </c>
      <c r="B39" s="2"/>
      <c r="C39" t="s">
        <v>343</v>
      </c>
      <c r="D39" s="3" t="s">
        <v>691</v>
      </c>
      <c r="E39" s="3" t="s">
        <v>467</v>
      </c>
      <c r="W39" t="s">
        <v>35</v>
      </c>
      <c r="X39">
        <f>'Imports - Data (Raw&amp;Adjusted)'!AO39/'Imports - Data (Raw&amp;Adjusted)'!AN39</f>
        <v>70</v>
      </c>
      <c r="Y39" t="s">
        <v>35</v>
      </c>
      <c r="Z39">
        <f>'Imports - Data (Raw&amp;Adjusted)'!AR39/'Imports - Data (Raw&amp;Adjusted)'!AQ39</f>
        <v>70</v>
      </c>
      <c r="AA39" t="s">
        <v>145</v>
      </c>
      <c r="AB39">
        <f>'Imports - Data (Raw&amp;Adjusted)'!AU39/'Imports - Data (Raw&amp;Adjusted)'!AT39</f>
        <v>60</v>
      </c>
      <c r="AC39" t="s">
        <v>145</v>
      </c>
      <c r="AD39">
        <f>'Imports - Data (Raw&amp;Adjusted)'!AX39/'Imports - Data (Raw&amp;Adjusted)'!AW39</f>
        <v>60</v>
      </c>
      <c r="AE39" t="s">
        <v>145</v>
      </c>
      <c r="AF39">
        <f>'Imports - Data (Raw&amp;Adjusted)'!BA39/'Imports - Data (Raw&amp;Adjusted)'!AZ39</f>
        <v>60</v>
      </c>
      <c r="AG39" t="s">
        <v>145</v>
      </c>
      <c r="AH39">
        <f>'Imports - Data (Raw&amp;Adjusted)'!BD39/'Imports - Data (Raw&amp;Adjusted)'!BC39</f>
        <v>65</v>
      </c>
      <c r="AI39" t="s">
        <v>145</v>
      </c>
      <c r="AJ39">
        <f>'Imports - Data (Raw&amp;Adjusted)'!BG39/'Imports - Data (Raw&amp;Adjusted)'!BF39</f>
        <v>65</v>
      </c>
      <c r="AK39" t="s">
        <v>145</v>
      </c>
      <c r="AL39">
        <f>'Imports - Data (Raw&amp;Adjusted)'!BJ39/'Imports - Data (Raw&amp;Adjusted)'!BI39</f>
        <v>70</v>
      </c>
      <c r="AM39" t="s">
        <v>145</v>
      </c>
      <c r="AN39">
        <f>'Imports - Data (Raw&amp;Adjusted)'!BM39/'Imports - Data (Raw&amp;Adjusted)'!BL39</f>
        <v>60</v>
      </c>
      <c r="AO39" t="s">
        <v>145</v>
      </c>
      <c r="AP39">
        <f>'Imports - Data (Raw&amp;Adjusted)'!BP39/'Imports - Data (Raw&amp;Adjusted)'!BO39</f>
        <v>60</v>
      </c>
      <c r="AQ39" t="s">
        <v>145</v>
      </c>
      <c r="AR39">
        <f>'Imports - Data (Raw&amp;Adjusted)'!BS39/'Imports - Data (Raw&amp;Adjusted)'!BR39</f>
        <v>52.957459207459209</v>
      </c>
    </row>
    <row r="40" spans="1:58" x14ac:dyDescent="0.3">
      <c r="A40" s="2" t="s">
        <v>161</v>
      </c>
      <c r="B40" s="2"/>
      <c r="C40" t="s">
        <v>343</v>
      </c>
      <c r="D40" s="3" t="s">
        <v>687</v>
      </c>
      <c r="E40" s="3" t="s">
        <v>466</v>
      </c>
      <c r="K40" t="s">
        <v>466</v>
      </c>
      <c r="L40">
        <f>'Imports - Data (Raw&amp;Adjusted)'!W40/'Imports - Data (Raw&amp;Adjusted)'!V40/$F$120</f>
        <v>152.838080335516</v>
      </c>
      <c r="M40" t="s">
        <v>466</v>
      </c>
      <c r="N40">
        <f>'Imports - Data (Raw&amp;Adjusted)'!Z40/'Imports - Data (Raw&amp;Adjusted)'!Y40/$F$120</f>
        <v>101.89205355701066</v>
      </c>
      <c r="Q40" t="s">
        <v>466</v>
      </c>
      <c r="R40">
        <f>'Imports - Data (Raw&amp;Adjusted)'!AF40/'Imports - Data (Raw&amp;Adjusted)'!AE40/$F$120</f>
        <v>127.36506694626333</v>
      </c>
      <c r="S40" t="s">
        <v>466</v>
      </c>
      <c r="T40">
        <f>'Imports - Data (Raw&amp;Adjusted)'!AI40/'Imports - Data (Raw&amp;Adjusted)'!AH40/$F$120</f>
        <v>110.88252887086455</v>
      </c>
      <c r="U40" t="s">
        <v>466</v>
      </c>
      <c r="V40">
        <f>'Imports - Data (Raw&amp;Adjusted)'!AL40/'Imports - Data (Raw&amp;Adjusted)'!AK40/$F$120</f>
        <v>101.89205355701066</v>
      </c>
    </row>
    <row r="41" spans="1:58" x14ac:dyDescent="0.3">
      <c r="A41" s="90" t="s">
        <v>327</v>
      </c>
      <c r="B41" s="90"/>
      <c r="C41" t="s">
        <v>343</v>
      </c>
      <c r="D41" s="3" t="s">
        <v>693</v>
      </c>
      <c r="E41" s="3" t="s">
        <v>469</v>
      </c>
      <c r="M41" t="s">
        <v>36</v>
      </c>
      <c r="N41">
        <f>'Imports - Data (Raw&amp;Adjusted)'!Z41/'Imports - Data (Raw&amp;Adjusted)'!Y41</f>
        <v>40</v>
      </c>
      <c r="Q41" t="s">
        <v>162</v>
      </c>
      <c r="R41">
        <f>'Imports - Data (Raw&amp;Adjusted)'!AF41/'Imports - Data (Raw&amp;Adjusted)'!AE41</f>
        <v>50</v>
      </c>
      <c r="S41" t="s">
        <v>35</v>
      </c>
      <c r="T41">
        <f>'Imports - Data (Raw&amp;Adjusted)'!AI41/'Imports - Data (Raw&amp;Adjusted)'!AH41</f>
        <v>50</v>
      </c>
      <c r="U41" t="s">
        <v>35</v>
      </c>
      <c r="V41">
        <f>'Imports - Data (Raw&amp;Adjusted)'!AL41/'Imports - Data (Raw&amp;Adjusted)'!AK41</f>
        <v>45</v>
      </c>
      <c r="AA41" t="s">
        <v>36</v>
      </c>
      <c r="AB41">
        <f>'Imports - Data (Raw&amp;Adjusted)'!AU41/'Imports - Data (Raw&amp;Adjusted)'!AT41</f>
        <v>110</v>
      </c>
      <c r="AC41" t="s">
        <v>36</v>
      </c>
      <c r="AD41">
        <f>'Imports - Data (Raw&amp;Adjusted)'!AX41/'Imports - Data (Raw&amp;Adjusted)'!AW41</f>
        <v>110.38575667655786</v>
      </c>
      <c r="AE41" t="s">
        <v>36</v>
      </c>
      <c r="AF41">
        <f>'Imports - Data (Raw&amp;Adjusted)'!BA41/'Imports - Data (Raw&amp;Adjusted)'!AZ41</f>
        <v>95.78947368421052</v>
      </c>
      <c r="AG41" t="s">
        <v>36</v>
      </c>
      <c r="AH41">
        <f>'Imports - Data (Raw&amp;Adjusted)'!BD41/'Imports - Data (Raw&amp;Adjusted)'!BC41</f>
        <v>90</v>
      </c>
      <c r="AI41" t="s">
        <v>36</v>
      </c>
      <c r="AJ41">
        <f>'Imports - Data (Raw&amp;Adjusted)'!BG41/'Imports - Data (Raw&amp;Adjusted)'!BF41</f>
        <v>87.451612903225808</v>
      </c>
      <c r="AK41" t="s">
        <v>36</v>
      </c>
      <c r="AL41">
        <f>'Imports - Data (Raw&amp;Adjusted)'!BJ41/'Imports - Data (Raw&amp;Adjusted)'!BI41</f>
        <v>90</v>
      </c>
      <c r="AM41" t="s">
        <v>36</v>
      </c>
      <c r="AN41">
        <f>'Imports - Data (Raw&amp;Adjusted)'!BM41/'Imports - Data (Raw&amp;Adjusted)'!BL41</f>
        <v>80</v>
      </c>
      <c r="AO41" t="s">
        <v>36</v>
      </c>
      <c r="AP41">
        <f>'Imports - Data (Raw&amp;Adjusted)'!BP41/'Imports - Data (Raw&amp;Adjusted)'!BO41</f>
        <v>68.187919463087255</v>
      </c>
      <c r="AQ41" t="s">
        <v>36</v>
      </c>
      <c r="AR41">
        <f>'Imports - Data (Raw&amp;Adjusted)'!BS41/'Imports - Data (Raw&amp;Adjusted)'!BR41</f>
        <v>60.344827586206897</v>
      </c>
    </row>
    <row r="42" spans="1:58" x14ac:dyDescent="0.3">
      <c r="A42" s="2" t="s">
        <v>357</v>
      </c>
      <c r="B42" s="2"/>
      <c r="C42" t="s">
        <v>343</v>
      </c>
      <c r="D42" s="3" t="s">
        <v>687</v>
      </c>
      <c r="E42" s="3" t="s">
        <v>466</v>
      </c>
      <c r="M42" t="s">
        <v>466</v>
      </c>
      <c r="N42">
        <f>'Imports - Data (Raw&amp;Adjusted)'!Z42/'Imports - Data (Raw&amp;Adjusted)'!Y42/$F$148</f>
        <v>772.68723809523794</v>
      </c>
      <c r="Q42" t="s">
        <v>466</v>
      </c>
      <c r="R42">
        <f>'Imports - Data (Raw&amp;Adjusted)'!AF42/'Imports - Data (Raw&amp;Adjusted)'!AE42/$F$148</f>
        <v>662.84444444444443</v>
      </c>
      <c r="S42" t="s">
        <v>466</v>
      </c>
      <c r="T42">
        <f>'Imports - Data (Raw&amp;Adjusted)'!AI42/'Imports - Data (Raw&amp;Adjusted)'!AH42/$F$148</f>
        <v>681.7828571428571</v>
      </c>
      <c r="U42" t="s">
        <v>466</v>
      </c>
      <c r="V42">
        <f>'Imports - Data (Raw&amp;Adjusted)'!AL42/'Imports - Data (Raw&amp;Adjusted)'!AK42/$F$148</f>
        <v>227.26095238095235</v>
      </c>
    </row>
    <row r="43" spans="1:58" x14ac:dyDescent="0.3">
      <c r="A43" s="2" t="s">
        <v>163</v>
      </c>
      <c r="B43" s="2"/>
      <c r="C43" t="s">
        <v>343</v>
      </c>
      <c r="D43" s="3" t="s">
        <v>687</v>
      </c>
      <c r="E43" s="3" t="s">
        <v>466</v>
      </c>
      <c r="G43" t="s">
        <v>44</v>
      </c>
      <c r="H43" s="64">
        <f>'Imports - Data (Adjusted) - 1'!F43/2*$D$98</f>
        <v>11</v>
      </c>
      <c r="K43" t="s">
        <v>44</v>
      </c>
      <c r="L43" s="64">
        <f>'Imports - Data (Adjusted) - 1'!J43/2*$D$98</f>
        <v>15</v>
      </c>
      <c r="M43" t="s">
        <v>44</v>
      </c>
      <c r="N43" s="64">
        <f>'Imports - Data (Adjusted) - 1'!L43/2*$D$98</f>
        <v>13.999321573948439</v>
      </c>
      <c r="Q43" t="s">
        <v>44</v>
      </c>
      <c r="R43" s="64">
        <f>'Imports - Data (Adjusted) - 1'!P43/2*$D$98</f>
        <v>11.87648456057007</v>
      </c>
      <c r="S43" t="s">
        <v>44</v>
      </c>
      <c r="T43" s="64">
        <f>'Imports - Data (Adjusted) - 1'!R43/2*$D$98</f>
        <v>12.022194821208386</v>
      </c>
      <c r="U43" t="s">
        <v>44</v>
      </c>
      <c r="V43" s="64">
        <f>'Imports - Data (Adjusted) - 1'!T43/2*$D$98</f>
        <v>11.750096824167313</v>
      </c>
      <c r="W43" t="s">
        <v>44</v>
      </c>
      <c r="X43" s="64">
        <f>'Imports - Data (Adjusted) - 1'!V43/2*$D$98</f>
        <v>10</v>
      </c>
    </row>
    <row r="44" spans="1:58" x14ac:dyDescent="0.3">
      <c r="A44" s="2" t="s">
        <v>163</v>
      </c>
      <c r="B44" s="2" t="s">
        <v>595</v>
      </c>
      <c r="C44" t="s">
        <v>343</v>
      </c>
      <c r="D44" s="3" t="s">
        <v>687</v>
      </c>
      <c r="E44" s="3" t="s">
        <v>466</v>
      </c>
      <c r="Y44" t="s">
        <v>44</v>
      </c>
      <c r="Z44" s="64">
        <f>'Imports - Data (Adjusted) - 1'!X44/2*$D$98</f>
        <v>10</v>
      </c>
      <c r="AA44" t="s">
        <v>44</v>
      </c>
      <c r="AB44" s="64">
        <f>'Imports - Data (Adjusted) - 1'!Z44/2*$D$98</f>
        <v>9.25</v>
      </c>
      <c r="AC44" t="s">
        <v>44</v>
      </c>
      <c r="AD44" s="64">
        <f>'Imports - Data (Adjusted) - 1'!AB44/2*$D$98</f>
        <v>8.25</v>
      </c>
      <c r="AE44" t="s">
        <v>44</v>
      </c>
      <c r="AF44" s="64">
        <f>'Imports - Data (Adjusted) - 1'!AD44/2*$D$98</f>
        <v>9.3333333333333339</v>
      </c>
      <c r="AG44" t="s">
        <v>44</v>
      </c>
      <c r="AH44" s="64">
        <f>'Imports - Data (Adjusted) - 1'!AF44/2*$D$98</f>
        <v>8.5</v>
      </c>
      <c r="AI44" t="s">
        <v>44</v>
      </c>
      <c r="AJ44" s="64">
        <f>'Imports - Data (Adjusted) - 1'!AH44/2*$D$98</f>
        <v>8.75</v>
      </c>
      <c r="AK44" t="s">
        <v>44</v>
      </c>
      <c r="AL44" s="64">
        <f>'Imports - Data (Adjusted) - 1'!AJ44/2*$D$98</f>
        <v>8.5</v>
      </c>
      <c r="AM44" t="s">
        <v>44</v>
      </c>
      <c r="AN44" s="64">
        <f>'Imports - Data (Adjusted) - 1'!AL44/2*$D$98</f>
        <v>9.32</v>
      </c>
      <c r="AO44" t="s">
        <v>44</v>
      </c>
      <c r="AP44" s="64">
        <f>'Imports - Data (Adjusted) - 1'!AN44/2*$D$98</f>
        <v>9.5</v>
      </c>
      <c r="AQ44" t="s">
        <v>44</v>
      </c>
      <c r="AR44" s="64">
        <f>'Imports - Data (Adjusted) - 1'!AP44/2*$D$98</f>
        <v>7.25</v>
      </c>
    </row>
    <row r="45" spans="1:58" x14ac:dyDescent="0.3">
      <c r="A45" s="2" t="s">
        <v>163</v>
      </c>
      <c r="B45" s="2" t="s">
        <v>563</v>
      </c>
      <c r="C45" t="s">
        <v>343</v>
      </c>
      <c r="D45" s="3" t="s">
        <v>687</v>
      </c>
      <c r="E45" s="3" t="s">
        <v>466</v>
      </c>
      <c r="AC45" t="s">
        <v>44</v>
      </c>
      <c r="AD45" s="64">
        <f>'Imports - Data (Adjusted) - 1'!AB45/2*$D$98</f>
        <v>22</v>
      </c>
      <c r="AE45" t="s">
        <v>44</v>
      </c>
      <c r="AF45" s="64">
        <f>'Imports - Data (Adjusted) - 1'!AD45/2*$D$98</f>
        <v>9.3333333333333339</v>
      </c>
      <c r="AG45" t="s">
        <v>44</v>
      </c>
      <c r="AH45" s="64">
        <f>'Imports - Data (Adjusted) - 1'!AF45/2*$D$98</f>
        <v>11</v>
      </c>
      <c r="AI45" t="s">
        <v>44</v>
      </c>
      <c r="AJ45" s="64">
        <f>'Imports - Data (Adjusted) - 1'!AH45/2*$D$98</f>
        <v>14</v>
      </c>
      <c r="AK45" t="s">
        <v>44</v>
      </c>
      <c r="AL45" s="64">
        <f>'Imports - Data (Adjusted) - 1'!AJ45/2*$D$98</f>
        <v>12.96875</v>
      </c>
      <c r="AM45" t="s">
        <v>44</v>
      </c>
      <c r="AN45" s="64">
        <f>'Imports - Data (Adjusted) - 1'!AL45/2*$D$98</f>
        <v>12.97071129707113</v>
      </c>
    </row>
    <row r="46" spans="1:58" x14ac:dyDescent="0.3">
      <c r="A46" s="2" t="s">
        <v>117</v>
      </c>
      <c r="B46" s="2"/>
      <c r="C46" t="s">
        <v>343</v>
      </c>
      <c r="D46" s="3" t="s">
        <v>687</v>
      </c>
      <c r="E46" s="3" t="s">
        <v>466</v>
      </c>
      <c r="W46" t="s">
        <v>466</v>
      </c>
      <c r="X46">
        <f>'Imports - Data (Raw&amp;Adjusted)'!AO46/'Imports - Data (Raw&amp;Adjusted)'!AN46/$F$158</f>
        <v>1277.0411941879186</v>
      </c>
      <c r="Y46" t="s">
        <v>466</v>
      </c>
      <c r="Z46">
        <f>'Imports - Data (Raw&amp;Adjusted)'!AR46/'Imports - Data (Raw&amp;Adjusted)'!AQ46/$F$158</f>
        <v>1276.9108971575965</v>
      </c>
      <c r="AK46" t="s">
        <v>466</v>
      </c>
      <c r="AL46">
        <f>'Imports - Data (Raw&amp;Adjusted)'!BJ46/'Imports - Data (Raw&amp;Adjusted)'!BI46/$F$158</f>
        <v>893.83762801031753</v>
      </c>
      <c r="AM46" t="s">
        <v>466</v>
      </c>
      <c r="AN46">
        <f>'Imports - Data (Raw&amp;Adjusted)'!BM46/'Imports - Data (Raw&amp;Adjusted)'!BL46/$F$158</f>
        <v>725.711026551234</v>
      </c>
      <c r="AO46" t="s">
        <v>466</v>
      </c>
      <c r="AP46">
        <f>'Imports - Data (Raw&amp;Adjusted)'!BP46/'Imports - Data (Raw&amp;Adjusted)'!BO46/$F$158</f>
        <v>681.01914515071815</v>
      </c>
      <c r="AQ46" t="s">
        <v>466</v>
      </c>
      <c r="AR46">
        <f>'Imports - Data (Raw&amp;Adjusted)'!BS46/'Imports - Data (Raw&amp;Adjusted)'!BR46/$F$158</f>
        <v>565.48911159836416</v>
      </c>
    </row>
    <row r="47" spans="1:58" x14ac:dyDescent="0.3">
      <c r="A47" s="2" t="s">
        <v>707</v>
      </c>
      <c r="B47" s="2"/>
      <c r="C47" t="s">
        <v>343</v>
      </c>
      <c r="D47" s="3" t="s">
        <v>689</v>
      </c>
      <c r="E47" s="3" t="s">
        <v>471</v>
      </c>
      <c r="W47" t="s">
        <v>32</v>
      </c>
      <c r="X47">
        <f>'Imports - Data (Raw&amp;Adjusted)'!AO47/'Imports - Data (Raw&amp;Adjusted)'!AN47</f>
        <v>20</v>
      </c>
      <c r="Y47" t="s">
        <v>32</v>
      </c>
      <c r="Z47">
        <f>'Imports - Data (Raw&amp;Adjusted)'!AR47/'Imports - Data (Raw&amp;Adjusted)'!AQ47</f>
        <v>20</v>
      </c>
      <c r="AA47" t="s">
        <v>35</v>
      </c>
      <c r="AB47">
        <f>'Imports - Data (Raw&amp;Adjusted)'!AU47/'Imports - Data (Raw&amp;Adjusted)'!AT47</f>
        <v>0.66249999999999998</v>
      </c>
      <c r="AC47" t="s">
        <v>35</v>
      </c>
      <c r="AD47">
        <f>'Imports - Data (Raw&amp;Adjusted)'!AX47/'Imports - Data (Raw&amp;Adjusted)'!AW47</f>
        <v>0.66666666666666663</v>
      </c>
      <c r="AG47" t="s">
        <v>35</v>
      </c>
      <c r="AH47">
        <f>'Imports - Data (Raw&amp;Adjusted)'!BD47/'Imports - Data (Raw&amp;Adjusted)'!BC47</f>
        <v>0.2857142857142857</v>
      </c>
      <c r="AI47" t="s">
        <v>35</v>
      </c>
      <c r="AJ47">
        <f>'Imports - Data (Raw&amp;Adjusted)'!BG47/'Imports - Data (Raw&amp;Adjusted)'!BF47</f>
        <v>0.2857142857142857</v>
      </c>
      <c r="AM47" t="s">
        <v>35</v>
      </c>
      <c r="AN47">
        <f>'Imports - Data (Raw&amp;Adjusted)'!BM47/'Imports - Data (Raw&amp;Adjusted)'!BL47</f>
        <v>1.5</v>
      </c>
      <c r="AO47" t="s">
        <v>35</v>
      </c>
      <c r="AP47">
        <f>'Imports - Data (Raw&amp;Adjusted)'!BP47/'Imports - Data (Raw&amp;Adjusted)'!BO47</f>
        <v>3.5</v>
      </c>
      <c r="AQ47" t="s">
        <v>35</v>
      </c>
      <c r="AR47">
        <f>'Imports - Data (Raw&amp;Adjusted)'!BS47/'Imports - Data (Raw&amp;Adjusted)'!BR47</f>
        <v>3</v>
      </c>
    </row>
    <row r="48" spans="1:58" x14ac:dyDescent="0.3">
      <c r="A48" s="2" t="s">
        <v>164</v>
      </c>
      <c r="B48" s="2"/>
      <c r="C48" t="s">
        <v>343</v>
      </c>
      <c r="D48" s="3" t="s">
        <v>694</v>
      </c>
      <c r="E48" s="3" t="s">
        <v>472</v>
      </c>
      <c r="Q48" t="s">
        <v>514</v>
      </c>
      <c r="R48">
        <f>'Imports - Data (Raw&amp;Adjusted)'!AF48/'Imports - Data (Raw&amp;Adjusted)'!AE48/D151</f>
        <v>6.7873303167420813</v>
      </c>
      <c r="S48" t="s">
        <v>514</v>
      </c>
      <c r="T48">
        <f>'Imports - Data (Raw&amp;Adjusted)'!AI48/'Imports - Data (Raw&amp;Adjusted)'!AH48/D151</f>
        <v>6.7873303167420813</v>
      </c>
    </row>
    <row r="49" spans="1:44" x14ac:dyDescent="0.3">
      <c r="A49" s="2" t="s">
        <v>165</v>
      </c>
      <c r="B49" s="2"/>
      <c r="C49" t="s">
        <v>343</v>
      </c>
      <c r="D49" s="3" t="s">
        <v>693</v>
      </c>
      <c r="E49" s="3" t="s">
        <v>469</v>
      </c>
      <c r="M49" t="s">
        <v>36</v>
      </c>
      <c r="N49">
        <f>'Imports - Data (Raw&amp;Adjusted)'!Z49/'Imports - Data (Raw&amp;Adjusted)'!Y49/D151</f>
        <v>5.6561085972850682</v>
      </c>
      <c r="U49" t="s">
        <v>36</v>
      </c>
      <c r="V49">
        <f>'Imports - Data (Raw&amp;Adjusted)'!AL49/'Imports - Data (Raw&amp;Adjusted)'!AK49</f>
        <v>5.4989517819706499</v>
      </c>
    </row>
    <row r="50" spans="1:44" x14ac:dyDescent="0.3">
      <c r="A50" s="8" t="s">
        <v>90</v>
      </c>
      <c r="C50" t="s">
        <v>343</v>
      </c>
      <c r="D50" s="3" t="s">
        <v>703</v>
      </c>
      <c r="E50" s="3" t="s">
        <v>704</v>
      </c>
      <c r="K50" t="s">
        <v>166</v>
      </c>
      <c r="L50">
        <f>'Imports - Data (Raw&amp;Adjusted)'!W50/'Imports - Data (Raw&amp;Adjusted)'!V50</f>
        <v>15</v>
      </c>
      <c r="M50" t="s">
        <v>62</v>
      </c>
      <c r="N50">
        <f>'Imports - Data (Raw&amp;Adjusted)'!Z50/'Imports - Data (Raw&amp;Adjusted)'!Y50</f>
        <v>0.76881720430107525</v>
      </c>
      <c r="U50" t="s">
        <v>514</v>
      </c>
      <c r="V50">
        <f>'Imports - Data (Raw&amp;Adjusted)'!AL50/'Imports - Data (Raw&amp;Adjusted)'!AK50/D151</f>
        <v>5.6561085972850682</v>
      </c>
    </row>
    <row r="51" spans="1:44" x14ac:dyDescent="0.3">
      <c r="A51" s="8" t="s">
        <v>99</v>
      </c>
      <c r="C51" t="s">
        <v>343</v>
      </c>
      <c r="D51" s="3" t="s">
        <v>648</v>
      </c>
      <c r="E51" s="3" t="s">
        <v>473</v>
      </c>
      <c r="AC51" t="s">
        <v>66</v>
      </c>
      <c r="AD51">
        <f>'Imports - Data (Raw&amp;Adjusted)'!AX51/'Imports - Data (Raw&amp;Adjusted)'!AW51</f>
        <v>3</v>
      </c>
      <c r="AE51" t="s">
        <v>66</v>
      </c>
      <c r="AF51">
        <f>'Imports - Data (Raw&amp;Adjusted)'!BA51/'Imports - Data (Raw&amp;Adjusted)'!AZ51</f>
        <v>5.6</v>
      </c>
      <c r="AG51" t="s">
        <v>66</v>
      </c>
      <c r="AH51">
        <f>'Imports - Data (Raw&amp;Adjusted)'!BD51/'Imports - Data (Raw&amp;Adjusted)'!BC51</f>
        <v>5</v>
      </c>
      <c r="AK51" t="s">
        <v>66</v>
      </c>
      <c r="AL51">
        <f>'Imports - Data (Raw&amp;Adjusted)'!BJ51/'Imports - Data (Raw&amp;Adjusted)'!BI51</f>
        <v>1.0461538461538462</v>
      </c>
      <c r="AM51" t="s">
        <v>66</v>
      </c>
      <c r="AN51">
        <f>'Imports - Data (Raw&amp;Adjusted)'!BM51/'Imports - Data (Raw&amp;Adjusted)'!BL51</f>
        <v>1.06</v>
      </c>
      <c r="AO51" t="s">
        <v>66</v>
      </c>
      <c r="AP51">
        <f>'Imports - Data (Raw&amp;Adjusted)'!BP51/'Imports - Data (Raw&amp;Adjusted)'!BO51</f>
        <v>1.1363636363636365</v>
      </c>
      <c r="AQ51" t="s">
        <v>66</v>
      </c>
      <c r="AR51">
        <f>'Imports - Data (Raw&amp;Adjusted)'!BS51/'Imports - Data (Raw&amp;Adjusted)'!BR51</f>
        <v>0.9</v>
      </c>
    </row>
    <row r="52" spans="1:44" x14ac:dyDescent="0.3">
      <c r="A52" s="8" t="s">
        <v>83</v>
      </c>
      <c r="C52" t="s">
        <v>343</v>
      </c>
      <c r="D52" s="3" t="s">
        <v>687</v>
      </c>
      <c r="E52" s="3" t="s">
        <v>466</v>
      </c>
      <c r="G52" t="s">
        <v>44</v>
      </c>
      <c r="H52" s="64">
        <f>'Imports - Data (Adjusted) - 1'!F52/110*$F$98</f>
        <v>101.81818181818183</v>
      </c>
      <c r="K52" t="s">
        <v>44</v>
      </c>
      <c r="L52" s="64">
        <f>'Imports - Data (Adjusted) - 1'!J52/110*$F$98</f>
        <v>80.181818181818187</v>
      </c>
      <c r="M52" t="s">
        <v>44</v>
      </c>
      <c r="N52" s="64">
        <f>'Imports - Data (Adjusted) - 1'!L52/110*$F$98</f>
        <v>111.86424242424242</v>
      </c>
      <c r="Q52" t="s">
        <v>44</v>
      </c>
      <c r="R52" s="64">
        <f>'Imports - Data (Adjusted) - 1'!P52/110*$F$98</f>
        <v>61.090909090909086</v>
      </c>
      <c r="S52" t="s">
        <v>44</v>
      </c>
      <c r="T52" s="64">
        <f>'Imports - Data (Adjusted) - 1'!R52/110*$F$98</f>
        <v>61.090909090909086</v>
      </c>
      <c r="U52" t="s">
        <v>44</v>
      </c>
      <c r="V52" s="64">
        <f>'Imports - Data (Adjusted) - 1'!T52/110*$F$98</f>
        <v>71.176973496722709</v>
      </c>
    </row>
    <row r="53" spans="1:44" x14ac:dyDescent="0.3">
      <c r="A53" s="8" t="s">
        <v>116</v>
      </c>
      <c r="C53" t="s">
        <v>343</v>
      </c>
      <c r="D53" s="3" t="s">
        <v>687</v>
      </c>
      <c r="E53" s="3" t="s">
        <v>466</v>
      </c>
      <c r="U53" t="s">
        <v>466</v>
      </c>
      <c r="V53">
        <f>'Imports - Data (Raw&amp;Adjusted)'!AL53/'Imports - Data (Raw&amp;Adjusted)'!AK53/$H$175</f>
        <v>88.996201844818216</v>
      </c>
    </row>
    <row r="54" spans="1:44" x14ac:dyDescent="0.3">
      <c r="A54" s="19" t="s">
        <v>92</v>
      </c>
      <c r="B54" s="19"/>
      <c r="C54" t="s">
        <v>343</v>
      </c>
      <c r="D54" s="3" t="s">
        <v>687</v>
      </c>
      <c r="E54" s="3" t="s">
        <v>466</v>
      </c>
      <c r="G54" t="s">
        <v>98</v>
      </c>
      <c r="H54">
        <f>'Imports - Data (Raw&amp;Adjusted)'!Q54/'Imports - Data (Raw&amp;Adjusted)'!P54/$H$175</f>
        <v>65</v>
      </c>
      <c r="K54" t="s">
        <v>466</v>
      </c>
      <c r="L54">
        <f>'Imports - Data (Raw&amp;Adjusted)'!W54/'Imports - Data (Raw&amp;Adjusted)'!V54/$H$175</f>
        <v>53.283582089552233</v>
      </c>
      <c r="M54" t="s">
        <v>466</v>
      </c>
      <c r="N54">
        <f>'Imports - Data (Raw&amp;Adjusted)'!Z54/'Imports - Data (Raw&amp;Adjusted)'!Y54/$H$175</f>
        <v>49.969040247678016</v>
      </c>
      <c r="Q54" t="s">
        <v>466</v>
      </c>
      <c r="R54">
        <f>'Imports - Data (Raw&amp;Adjusted)'!AF54/'Imports - Data (Raw&amp;Adjusted)'!AE54/$H$175</f>
        <v>60</v>
      </c>
      <c r="S54" t="s">
        <v>466</v>
      </c>
      <c r="T54">
        <f>'Imports - Data (Raw&amp;Adjusted)'!AI54/'Imports - Data (Raw&amp;Adjusted)'!AH54/$H$175</f>
        <v>59.968602825745677</v>
      </c>
      <c r="Y54" t="s">
        <v>466</v>
      </c>
      <c r="Z54">
        <f>'Imports - Data (Raw&amp;Adjusted)'!AR54/'Imports - Data (Raw&amp;Adjusted)'!AQ54/$H$175</f>
        <v>58.890909090909084</v>
      </c>
    </row>
    <row r="55" spans="1:44" x14ac:dyDescent="0.3">
      <c r="A55" s="19" t="s">
        <v>94</v>
      </c>
      <c r="B55" s="19"/>
      <c r="C55" t="s">
        <v>343</v>
      </c>
      <c r="D55" s="3" t="s">
        <v>695</v>
      </c>
      <c r="E55" s="3" t="s">
        <v>475</v>
      </c>
      <c r="G55" t="s">
        <v>98</v>
      </c>
      <c r="H55">
        <f>'Imports - Data (Raw&amp;Adjusted)'!Q55/'Imports - Data (Raw&amp;Adjusted)'!P55</f>
        <v>1.625</v>
      </c>
    </row>
    <row r="56" spans="1:44" x14ac:dyDescent="0.3">
      <c r="A56" s="8" t="s">
        <v>119</v>
      </c>
      <c r="C56" t="s">
        <v>343</v>
      </c>
      <c r="D56" s="3" t="s">
        <v>648</v>
      </c>
      <c r="E56" s="3" t="s">
        <v>473</v>
      </c>
      <c r="G56" t="s">
        <v>66</v>
      </c>
      <c r="H56">
        <f>'Imports - Data (Raw&amp;Adjusted)'!Q56/'Imports - Data (Raw&amp;Adjusted)'!P56</f>
        <v>1.05</v>
      </c>
    </row>
    <row r="57" spans="1:44" x14ac:dyDescent="0.3">
      <c r="A57" s="8" t="s">
        <v>167</v>
      </c>
      <c r="C57" t="s">
        <v>343</v>
      </c>
      <c r="D57" s="3" t="s">
        <v>648</v>
      </c>
      <c r="E57" s="3" t="s">
        <v>473</v>
      </c>
      <c r="AC57" t="s">
        <v>66</v>
      </c>
      <c r="AD57">
        <f>'Imports - Data (Raw&amp;Adjusted)'!AX57/'Imports - Data (Raw&amp;Adjusted)'!AW57</f>
        <v>1.5777847901546229</v>
      </c>
    </row>
    <row r="58" spans="1:44" x14ac:dyDescent="0.3">
      <c r="A58" s="19" t="s">
        <v>330</v>
      </c>
      <c r="B58" s="19"/>
      <c r="C58" t="s">
        <v>343</v>
      </c>
      <c r="D58" s="3" t="s">
        <v>648</v>
      </c>
      <c r="E58" s="3" t="s">
        <v>473</v>
      </c>
      <c r="AE58" t="s">
        <v>66</v>
      </c>
      <c r="AF58">
        <f>'Imports - Data (Raw&amp;Adjusted)'!BA58/'Imports - Data (Raw&amp;Adjusted)'!AZ58</f>
        <v>0.86814540973505849</v>
      </c>
      <c r="AG58" t="s">
        <v>66</v>
      </c>
      <c r="AH58">
        <f>'Imports - Data (Raw&amp;Adjusted)'!BD58/'Imports - Data (Raw&amp;Adjusted)'!BC58</f>
        <v>1.7849740932642486</v>
      </c>
      <c r="AI58" t="s">
        <v>66</v>
      </c>
      <c r="AJ58">
        <f>'Imports - Data (Raw&amp;Adjusted)'!BG58/'Imports - Data (Raw&amp;Adjusted)'!BF58</f>
        <v>2</v>
      </c>
      <c r="AK58" t="s">
        <v>66</v>
      </c>
      <c r="AL58">
        <f>'Imports - Data (Raw&amp;Adjusted)'!BJ58/'Imports - Data (Raw&amp;Adjusted)'!BI58</f>
        <v>1.9446081319976429</v>
      </c>
      <c r="AM58" t="s">
        <v>66</v>
      </c>
      <c r="AN58">
        <f>'Imports - Data (Raw&amp;Adjusted)'!BM58/'Imports - Data (Raw&amp;Adjusted)'!BL58</f>
        <v>1.9620253164556962</v>
      </c>
      <c r="AO58" t="s">
        <v>66</v>
      </c>
      <c r="AP58">
        <f>'Imports - Data (Raw&amp;Adjusted)'!BP58/'Imports - Data (Raw&amp;Adjusted)'!BO58</f>
        <v>2</v>
      </c>
      <c r="AQ58" t="s">
        <v>66</v>
      </c>
      <c r="AR58">
        <f>'Imports - Data (Raw&amp;Adjusted)'!BS58/'Imports - Data (Raw&amp;Adjusted)'!BR58</f>
        <v>1.6904761904761905</v>
      </c>
    </row>
    <row r="59" spans="1:44" x14ac:dyDescent="0.3">
      <c r="A59" s="8" t="s">
        <v>168</v>
      </c>
      <c r="C59" t="s">
        <v>343</v>
      </c>
      <c r="D59" s="3" t="s">
        <v>687</v>
      </c>
      <c r="E59" s="3" t="s">
        <v>466</v>
      </c>
      <c r="K59" t="s">
        <v>466</v>
      </c>
      <c r="L59">
        <f>'Imports - Data (Raw&amp;Adjusted)'!W59/'Imports - Data (Raw&amp;Adjusted)'!V59/$D$184</f>
        <v>47.893462854299131</v>
      </c>
      <c r="M59" t="s">
        <v>466</v>
      </c>
      <c r="N59">
        <f>'Imports - Data (Raw&amp;Adjusted)'!Z59/'Imports - Data (Raw&amp;Adjusted)'!Y59/$D$184</f>
        <v>42.580370449222912</v>
      </c>
      <c r="U59" t="s">
        <v>466</v>
      </c>
      <c r="V59">
        <f>'Imports - Data (Raw&amp;Adjusted)'!AL59/'Imports - Data (Raw&amp;Adjusted)'!AK59/$D$184</f>
        <v>133.05974113704002</v>
      </c>
    </row>
    <row r="60" spans="1:44" x14ac:dyDescent="0.3">
      <c r="A60" s="19" t="s">
        <v>331</v>
      </c>
      <c r="B60" s="19"/>
      <c r="C60" t="s">
        <v>343</v>
      </c>
      <c r="D60" s="3" t="s">
        <v>687</v>
      </c>
      <c r="E60" s="3" t="s">
        <v>466</v>
      </c>
      <c r="Q60" t="s">
        <v>466</v>
      </c>
      <c r="R60">
        <f>'Imports - Data (Raw&amp;Adjusted)'!AF60/'Imports - Data (Raw&amp;Adjusted)'!AE60/$D$184</f>
        <v>119.6950103535477</v>
      </c>
      <c r="S60" t="s">
        <v>44</v>
      </c>
      <c r="T60">
        <f>'Imports - Data (Raw&amp;Adjusted)'!AI60/'Imports - Data (Raw&amp;Adjusted)'!AH60</f>
        <v>89.130434782608702</v>
      </c>
    </row>
    <row r="61" spans="1:44" x14ac:dyDescent="0.3">
      <c r="A61" s="19" t="s">
        <v>332</v>
      </c>
      <c r="B61" s="19"/>
      <c r="C61" t="s">
        <v>343</v>
      </c>
      <c r="D61" s="3" t="s">
        <v>687</v>
      </c>
      <c r="E61" s="3" t="s">
        <v>466</v>
      </c>
      <c r="W61" t="s">
        <v>44</v>
      </c>
      <c r="X61">
        <f>'Imports - Data (Raw&amp;Adjusted)'!AO61/'Imports - Data (Raw&amp;Adjusted)'!AN61</f>
        <v>63</v>
      </c>
      <c r="Y61" t="s">
        <v>44</v>
      </c>
      <c r="Z61">
        <f>'Imports - Data (Raw&amp;Adjusted)'!AR61/'Imports - Data (Raw&amp;Adjusted)'!AQ61</f>
        <v>59</v>
      </c>
      <c r="AA61" t="s">
        <v>44</v>
      </c>
      <c r="AB61">
        <f>'Imports - Data (Raw&amp;Adjusted)'!AU61/'Imports - Data (Raw&amp;Adjusted)'!AT61</f>
        <v>65</v>
      </c>
      <c r="AC61" t="s">
        <v>44</v>
      </c>
      <c r="AD61">
        <f>'Imports - Data (Raw&amp;Adjusted)'!AX61/'Imports - Data (Raw&amp;Adjusted)'!AW61</f>
        <v>61.53846153846154</v>
      </c>
      <c r="AE61" t="s">
        <v>44</v>
      </c>
      <c r="AF61">
        <f>'Imports - Data (Raw&amp;Adjusted)'!BA61/'Imports - Data (Raw&amp;Adjusted)'!AZ61</f>
        <v>60</v>
      </c>
      <c r="AG61" t="s">
        <v>44</v>
      </c>
      <c r="AH61">
        <f>'Imports - Data (Raw&amp;Adjusted)'!BD61/'Imports - Data (Raw&amp;Adjusted)'!BC61</f>
        <v>60</v>
      </c>
      <c r="AI61" t="s">
        <v>44</v>
      </c>
      <c r="AJ61">
        <f>'Imports - Data (Raw&amp;Adjusted)'!BG61/'Imports - Data (Raw&amp;Adjusted)'!BF61</f>
        <v>65</v>
      </c>
      <c r="AK61" t="s">
        <v>44</v>
      </c>
      <c r="AL61">
        <f>'Imports - Data (Raw&amp;Adjusted)'!BJ61/'Imports - Data (Raw&amp;Adjusted)'!BI61</f>
        <v>55.2</v>
      </c>
      <c r="AM61" t="s">
        <v>44</v>
      </c>
      <c r="AN61">
        <f>'Imports - Data (Raw&amp;Adjusted)'!BM61/'Imports - Data (Raw&amp;Adjusted)'!BL61</f>
        <v>57.407407407407405</v>
      </c>
      <c r="AO61" t="s">
        <v>44</v>
      </c>
      <c r="AP61">
        <f>'Imports - Data (Raw&amp;Adjusted)'!BP61/'Imports - Data (Raw&amp;Adjusted)'!BO61</f>
        <v>52.631578947368418</v>
      </c>
      <c r="AQ61" t="s">
        <v>44</v>
      </c>
      <c r="AR61">
        <f>'Imports - Data (Raw&amp;Adjusted)'!BS61/'Imports - Data (Raw&amp;Adjusted)'!BR61</f>
        <v>54.545454545454547</v>
      </c>
    </row>
    <row r="62" spans="1:44" x14ac:dyDescent="0.3">
      <c r="A62" s="8" t="s">
        <v>61</v>
      </c>
      <c r="C62" t="s">
        <v>343</v>
      </c>
      <c r="D62" s="3" t="s">
        <v>696</v>
      </c>
      <c r="E62" s="3" t="s">
        <v>476</v>
      </c>
      <c r="K62" t="s">
        <v>66</v>
      </c>
      <c r="L62">
        <f>'Imports - Data (Raw&amp;Adjusted)'!W62/'Imports - Data (Raw&amp;Adjusted)'!V62</f>
        <v>8</v>
      </c>
    </row>
    <row r="63" spans="1:44" x14ac:dyDescent="0.3">
      <c r="A63" s="19" t="s">
        <v>333</v>
      </c>
      <c r="B63" s="19"/>
      <c r="C63" t="s">
        <v>343</v>
      </c>
      <c r="D63" s="3" t="s">
        <v>696</v>
      </c>
      <c r="E63" s="3" t="s">
        <v>476</v>
      </c>
      <c r="G63" t="s">
        <v>66</v>
      </c>
      <c r="H63">
        <f>'Imports - Data (Raw&amp;Adjusted)'!Q63/'Imports - Data (Raw&amp;Adjusted)'!P63</f>
        <v>1.2857142857142858</v>
      </c>
      <c r="M63" t="s">
        <v>66</v>
      </c>
      <c r="N63">
        <f>'Imports - Data (Raw&amp;Adjusted)'!Z63/'Imports - Data (Raw&amp;Adjusted)'!Y63</f>
        <v>10</v>
      </c>
      <c r="U63" t="s">
        <v>66</v>
      </c>
      <c r="V63">
        <f>'Imports - Data (Raw&amp;Adjusted)'!AL63/'Imports - Data (Raw&amp;Adjusted)'!AK63</f>
        <v>9</v>
      </c>
      <c r="AC63" t="s">
        <v>66</v>
      </c>
      <c r="AD63">
        <f>'Imports - Data (Raw&amp;Adjusted)'!AX63/'Imports - Data (Raw&amp;Adjusted)'!AW63</f>
        <v>19.594594594594593</v>
      </c>
      <c r="AE63" t="s">
        <v>66</v>
      </c>
      <c r="AF63">
        <f>'Imports - Data (Raw&amp;Adjusted)'!BA63/'Imports - Data (Raw&amp;Adjusted)'!AZ63</f>
        <v>10.26603325415677</v>
      </c>
      <c r="AG63" t="s">
        <v>66</v>
      </c>
      <c r="AH63">
        <f>'Imports - Data (Raw&amp;Adjusted)'!BD63/'Imports - Data (Raw&amp;Adjusted)'!BC63</f>
        <v>12</v>
      </c>
      <c r="AI63" t="s">
        <v>66</v>
      </c>
      <c r="AJ63">
        <f>'Imports - Data (Raw&amp;Adjusted)'!BG63/'Imports - Data (Raw&amp;Adjusted)'!BF63</f>
        <v>12</v>
      </c>
      <c r="AK63" t="s">
        <v>66</v>
      </c>
      <c r="AL63">
        <f>'Imports - Data (Raw&amp;Adjusted)'!BJ63/'Imports - Data (Raw&amp;Adjusted)'!BI63</f>
        <v>12</v>
      </c>
      <c r="AM63" t="s">
        <v>66</v>
      </c>
      <c r="AN63">
        <f>'Imports - Data (Raw&amp;Adjusted)'!BM63/'Imports - Data (Raw&amp;Adjusted)'!BL63</f>
        <v>11.995464852607709</v>
      </c>
      <c r="AO63" t="s">
        <v>66</v>
      </c>
      <c r="AP63">
        <f>'Imports - Data (Raw&amp;Adjusted)'!BP63/'Imports - Data (Raw&amp;Adjusted)'!BO63</f>
        <v>11</v>
      </c>
      <c r="AQ63" t="s">
        <v>44</v>
      </c>
      <c r="AR63">
        <f>'Imports - Data (Raw&amp;Adjusted)'!BS63/'Imports - Data (Raw&amp;Adjusted)'!BR63</f>
        <v>70</v>
      </c>
    </row>
    <row r="64" spans="1:44" x14ac:dyDescent="0.3">
      <c r="A64" s="19" t="s">
        <v>334</v>
      </c>
      <c r="B64" s="19"/>
      <c r="C64" t="s">
        <v>343</v>
      </c>
      <c r="D64" s="3" t="s">
        <v>697</v>
      </c>
      <c r="E64" s="3" t="s">
        <v>477</v>
      </c>
      <c r="Q64" t="s">
        <v>32</v>
      </c>
      <c r="R64">
        <f>'Imports - Data (Raw&amp;Adjusted)'!AF64/'Imports - Data (Raw&amp;Adjusted)'!AE64</f>
        <v>11.555555555555555</v>
      </c>
      <c r="S64" t="s">
        <v>32</v>
      </c>
      <c r="T64">
        <f>'Imports - Data (Raw&amp;Adjusted)'!AI64/'Imports - Data (Raw&amp;Adjusted)'!AH64</f>
        <v>10.920245398773005</v>
      </c>
    </row>
    <row r="65" spans="1:44" x14ac:dyDescent="0.3">
      <c r="A65" s="19" t="s">
        <v>335</v>
      </c>
      <c r="B65" s="19"/>
      <c r="C65" t="s">
        <v>343</v>
      </c>
      <c r="D65" s="3" t="s">
        <v>694</v>
      </c>
      <c r="E65" s="3" t="s">
        <v>472</v>
      </c>
      <c r="U65" t="s">
        <v>62</v>
      </c>
      <c r="V65">
        <f>'Imports - Data (Raw&amp;Adjusted)'!AL65/'Imports - Data (Raw&amp;Adjusted)'!AK65</f>
        <v>0.74809160305343514</v>
      </c>
    </row>
    <row r="66" spans="1:44" x14ac:dyDescent="0.3">
      <c r="A66" s="8" t="s">
        <v>169</v>
      </c>
      <c r="C66" t="s">
        <v>343</v>
      </c>
      <c r="D66" s="3" t="s">
        <v>693</v>
      </c>
      <c r="E66" s="3" t="s">
        <v>469</v>
      </c>
      <c r="Q66" t="s">
        <v>36</v>
      </c>
      <c r="R66">
        <f>'Imports - Data (Raw&amp;Adjusted)'!AF66/'Imports - Data (Raw&amp;Adjusted)'!AE66</f>
        <v>11</v>
      </c>
      <c r="S66" t="s">
        <v>36</v>
      </c>
      <c r="T66">
        <f>'Imports - Data (Raw&amp;Adjusted)'!AI66/'Imports - Data (Raw&amp;Adjusted)'!AH66</f>
        <v>11</v>
      </c>
      <c r="U66" t="s">
        <v>36</v>
      </c>
      <c r="V66">
        <f>'Imports - Data (Raw&amp;Adjusted)'!AL66/'Imports - Data (Raw&amp;Adjusted)'!AK66</f>
        <v>5</v>
      </c>
    </row>
    <row r="67" spans="1:44" x14ac:dyDescent="0.3">
      <c r="A67" s="8" t="s">
        <v>170</v>
      </c>
      <c r="C67" t="s">
        <v>343</v>
      </c>
      <c r="D67" s="3" t="s">
        <v>687</v>
      </c>
      <c r="E67" s="3" t="s">
        <v>466</v>
      </c>
      <c r="K67" t="s">
        <v>466</v>
      </c>
      <c r="L67">
        <f>'Imports - Data (Raw&amp;Adjusted)'!W67/'Imports - Data (Raw&amp;Adjusted)'!V67*$D$98</f>
        <v>10.649350649350648</v>
      </c>
      <c r="M67" t="s">
        <v>466</v>
      </c>
      <c r="N67">
        <f>'Imports - Data (Raw&amp;Adjusted)'!Z67/'Imports - Data (Raw&amp;Adjusted)'!Y67*$D$98</f>
        <v>11.453932584269664</v>
      </c>
      <c r="W67" t="s">
        <v>44</v>
      </c>
      <c r="X67">
        <f>'Imports - Data (Raw&amp;Adjusted)'!AO67/'Imports - Data (Raw&amp;Adjusted)'!AN67</f>
        <v>7.0588235294117645</v>
      </c>
    </row>
    <row r="68" spans="1:44" x14ac:dyDescent="0.3">
      <c r="A68" s="8" t="s">
        <v>170</v>
      </c>
      <c r="B68" s="19" t="s">
        <v>343</v>
      </c>
      <c r="C68" t="s">
        <v>343</v>
      </c>
      <c r="D68" s="3" t="s">
        <v>687</v>
      </c>
      <c r="E68" s="3" t="s">
        <v>466</v>
      </c>
      <c r="Q68" t="s">
        <v>44</v>
      </c>
      <c r="R68">
        <f>'Imports - Data (Raw&amp;Adjusted)'!AF68/'Imports - Data (Raw&amp;Adjusted)'!AE68</f>
        <v>11.111111111111111</v>
      </c>
      <c r="S68" t="s">
        <v>44</v>
      </c>
      <c r="T68">
        <f>'Imports - Data (Raw&amp;Adjusted)'!AI68/'Imports - Data (Raw&amp;Adjusted)'!AH68</f>
        <v>9.375</v>
      </c>
      <c r="U68" t="s">
        <v>44</v>
      </c>
      <c r="V68">
        <f>'Imports - Data (Raw&amp;Adjusted)'!AL68/'Imports - Data (Raw&amp;Adjusted)'!AK68</f>
        <v>10</v>
      </c>
      <c r="Y68" t="s">
        <v>44</v>
      </c>
      <c r="Z68">
        <f>'Imports - Data (Raw&amp;Adjusted)'!AR68/'Imports - Data (Raw&amp;Adjusted)'!AQ68</f>
        <v>6.5</v>
      </c>
      <c r="AA68" t="s">
        <v>44</v>
      </c>
      <c r="AB68">
        <f>'Imports - Data (Raw&amp;Adjusted)'!AU68/'Imports - Data (Raw&amp;Adjusted)'!AT68</f>
        <v>6.5</v>
      </c>
      <c r="AC68" t="s">
        <v>44</v>
      </c>
      <c r="AD68">
        <f>'Imports - Data (Raw&amp;Adjusted)'!AX68/'Imports - Data (Raw&amp;Adjusted)'!AW68</f>
        <v>6.5</v>
      </c>
      <c r="AE68" t="s">
        <v>44</v>
      </c>
      <c r="AF68">
        <f>'Imports - Data (Raw&amp;Adjusted)'!BA68/'Imports - Data (Raw&amp;Adjusted)'!AZ68</f>
        <v>7.2222222222222223</v>
      </c>
      <c r="AG68" t="s">
        <v>44</v>
      </c>
      <c r="AH68">
        <f>'Imports - Data (Raw&amp;Adjusted)'!BD68/'Imports - Data (Raw&amp;Adjusted)'!BC68</f>
        <v>7.4433566433566432</v>
      </c>
      <c r="AI68" t="s">
        <v>44</v>
      </c>
      <c r="AJ68">
        <f>'Imports - Data (Raw&amp;Adjusted)'!BG68/'Imports - Data (Raw&amp;Adjusted)'!BF68</f>
        <v>7.5</v>
      </c>
      <c r="AK68" t="s">
        <v>44</v>
      </c>
      <c r="AL68">
        <f>'Imports - Data (Raw&amp;Adjusted)'!BJ68/'Imports - Data (Raw&amp;Adjusted)'!BI68</f>
        <v>10.208333333333334</v>
      </c>
      <c r="AM68" t="s">
        <v>44</v>
      </c>
      <c r="AN68">
        <f>'Imports - Data (Raw&amp;Adjusted)'!BM68/'Imports - Data (Raw&amp;Adjusted)'!BL68</f>
        <v>7</v>
      </c>
      <c r="AO68" t="s">
        <v>44</v>
      </c>
      <c r="AP68">
        <f>'Imports - Data (Raw&amp;Adjusted)'!BP68/'Imports - Data (Raw&amp;Adjusted)'!BO68</f>
        <v>5.0617283950617287</v>
      </c>
      <c r="AQ68" t="s">
        <v>44</v>
      </c>
      <c r="AR68">
        <f>'Imports - Data (Raw&amp;Adjusted)'!BS68/'Imports - Data (Raw&amp;Adjusted)'!BR68</f>
        <v>6</v>
      </c>
    </row>
    <row r="69" spans="1:44" x14ac:dyDescent="0.3">
      <c r="A69" s="8" t="s">
        <v>170</v>
      </c>
      <c r="B69" s="19" t="s">
        <v>585</v>
      </c>
      <c r="C69" t="s">
        <v>343</v>
      </c>
      <c r="D69" s="3" t="s">
        <v>687</v>
      </c>
      <c r="E69" s="3" t="s">
        <v>466</v>
      </c>
      <c r="Q69" t="s">
        <v>44</v>
      </c>
      <c r="R69">
        <f>'Imports - Data (Raw&amp;Adjusted)'!AF69/'Imports - Data (Raw&amp;Adjusted)'!AE69</f>
        <v>12.888888888888889</v>
      </c>
      <c r="S69" t="s">
        <v>44</v>
      </c>
      <c r="T69">
        <f>'Imports - Data (Raw&amp;Adjusted)'!AI69/'Imports - Data (Raw&amp;Adjusted)'!AH69</f>
        <v>12</v>
      </c>
      <c r="U69" t="s">
        <v>44</v>
      </c>
      <c r="V69">
        <f>'Imports - Data (Raw&amp;Adjusted)'!AL69/'Imports - Data (Raw&amp;Adjusted)'!AK69</f>
        <v>14</v>
      </c>
      <c r="AA69" t="s">
        <v>44</v>
      </c>
      <c r="AB69">
        <f>'Imports - Data (Raw&amp;Adjusted)'!AU69/'Imports - Data (Raw&amp;Adjusted)'!AT69</f>
        <v>10.714285714285714</v>
      </c>
      <c r="AC69" t="s">
        <v>44</v>
      </c>
      <c r="AD69">
        <f>'Imports - Data (Raw&amp;Adjusted)'!AX69/'Imports - Data (Raw&amp;Adjusted)'!AW69</f>
        <v>11</v>
      </c>
      <c r="AE69" t="s">
        <v>44</v>
      </c>
      <c r="AF69">
        <f>'Imports - Data (Raw&amp;Adjusted)'!BA69/'Imports - Data (Raw&amp;Adjusted)'!AZ69</f>
        <v>11</v>
      </c>
      <c r="AG69" t="s">
        <v>44</v>
      </c>
      <c r="AH69">
        <f>'Imports - Data (Raw&amp;Adjusted)'!BD69/'Imports - Data (Raw&amp;Adjusted)'!BC69</f>
        <v>11</v>
      </c>
      <c r="AI69" t="s">
        <v>44</v>
      </c>
      <c r="AJ69">
        <f>'Imports - Data (Raw&amp;Adjusted)'!BG69/'Imports - Data (Raw&amp;Adjusted)'!BF69</f>
        <v>11.5</v>
      </c>
      <c r="AK69" t="s">
        <v>44</v>
      </c>
      <c r="AL69">
        <f>'Imports - Data (Raw&amp;Adjusted)'!BJ69/'Imports - Data (Raw&amp;Adjusted)'!BI69</f>
        <v>9.2307692307692299</v>
      </c>
      <c r="AM69" t="s">
        <v>44</v>
      </c>
      <c r="AN69">
        <f>'Imports - Data (Raw&amp;Adjusted)'!BM69/'Imports - Data (Raw&amp;Adjusted)'!BL69</f>
        <v>9</v>
      </c>
      <c r="AO69" t="s">
        <v>44</v>
      </c>
      <c r="AP69">
        <f>'Imports - Data (Raw&amp;Adjusted)'!BP69/'Imports - Data (Raw&amp;Adjusted)'!BO69</f>
        <v>5.333333333333333</v>
      </c>
      <c r="AQ69" t="s">
        <v>44</v>
      </c>
      <c r="AR69">
        <f>'Imports - Data (Raw&amp;Adjusted)'!BS69/'Imports - Data (Raw&amp;Adjusted)'!BR69</f>
        <v>8.35</v>
      </c>
    </row>
    <row r="70" spans="1:44" x14ac:dyDescent="0.3">
      <c r="A70" s="8" t="s">
        <v>708</v>
      </c>
      <c r="C70" t="s">
        <v>343</v>
      </c>
      <c r="D70" s="3" t="s">
        <v>698</v>
      </c>
      <c r="E70" s="3" t="s">
        <v>478</v>
      </c>
      <c r="M70" t="s">
        <v>171</v>
      </c>
      <c r="N70">
        <f>'Imports - Data (Raw&amp;Adjusted)'!Z70/'Imports - Data (Raw&amp;Adjusted)'!Y70</f>
        <v>2</v>
      </c>
      <c r="Q70" t="s">
        <v>171</v>
      </c>
      <c r="R70">
        <f>'Imports - Data (Raw&amp;Adjusted)'!AF70/'Imports - Data (Raw&amp;Adjusted)'!AE70</f>
        <v>2</v>
      </c>
      <c r="S70" t="s">
        <v>171</v>
      </c>
      <c r="T70">
        <f>'Imports - Data (Raw&amp;Adjusted)'!AI70/'Imports - Data (Raw&amp;Adjusted)'!AH70</f>
        <v>2</v>
      </c>
    </row>
    <row r="71" spans="1:44" x14ac:dyDescent="0.3">
      <c r="A71" s="19" t="s">
        <v>45</v>
      </c>
      <c r="B71" s="19" t="s">
        <v>343</v>
      </c>
      <c r="C71" t="s">
        <v>343</v>
      </c>
      <c r="D71" s="3" t="s">
        <v>687</v>
      </c>
      <c r="E71" s="3" t="s">
        <v>466</v>
      </c>
      <c r="I71" t="s">
        <v>44</v>
      </c>
      <c r="J71">
        <f>'Imports - Data (Raw&amp;Adjusted)'!T71/'Imports - Data (Raw&amp;Adjusted)'!S71</f>
        <v>1.6666666666666667</v>
      </c>
      <c r="K71" t="s">
        <v>44</v>
      </c>
      <c r="L71">
        <f>'Imports - Data (Raw&amp;Adjusted)'!W71/'Imports - Data (Raw&amp;Adjusted)'!V71</f>
        <v>1.5625</v>
      </c>
      <c r="Q71" t="s">
        <v>44</v>
      </c>
      <c r="R71">
        <f>'Imports - Data (Raw&amp;Adjusted)'!AF71/'Imports - Data (Raw&amp;Adjusted)'!AE71</f>
        <v>1.75</v>
      </c>
      <c r="S71" t="s">
        <v>44</v>
      </c>
      <c r="T71">
        <f>'Imports - Data (Raw&amp;Adjusted)'!AI71/'Imports - Data (Raw&amp;Adjusted)'!AH71</f>
        <v>1.25</v>
      </c>
      <c r="U71" t="s">
        <v>44</v>
      </c>
      <c r="V71">
        <f>'Imports - Data (Raw&amp;Adjusted)'!AL71/'Imports - Data (Raw&amp;Adjusted)'!AK71</f>
        <v>1.5</v>
      </c>
      <c r="Y71" t="s">
        <v>44</v>
      </c>
      <c r="Z71">
        <f>'Imports - Data (Raw&amp;Adjusted)'!AR71/'Imports - Data (Raw&amp;Adjusted)'!AQ71</f>
        <v>1.0642857142857143</v>
      </c>
      <c r="AA71" t="s">
        <v>44</v>
      </c>
      <c r="AB71">
        <f>'Imports - Data (Raw&amp;Adjusted)'!AU71/'Imports - Data (Raw&amp;Adjusted)'!AT71</f>
        <v>1.0666666666666667</v>
      </c>
      <c r="AC71" t="s">
        <v>44</v>
      </c>
      <c r="AD71">
        <f>'Imports - Data (Raw&amp;Adjusted)'!AX71/'Imports - Data (Raw&amp;Adjusted)'!AW71</f>
        <v>1.1200000000000001</v>
      </c>
      <c r="AE71" t="s">
        <v>44</v>
      </c>
      <c r="AF71">
        <f>'Imports - Data (Raw&amp;Adjusted)'!BA71/'Imports - Data (Raw&amp;Adjusted)'!AZ71</f>
        <v>1.25</v>
      </c>
      <c r="AG71" t="s">
        <v>44</v>
      </c>
      <c r="AH71">
        <f>'Imports - Data (Raw&amp;Adjusted)'!BD71/'Imports - Data (Raw&amp;Adjusted)'!BC71</f>
        <v>1.5</v>
      </c>
      <c r="AI71" t="s">
        <v>44</v>
      </c>
      <c r="AJ71">
        <f>'Imports - Data (Raw&amp;Adjusted)'!BG71/'Imports - Data (Raw&amp;Adjusted)'!BF71</f>
        <v>1.5</v>
      </c>
      <c r="AM71" t="s">
        <v>44</v>
      </c>
      <c r="AN71">
        <f>'Imports - Data (Raw&amp;Adjusted)'!BM71/'Imports - Data (Raw&amp;Adjusted)'!BL71</f>
        <v>1</v>
      </c>
      <c r="AO71" t="s">
        <v>44</v>
      </c>
      <c r="AP71">
        <f>'Imports - Data (Raw&amp;Adjusted)'!BP71/'Imports - Data (Raw&amp;Adjusted)'!BO71</f>
        <v>1</v>
      </c>
      <c r="AQ71" t="s">
        <v>44</v>
      </c>
      <c r="AR71">
        <f>'Imports - Data (Raw&amp;Adjusted)'!BS71/'Imports - Data (Raw&amp;Adjusted)'!BR71</f>
        <v>0.95</v>
      </c>
    </row>
    <row r="72" spans="1:44" x14ac:dyDescent="0.3">
      <c r="A72" s="8" t="s">
        <v>47</v>
      </c>
      <c r="C72" t="s">
        <v>343</v>
      </c>
      <c r="D72" s="3" t="s">
        <v>687</v>
      </c>
      <c r="E72" s="3" t="s">
        <v>466</v>
      </c>
      <c r="AA72" t="s">
        <v>44</v>
      </c>
      <c r="AB72">
        <f>'Imports - Data (Raw&amp;Adjusted)'!AU72/'Imports - Data (Raw&amp;Adjusted)'!AT72</f>
        <v>1.08</v>
      </c>
      <c r="AC72" t="s">
        <v>44</v>
      </c>
      <c r="AD72">
        <f>'Imports - Data (Raw&amp;Adjusted)'!AX72/'Imports - Data (Raw&amp;Adjusted)'!AW72</f>
        <v>1.0810810810810811</v>
      </c>
      <c r="AK72" t="s">
        <v>44</v>
      </c>
      <c r="AL72">
        <f>'Imports - Data (Raw&amp;Adjusted)'!BJ72/'Imports - Data (Raw&amp;Adjusted)'!BI72</f>
        <v>1.0551724137931036</v>
      </c>
      <c r="AM72" t="s">
        <v>44</v>
      </c>
      <c r="AN72">
        <f>'Imports - Data (Raw&amp;Adjusted)'!BM72/'Imports - Data (Raw&amp;Adjusted)'!BL72</f>
        <v>1.0410958904109588</v>
      </c>
      <c r="AO72" t="s">
        <v>44</v>
      </c>
      <c r="AP72">
        <f>'Imports - Data (Raw&amp;Adjusted)'!BP72/'Imports - Data (Raw&amp;Adjusted)'!BO72</f>
        <v>1.0387811634349031</v>
      </c>
      <c r="AQ72" t="s">
        <v>44</v>
      </c>
      <c r="AR72">
        <f>'Imports - Data (Raw&amp;Adjusted)'!BS72/'Imports - Data (Raw&amp;Adjusted)'!BR72</f>
        <v>0.9</v>
      </c>
    </row>
    <row r="73" spans="1:44" x14ac:dyDescent="0.3">
      <c r="A73" s="8" t="s">
        <v>78</v>
      </c>
      <c r="C73" t="s">
        <v>343</v>
      </c>
      <c r="D73" s="3" t="s">
        <v>693</v>
      </c>
      <c r="E73" s="3" t="s">
        <v>469</v>
      </c>
      <c r="M73" t="s">
        <v>36</v>
      </c>
      <c r="N73">
        <f>'Imports - Data (Raw&amp;Adjusted)'!Z73/'Imports - Data (Raw&amp;Adjusted)'!Y73</f>
        <v>10.305084745762711</v>
      </c>
      <c r="Q73" t="s">
        <v>143</v>
      </c>
      <c r="R73">
        <f>'Imports - Data (Raw&amp;Adjusted)'!AF73/'Imports - Data (Raw&amp;Adjusted)'!AE73</f>
        <v>11.5</v>
      </c>
    </row>
    <row r="74" spans="1:44" x14ac:dyDescent="0.3">
      <c r="A74" s="8" t="s">
        <v>67</v>
      </c>
      <c r="C74" t="s">
        <v>343</v>
      </c>
      <c r="D74" s="3" t="s">
        <v>648</v>
      </c>
      <c r="E74" s="3" t="s">
        <v>473</v>
      </c>
      <c r="U74" t="s">
        <v>172</v>
      </c>
      <c r="V74">
        <f>'Imports - Data (Raw&amp;Adjusted)'!AL74/'Imports - Data (Raw&amp;Adjusted)'!AK74</f>
        <v>4.4975845410628024</v>
      </c>
      <c r="AQ74" t="s">
        <v>66</v>
      </c>
      <c r="AR74">
        <f>'Imports - Data (Raw&amp;Adjusted)'!BS74/'Imports - Data (Raw&amp;Adjusted)'!BR74</f>
        <v>5</v>
      </c>
    </row>
    <row r="75" spans="1:44" s="12" customFormat="1" x14ac:dyDescent="0.3">
      <c r="A75" s="58" t="s">
        <v>344</v>
      </c>
      <c r="B75" s="58"/>
      <c r="C75" s="11"/>
      <c r="D75" s="14" t="s">
        <v>512</v>
      </c>
      <c r="E75" s="14"/>
    </row>
    <row r="76" spans="1:44" x14ac:dyDescent="0.3">
      <c r="A76" s="8" t="s">
        <v>170</v>
      </c>
      <c r="C76" s="19" t="s">
        <v>345</v>
      </c>
      <c r="D76" s="3" t="s">
        <v>687</v>
      </c>
      <c r="E76" s="3" t="s">
        <v>466</v>
      </c>
      <c r="AQ76" t="s">
        <v>44</v>
      </c>
      <c r="AR76">
        <f>'Imports - Data (Raw&amp;Adjusted)'!BS76/'Imports - Data (Raw&amp;Adjusted)'!BR76</f>
        <v>5.2894009216589861</v>
      </c>
    </row>
    <row r="77" spans="1:44" x14ac:dyDescent="0.3">
      <c r="A77" s="19" t="s">
        <v>339</v>
      </c>
      <c r="B77" s="19"/>
      <c r="C77" s="19" t="s">
        <v>345</v>
      </c>
      <c r="D77" s="3" t="s">
        <v>691</v>
      </c>
      <c r="E77" s="3" t="s">
        <v>467</v>
      </c>
      <c r="AQ77" t="s">
        <v>145</v>
      </c>
      <c r="AR77">
        <f>'Imports - Data (Raw&amp;Adjusted)'!BS77/'Imports - Data (Raw&amp;Adjusted)'!BR77</f>
        <v>30</v>
      </c>
    </row>
    <row r="78" spans="1:44" x14ac:dyDescent="0.3">
      <c r="A78" s="8" t="s">
        <v>423</v>
      </c>
      <c r="C78" s="19" t="s">
        <v>345</v>
      </c>
      <c r="D78" s="3" t="s">
        <v>693</v>
      </c>
      <c r="E78" s="3" t="s">
        <v>469</v>
      </c>
      <c r="AQ78" t="s">
        <v>36</v>
      </c>
      <c r="AR78">
        <f>'Imports - Data (Raw&amp;Adjusted)'!BS78/'Imports - Data (Raw&amp;Adjusted)'!BR78</f>
        <v>25</v>
      </c>
    </row>
    <row r="79" spans="1:44" x14ac:dyDescent="0.3">
      <c r="A79" s="8" t="s">
        <v>173</v>
      </c>
      <c r="C79" s="19" t="s">
        <v>345</v>
      </c>
      <c r="D79" s="3" t="s">
        <v>687</v>
      </c>
      <c r="E79" s="3" t="s">
        <v>466</v>
      </c>
      <c r="AQ79" t="s">
        <v>44</v>
      </c>
      <c r="AR79">
        <f>'Imports - Data (Raw&amp;Adjusted)'!BS79/'Imports - Data (Raw&amp;Adjusted)'!BR79</f>
        <v>8.4</v>
      </c>
    </row>
    <row r="80" spans="1:44" x14ac:dyDescent="0.3">
      <c r="A80" s="8" t="s">
        <v>174</v>
      </c>
      <c r="C80" s="19" t="s">
        <v>345</v>
      </c>
      <c r="D80" s="3" t="s">
        <v>696</v>
      </c>
      <c r="E80" s="3" t="s">
        <v>476</v>
      </c>
      <c r="AQ80" t="s">
        <v>66</v>
      </c>
      <c r="AR80">
        <f>'Imports - Data (Raw&amp;Adjusted)'!BS80/'Imports - Data (Raw&amp;Adjusted)'!BR80</f>
        <v>5</v>
      </c>
    </row>
    <row r="81" spans="1:103" x14ac:dyDescent="0.3">
      <c r="A81" s="8" t="s">
        <v>47</v>
      </c>
      <c r="C81" s="19" t="s">
        <v>345</v>
      </c>
      <c r="D81" s="3" t="s">
        <v>687</v>
      </c>
      <c r="E81" s="3" t="s">
        <v>466</v>
      </c>
      <c r="AQ81" t="s">
        <v>44</v>
      </c>
      <c r="AR81">
        <f>'Imports - Data (Raw&amp;Adjusted)'!BS81/'Imports - Data (Raw&amp;Adjusted)'!BR81</f>
        <v>1</v>
      </c>
    </row>
    <row r="82" spans="1:103" s="12" customFormat="1" x14ac:dyDescent="0.3">
      <c r="A82" s="58" t="s">
        <v>346</v>
      </c>
      <c r="B82" s="58"/>
      <c r="C82" s="11"/>
      <c r="D82" s="14" t="s">
        <v>512</v>
      </c>
      <c r="E82" s="14"/>
    </row>
    <row r="83" spans="1:103" x14ac:dyDescent="0.3">
      <c r="A83" s="19" t="s">
        <v>341</v>
      </c>
      <c r="B83" s="19"/>
      <c r="C83" s="19" t="s">
        <v>347</v>
      </c>
      <c r="D83" s="3" t="s">
        <v>687</v>
      </c>
      <c r="E83" s="3" t="s">
        <v>466</v>
      </c>
      <c r="BG83" t="s">
        <v>466</v>
      </c>
      <c r="BH83">
        <f>'Imports - Data (Raw&amp;Adjusted)'!CQ83/'Imports - Data (Raw&amp;Adjusted)'!CP83/(480/$F$98)</f>
        <v>70</v>
      </c>
    </row>
    <row r="84" spans="1:103" x14ac:dyDescent="0.3">
      <c r="A84" s="8" t="s">
        <v>176</v>
      </c>
      <c r="C84" s="19" t="s">
        <v>347</v>
      </c>
      <c r="D84" s="3" t="s">
        <v>687</v>
      </c>
      <c r="E84" s="3" t="s">
        <v>466</v>
      </c>
      <c r="BG84" t="s">
        <v>466</v>
      </c>
      <c r="BH84">
        <f>'Imports - Data (Raw&amp;Adjusted)'!CQ84/'Imports - Data (Raw&amp;Adjusted)'!CP84/(480/$F$98)</f>
        <v>52.666666666666671</v>
      </c>
    </row>
    <row r="85" spans="1:103" s="12" customFormat="1" x14ac:dyDescent="0.3">
      <c r="A85" s="59" t="s">
        <v>348</v>
      </c>
      <c r="B85" s="59"/>
      <c r="C85" s="13"/>
      <c r="D85" s="2"/>
    </row>
    <row r="86" spans="1:103" x14ac:dyDescent="0.3">
      <c r="C86" s="8"/>
    </row>
    <row r="87" spans="1:103" s="66" customFormat="1" x14ac:dyDescent="0.3">
      <c r="A87" s="65" t="s">
        <v>412</v>
      </c>
      <c r="B87" s="61"/>
      <c r="F87" s="67"/>
      <c r="G87" s="61"/>
      <c r="L87" s="67"/>
      <c r="O87" s="61"/>
      <c r="P87" s="61"/>
      <c r="R87" s="67"/>
      <c r="X87" s="67"/>
      <c r="AD87" s="67"/>
      <c r="AH87" s="67"/>
      <c r="AJ87" s="61"/>
      <c r="AM87" s="67"/>
      <c r="AR87" s="67"/>
      <c r="AV87" s="67"/>
      <c r="BB87" s="67"/>
      <c r="BD87" s="67"/>
      <c r="BG87" s="61"/>
      <c r="BJ87" s="67"/>
      <c r="BO87" s="67"/>
      <c r="BU87" s="67"/>
      <c r="BY87" s="67"/>
      <c r="CE87" s="67"/>
      <c r="CH87" s="67"/>
      <c r="CL87" s="67"/>
      <c r="CO87" s="67"/>
      <c r="CR87" s="67"/>
      <c r="CV87" s="67"/>
      <c r="CY87" s="67"/>
    </row>
    <row r="88" spans="1:103" s="61" customFormat="1" x14ac:dyDescent="0.3">
      <c r="A88" s="61" t="s">
        <v>413</v>
      </c>
      <c r="B88" s="61">
        <v>1</v>
      </c>
      <c r="C88" s="67" t="s">
        <v>65</v>
      </c>
      <c r="D88" s="68">
        <v>108</v>
      </c>
      <c r="E88" s="67" t="s">
        <v>414</v>
      </c>
      <c r="F88" s="69">
        <f>D88/F98</f>
        <v>4.8214285714285716E-2</v>
      </c>
      <c r="G88" s="70" t="s">
        <v>44</v>
      </c>
      <c r="H88" s="68"/>
      <c r="I88" s="67"/>
      <c r="J88" s="67"/>
      <c r="K88" s="67"/>
      <c r="M88" s="71"/>
      <c r="O88" s="67"/>
      <c r="P88" s="67"/>
      <c r="Q88" s="67"/>
      <c r="S88" s="68"/>
      <c r="T88" s="72"/>
      <c r="U88" s="67"/>
      <c r="V88" s="67"/>
      <c r="W88" s="67"/>
      <c r="X88" s="73"/>
      <c r="Z88" s="68"/>
      <c r="AA88" s="68"/>
      <c r="AB88" s="67"/>
      <c r="AC88" s="67"/>
      <c r="AF88" s="67"/>
      <c r="AG88" s="67"/>
      <c r="AI88" s="67"/>
      <c r="AJ88" s="68"/>
      <c r="AK88" s="67"/>
      <c r="AL88" s="67"/>
      <c r="AP88" s="67"/>
      <c r="AQ88" s="67"/>
      <c r="AS88" s="67"/>
      <c r="AT88" s="68"/>
      <c r="AU88" s="67"/>
      <c r="AW88" s="67"/>
      <c r="AY88" s="68"/>
      <c r="AZ88" s="67"/>
      <c r="BA88" s="67"/>
      <c r="BE88" s="67"/>
      <c r="BG88" s="68"/>
      <c r="BH88" s="67"/>
      <c r="BI88" s="67"/>
      <c r="BL88" s="67"/>
      <c r="BM88" s="68"/>
      <c r="BN88" s="67"/>
      <c r="BP88" s="67"/>
      <c r="BR88" s="68"/>
      <c r="BS88" s="67"/>
      <c r="BT88" s="67"/>
      <c r="BW88" s="67"/>
      <c r="BX88" s="67"/>
      <c r="BZ88" s="67"/>
      <c r="CA88" s="68"/>
      <c r="CC88" s="67"/>
      <c r="CD88" s="67"/>
      <c r="CF88" s="68"/>
      <c r="CG88" s="67"/>
      <c r="CK88" s="67"/>
      <c r="CN88" s="67"/>
      <c r="CQ88" s="67"/>
      <c r="CU88" s="67"/>
      <c r="CX88" s="67"/>
    </row>
    <row r="89" spans="1:103" s="61" customFormat="1" x14ac:dyDescent="0.3">
      <c r="A89" s="61" t="s">
        <v>413</v>
      </c>
      <c r="B89" s="61">
        <v>1</v>
      </c>
      <c r="C89" s="67" t="s">
        <v>415</v>
      </c>
      <c r="D89" s="68">
        <v>32.5</v>
      </c>
      <c r="E89" s="67" t="s">
        <v>414</v>
      </c>
      <c r="H89" s="68"/>
      <c r="I89" s="67"/>
      <c r="J89" s="67"/>
      <c r="K89" s="67"/>
      <c r="O89" s="67"/>
      <c r="P89" s="67"/>
      <c r="Q89" s="67"/>
      <c r="R89" s="66"/>
      <c r="S89" s="68"/>
      <c r="U89" s="67"/>
      <c r="V89" s="67"/>
      <c r="W89" s="67"/>
      <c r="X89" s="73"/>
      <c r="Z89" s="68"/>
      <c r="AA89" s="68"/>
      <c r="AB89" s="67"/>
      <c r="AC89" s="67"/>
      <c r="AF89" s="67"/>
      <c r="AG89" s="67"/>
      <c r="AI89" s="67"/>
      <c r="AJ89" s="68"/>
      <c r="AK89" s="67"/>
      <c r="AL89" s="67"/>
      <c r="AP89" s="67"/>
      <c r="AQ89" s="67"/>
      <c r="AS89" s="67"/>
      <c r="AT89" s="68"/>
      <c r="AU89" s="67"/>
      <c r="AW89" s="67"/>
      <c r="AY89" s="68"/>
      <c r="AZ89" s="67"/>
      <c r="BA89" s="67"/>
      <c r="BE89" s="67"/>
      <c r="BG89" s="68"/>
      <c r="BH89" s="67"/>
      <c r="BI89" s="67"/>
      <c r="BL89" s="67"/>
      <c r="BM89" s="68"/>
      <c r="BN89" s="67"/>
      <c r="BP89" s="67"/>
      <c r="BR89" s="68"/>
      <c r="BS89" s="67"/>
      <c r="BT89" s="67"/>
      <c r="BW89" s="67"/>
      <c r="BX89" s="67"/>
      <c r="BZ89" s="67"/>
      <c r="CA89" s="68"/>
      <c r="CC89" s="67"/>
      <c r="CD89" s="67"/>
      <c r="CF89" s="68"/>
      <c r="CG89" s="67"/>
      <c r="CK89" s="67"/>
      <c r="CN89" s="67"/>
      <c r="CQ89" s="67"/>
      <c r="CU89" s="67"/>
      <c r="CX89" s="67"/>
    </row>
    <row r="90" spans="1:103" s="66" customFormat="1" x14ac:dyDescent="0.3">
      <c r="A90" s="61"/>
      <c r="B90" s="61">
        <v>1</v>
      </c>
      <c r="C90" s="67" t="s">
        <v>416</v>
      </c>
      <c r="D90" s="68">
        <v>6.5</v>
      </c>
      <c r="E90" s="70" t="s">
        <v>414</v>
      </c>
      <c r="F90" s="61"/>
      <c r="G90" s="67"/>
      <c r="H90" s="68"/>
      <c r="I90" s="67"/>
      <c r="J90" s="67"/>
      <c r="K90" s="70"/>
      <c r="L90" s="67"/>
      <c r="M90" s="68"/>
      <c r="N90" s="67"/>
      <c r="O90" s="67"/>
      <c r="P90" s="67"/>
      <c r="Q90" s="70"/>
      <c r="S90" s="68"/>
      <c r="U90" s="67"/>
      <c r="V90" s="67"/>
      <c r="W90" s="70"/>
      <c r="Z90" s="68"/>
      <c r="AA90" s="68"/>
      <c r="AB90" s="70"/>
      <c r="AC90" s="67"/>
      <c r="AE90" s="73"/>
      <c r="AF90" s="70"/>
      <c r="AG90" s="67"/>
      <c r="AI90" s="70"/>
      <c r="AJ90" s="68"/>
      <c r="AK90" s="67"/>
      <c r="AL90" s="70"/>
      <c r="AP90" s="70"/>
      <c r="AQ90" s="67"/>
      <c r="AS90" s="70"/>
      <c r="AT90" s="68"/>
      <c r="AU90" s="67"/>
      <c r="AW90" s="70"/>
      <c r="AY90" s="68"/>
      <c r="AZ90" s="67"/>
      <c r="BA90" s="70"/>
      <c r="BE90" s="70"/>
      <c r="BG90" s="68"/>
      <c r="BH90" s="67"/>
      <c r="BI90" s="70"/>
      <c r="BL90" s="70"/>
      <c r="BM90" s="68"/>
      <c r="BN90" s="67"/>
      <c r="BP90" s="70"/>
      <c r="BR90" s="68"/>
      <c r="BS90" s="70"/>
      <c r="BT90" s="67"/>
      <c r="BW90" s="70"/>
      <c r="BX90" s="67"/>
      <c r="BZ90" s="70"/>
      <c r="CA90" s="68"/>
      <c r="CC90" s="70"/>
      <c r="CD90" s="67"/>
      <c r="CF90" s="68"/>
      <c r="CG90" s="67"/>
      <c r="CK90" s="67"/>
      <c r="CN90" s="67"/>
      <c r="CQ90" s="67"/>
      <c r="CU90" s="67"/>
      <c r="CX90" s="67"/>
    </row>
    <row r="91" spans="1:103" s="66" customFormat="1" x14ac:dyDescent="0.3">
      <c r="A91" s="61"/>
      <c r="B91" s="61">
        <v>1</v>
      </c>
      <c r="C91" s="67" t="s">
        <v>57</v>
      </c>
      <c r="D91" s="68">
        <v>112</v>
      </c>
      <c r="E91" s="67" t="s">
        <v>69</v>
      </c>
      <c r="F91" s="61"/>
      <c r="G91" s="67"/>
      <c r="H91" s="68"/>
      <c r="I91" s="67"/>
      <c r="J91" s="67"/>
      <c r="K91" s="67"/>
      <c r="L91" s="67"/>
      <c r="M91" s="68"/>
      <c r="N91" s="67"/>
      <c r="O91" s="67"/>
      <c r="P91" s="67"/>
      <c r="Q91" s="67"/>
      <c r="S91" s="68"/>
      <c r="U91" s="67"/>
      <c r="V91" s="67"/>
      <c r="W91" s="67"/>
      <c r="Z91" s="68"/>
      <c r="AA91" s="68"/>
      <c r="AB91" s="67"/>
      <c r="AC91" s="67"/>
      <c r="AE91" s="73"/>
      <c r="AF91" s="67"/>
      <c r="AG91" s="67"/>
      <c r="AI91" s="67"/>
      <c r="AJ91" s="68"/>
      <c r="AK91" s="67"/>
      <c r="AL91" s="67"/>
      <c r="AP91" s="67"/>
      <c r="AQ91" s="67"/>
      <c r="AS91" s="67"/>
      <c r="AT91" s="68"/>
      <c r="AU91" s="67"/>
      <c r="AW91" s="67"/>
      <c r="AY91" s="68"/>
      <c r="AZ91" s="67"/>
      <c r="BA91" s="67"/>
      <c r="BE91" s="67"/>
      <c r="BG91" s="68"/>
      <c r="BH91" s="67"/>
      <c r="BI91" s="67"/>
      <c r="BL91" s="67"/>
      <c r="BM91" s="68"/>
      <c r="BN91" s="67"/>
      <c r="BP91" s="67"/>
      <c r="BR91" s="68"/>
      <c r="BS91" s="67"/>
      <c r="BT91" s="67"/>
      <c r="BW91" s="67"/>
      <c r="BX91" s="67"/>
      <c r="BZ91" s="67"/>
      <c r="CA91" s="68"/>
      <c r="CC91" s="67"/>
      <c r="CD91" s="67"/>
      <c r="CF91" s="68"/>
      <c r="CG91" s="67"/>
      <c r="CK91" s="67"/>
      <c r="CN91" s="67"/>
      <c r="CQ91" s="67"/>
      <c r="CU91" s="67"/>
      <c r="CX91" s="67"/>
    </row>
    <row r="92" spans="1:103" s="66" customFormat="1" x14ac:dyDescent="0.3">
      <c r="A92" s="61"/>
      <c r="B92" s="61">
        <v>1</v>
      </c>
      <c r="C92" s="67" t="s">
        <v>57</v>
      </c>
      <c r="D92" s="68">
        <f>D91/D90</f>
        <v>17.23076923076923</v>
      </c>
      <c r="E92" s="67" t="s">
        <v>416</v>
      </c>
      <c r="F92" s="61"/>
      <c r="G92" s="68"/>
      <c r="H92" s="68"/>
      <c r="I92" s="67"/>
      <c r="J92" s="67"/>
      <c r="K92" s="67"/>
      <c r="L92" s="68"/>
      <c r="N92" s="68"/>
      <c r="O92" s="67"/>
      <c r="P92" s="67"/>
      <c r="Q92" s="67"/>
      <c r="S92" s="68"/>
      <c r="T92" s="68"/>
      <c r="U92" s="67"/>
      <c r="V92" s="67"/>
      <c r="W92" s="67"/>
      <c r="Z92" s="68"/>
      <c r="AA92" s="68"/>
      <c r="AB92" s="67"/>
      <c r="AC92" s="67"/>
      <c r="AD92" s="73"/>
      <c r="AE92" s="61"/>
      <c r="AF92" s="67"/>
      <c r="AG92" s="67"/>
      <c r="AI92" s="67"/>
      <c r="AJ92" s="68"/>
      <c r="AK92" s="67"/>
      <c r="AL92" s="67"/>
      <c r="AP92" s="67"/>
      <c r="AQ92" s="67"/>
      <c r="AS92" s="67"/>
      <c r="AT92" s="68"/>
      <c r="AU92" s="67"/>
      <c r="AW92" s="67"/>
      <c r="AY92" s="68"/>
      <c r="AZ92" s="67"/>
      <c r="BA92" s="67"/>
      <c r="BC92" s="73"/>
      <c r="BE92" s="67"/>
      <c r="BG92" s="68"/>
      <c r="BH92" s="67"/>
      <c r="BI92" s="67"/>
      <c r="BL92" s="67"/>
      <c r="BM92" s="68"/>
      <c r="BN92" s="67"/>
      <c r="BP92" s="67"/>
      <c r="BR92" s="68"/>
      <c r="BS92" s="67"/>
      <c r="BT92" s="67"/>
      <c r="BW92" s="67"/>
      <c r="BX92" s="67"/>
      <c r="BZ92" s="67"/>
      <c r="CA92" s="68"/>
      <c r="CC92" s="67"/>
      <c r="CD92" s="67"/>
      <c r="CF92" s="68"/>
      <c r="CG92" s="67"/>
      <c r="CK92" s="67"/>
      <c r="CN92" s="67"/>
      <c r="CQ92" s="67"/>
      <c r="CU92" s="67"/>
      <c r="CX92" s="67"/>
    </row>
    <row r="93" spans="1:103" s="61" customFormat="1" ht="15" customHeight="1" x14ac:dyDescent="0.3">
      <c r="B93" s="118">
        <v>1</v>
      </c>
      <c r="C93" s="120" t="s">
        <v>417</v>
      </c>
      <c r="D93" s="121">
        <v>130</v>
      </c>
      <c r="E93" s="122" t="s">
        <v>414</v>
      </c>
      <c r="F93" s="75"/>
      <c r="G93" s="66"/>
      <c r="H93" s="76"/>
      <c r="I93" s="67"/>
      <c r="J93" s="67"/>
      <c r="K93" s="77"/>
      <c r="L93" s="66"/>
      <c r="M93" s="66"/>
      <c r="N93" s="66"/>
      <c r="O93" s="67"/>
      <c r="P93" s="67"/>
      <c r="Q93" s="77"/>
      <c r="R93" s="66"/>
      <c r="S93" s="76"/>
      <c r="T93" s="66"/>
      <c r="U93" s="67"/>
      <c r="V93" s="67"/>
      <c r="W93" s="77"/>
      <c r="X93" s="66"/>
      <c r="Y93" s="66"/>
      <c r="Z93" s="76"/>
      <c r="AA93" s="76"/>
      <c r="AB93" s="77"/>
      <c r="AC93" s="67"/>
      <c r="AD93" s="66"/>
      <c r="AF93" s="77"/>
      <c r="AG93" s="67"/>
      <c r="AI93" s="77"/>
      <c r="AJ93" s="76"/>
      <c r="AK93" s="67"/>
      <c r="AL93" s="77"/>
      <c r="AP93" s="77"/>
      <c r="AQ93" s="67"/>
      <c r="AS93" s="77"/>
      <c r="AT93" s="76"/>
      <c r="AU93" s="67"/>
      <c r="AW93" s="77"/>
      <c r="AY93" s="76"/>
      <c r="AZ93" s="67"/>
      <c r="BA93" s="77"/>
      <c r="BE93" s="77"/>
      <c r="BG93" s="76"/>
      <c r="BH93" s="67"/>
      <c r="BI93" s="77"/>
      <c r="BL93" s="77"/>
      <c r="BM93" s="76"/>
      <c r="BN93" s="67"/>
      <c r="BP93" s="77"/>
      <c r="BR93" s="76"/>
      <c r="BS93" s="77"/>
      <c r="BT93" s="67"/>
      <c r="BW93" s="77"/>
      <c r="BX93" s="67"/>
      <c r="BZ93" s="77"/>
      <c r="CA93" s="76"/>
      <c r="CC93" s="77"/>
      <c r="CD93" s="67"/>
      <c r="CF93" s="76"/>
      <c r="CG93" s="67"/>
      <c r="CK93" s="67"/>
      <c r="CN93" s="67"/>
      <c r="CQ93" s="67"/>
      <c r="CU93" s="67"/>
      <c r="CX93" s="67"/>
    </row>
    <row r="94" spans="1:103" s="61" customFormat="1" ht="28.8" customHeight="1" x14ac:dyDescent="0.3">
      <c r="B94" s="118"/>
      <c r="C94" s="120"/>
      <c r="D94" s="121"/>
      <c r="E94" s="122"/>
      <c r="H94" s="76"/>
      <c r="I94" s="66"/>
      <c r="J94" s="66"/>
      <c r="K94" s="77"/>
      <c r="O94" s="66"/>
      <c r="P94" s="66"/>
      <c r="Q94" s="77"/>
      <c r="S94" s="76"/>
      <c r="U94" s="66"/>
      <c r="V94" s="66"/>
      <c r="W94" s="77"/>
      <c r="Z94" s="76"/>
      <c r="AA94" s="76"/>
      <c r="AB94" s="77"/>
      <c r="AC94" s="66"/>
      <c r="AF94" s="77"/>
      <c r="AG94" s="66"/>
      <c r="AI94" s="77"/>
      <c r="AJ94" s="76"/>
      <c r="AK94" s="66"/>
      <c r="AL94" s="77"/>
      <c r="AP94" s="77"/>
      <c r="AQ94" s="66"/>
      <c r="AS94" s="77"/>
      <c r="AT94" s="76"/>
      <c r="AU94" s="66"/>
      <c r="AW94" s="77"/>
      <c r="AY94" s="76"/>
      <c r="AZ94" s="66"/>
      <c r="BA94" s="77"/>
      <c r="BE94" s="77"/>
      <c r="BG94" s="76"/>
      <c r="BH94" s="66"/>
      <c r="BI94" s="77"/>
      <c r="BL94" s="77"/>
      <c r="BM94" s="76"/>
      <c r="BN94" s="66"/>
      <c r="BP94" s="77"/>
      <c r="BR94" s="76"/>
      <c r="BS94" s="77"/>
      <c r="BT94" s="66"/>
      <c r="BW94" s="77"/>
      <c r="BX94" s="66"/>
      <c r="BZ94" s="77"/>
      <c r="CA94" s="76"/>
      <c r="CC94" s="77"/>
      <c r="CD94" s="66"/>
      <c r="CF94" s="76"/>
      <c r="CG94" s="66"/>
      <c r="CK94" s="66"/>
      <c r="CN94" s="66"/>
      <c r="CQ94" s="66"/>
      <c r="CU94" s="66"/>
      <c r="CX94" s="66"/>
    </row>
    <row r="95" spans="1:103" s="61" customFormat="1" x14ac:dyDescent="0.3">
      <c r="B95" s="63">
        <v>1</v>
      </c>
      <c r="C95" s="67" t="s">
        <v>418</v>
      </c>
      <c r="D95" s="68">
        <v>260</v>
      </c>
      <c r="E95" s="67" t="s">
        <v>414</v>
      </c>
      <c r="H95" s="68"/>
      <c r="I95" s="67"/>
      <c r="J95" s="67"/>
      <c r="K95" s="67"/>
      <c r="O95" s="67"/>
      <c r="P95" s="67"/>
      <c r="Q95" s="67"/>
      <c r="S95" s="68"/>
      <c r="U95" s="67"/>
      <c r="V95" s="67"/>
      <c r="W95" s="67"/>
      <c r="Z95" s="68"/>
      <c r="AA95" s="68"/>
      <c r="AB95" s="67"/>
      <c r="AC95" s="67"/>
      <c r="AF95" s="67"/>
      <c r="AG95" s="67"/>
      <c r="AI95" s="67"/>
      <c r="AJ95" s="68"/>
      <c r="AK95" s="67"/>
      <c r="AL95" s="67"/>
      <c r="AP95" s="67"/>
      <c r="AQ95" s="67"/>
      <c r="AS95" s="67"/>
      <c r="AT95" s="68"/>
      <c r="AU95" s="67"/>
      <c r="AW95" s="67"/>
      <c r="AY95" s="68"/>
      <c r="AZ95" s="67"/>
      <c r="BA95" s="67"/>
      <c r="BE95" s="67"/>
      <c r="BG95" s="68"/>
      <c r="BH95" s="67"/>
      <c r="BI95" s="67"/>
      <c r="BL95" s="67"/>
      <c r="BM95" s="68"/>
      <c r="BN95" s="67"/>
      <c r="BP95" s="67"/>
      <c r="BR95" s="68"/>
      <c r="BS95" s="67"/>
      <c r="BT95" s="67"/>
      <c r="BW95" s="67"/>
      <c r="BX95" s="67"/>
      <c r="BZ95" s="67"/>
      <c r="CA95" s="68"/>
      <c r="CC95" s="67"/>
      <c r="CD95" s="67"/>
      <c r="CF95" s="68"/>
      <c r="CG95" s="67"/>
      <c r="CK95" s="67"/>
      <c r="CN95" s="67"/>
      <c r="CQ95" s="67"/>
      <c r="CU95" s="67"/>
      <c r="CX95" s="67"/>
    </row>
    <row r="96" spans="1:103" s="61" customFormat="1" x14ac:dyDescent="0.3">
      <c r="B96" s="63">
        <v>1</v>
      </c>
      <c r="C96" s="67" t="s">
        <v>722</v>
      </c>
      <c r="D96" s="68">
        <f>D93/D91</f>
        <v>1.1607142857142858</v>
      </c>
      <c r="E96" s="67" t="s">
        <v>419</v>
      </c>
      <c r="H96" s="68"/>
      <c r="I96" s="67"/>
      <c r="J96" s="67"/>
      <c r="K96" s="67"/>
      <c r="O96" s="67"/>
      <c r="P96" s="67"/>
      <c r="Q96" s="67"/>
      <c r="S96" s="68"/>
      <c r="U96" s="67"/>
      <c r="V96" s="67"/>
      <c r="W96" s="67"/>
      <c r="Z96" s="68"/>
      <c r="AA96" s="68"/>
      <c r="AB96" s="67"/>
      <c r="AC96" s="67"/>
      <c r="AF96" s="67"/>
      <c r="AG96" s="67"/>
      <c r="AI96" s="67"/>
      <c r="AJ96" s="68"/>
      <c r="AK96" s="67"/>
      <c r="AL96" s="67"/>
      <c r="AP96" s="67"/>
      <c r="AQ96" s="67"/>
      <c r="AS96" s="67"/>
      <c r="AT96" s="68"/>
      <c r="AU96" s="67"/>
      <c r="AW96" s="67"/>
      <c r="AY96" s="68"/>
      <c r="AZ96" s="67"/>
      <c r="BA96" s="67"/>
      <c r="BE96" s="67"/>
      <c r="BG96" s="68"/>
      <c r="BH96" s="67"/>
      <c r="BI96" s="67"/>
      <c r="BL96" s="67"/>
      <c r="BM96" s="68"/>
      <c r="BN96" s="67"/>
      <c r="BP96" s="67"/>
      <c r="BR96" s="68"/>
      <c r="BS96" s="67"/>
      <c r="BT96" s="67"/>
      <c r="BW96" s="67"/>
      <c r="BX96" s="67"/>
      <c r="BZ96" s="67"/>
      <c r="CA96" s="68"/>
      <c r="CC96" s="67"/>
      <c r="CD96" s="67"/>
      <c r="CF96" s="68"/>
      <c r="CG96" s="67"/>
      <c r="CK96" s="67"/>
      <c r="CN96" s="67"/>
      <c r="CQ96" s="67"/>
      <c r="CU96" s="67"/>
      <c r="CX96" s="67"/>
    </row>
    <row r="97" spans="1:102" s="61" customFormat="1" x14ac:dyDescent="0.3">
      <c r="B97" s="63">
        <v>1</v>
      </c>
      <c r="C97" s="67" t="s">
        <v>418</v>
      </c>
      <c r="D97" s="68">
        <f>D95/D91</f>
        <v>2.3214285714285716</v>
      </c>
      <c r="E97" s="67" t="s">
        <v>419</v>
      </c>
      <c r="H97" s="68"/>
      <c r="I97" s="67"/>
      <c r="J97" s="67"/>
      <c r="K97" s="67"/>
      <c r="O97" s="67"/>
      <c r="P97" s="67"/>
      <c r="Q97" s="67"/>
      <c r="S97" s="68"/>
      <c r="U97" s="67"/>
      <c r="V97" s="67"/>
      <c r="W97" s="67"/>
      <c r="Z97" s="68"/>
      <c r="AA97" s="68"/>
      <c r="AB97" s="67"/>
      <c r="AC97" s="67"/>
      <c r="AF97" s="67"/>
      <c r="AG97" s="67"/>
      <c r="AI97" s="67"/>
      <c r="AJ97" s="68"/>
      <c r="AK97" s="67"/>
      <c r="AL97" s="67"/>
      <c r="AP97" s="67"/>
      <c r="AQ97" s="67"/>
      <c r="AS97" s="67"/>
      <c r="AT97" s="68"/>
      <c r="AU97" s="67"/>
      <c r="AW97" s="67"/>
      <c r="AY97" s="68"/>
      <c r="AZ97" s="67"/>
      <c r="BA97" s="67"/>
      <c r="BE97" s="67"/>
      <c r="BG97" s="68"/>
      <c r="BH97" s="67"/>
      <c r="BI97" s="67"/>
      <c r="BL97" s="67"/>
      <c r="BM97" s="68"/>
      <c r="BN97" s="67"/>
      <c r="BP97" s="67"/>
      <c r="BR97" s="68"/>
      <c r="BS97" s="67"/>
      <c r="BT97" s="67"/>
      <c r="BW97" s="67"/>
      <c r="BX97" s="67"/>
      <c r="BZ97" s="67"/>
      <c r="CA97" s="68"/>
      <c r="CC97" s="67"/>
      <c r="CD97" s="67"/>
      <c r="CF97" s="68"/>
      <c r="CG97" s="67"/>
      <c r="CK97" s="67"/>
      <c r="CN97" s="67"/>
      <c r="CQ97" s="67"/>
      <c r="CU97" s="67"/>
      <c r="CX97" s="67"/>
    </row>
    <row r="98" spans="1:102" s="66" customFormat="1" x14ac:dyDescent="0.3">
      <c r="A98" s="61"/>
      <c r="B98" s="63">
        <v>1</v>
      </c>
      <c r="C98" s="67" t="s">
        <v>420</v>
      </c>
      <c r="D98" s="68">
        <v>20</v>
      </c>
      <c r="E98" s="67" t="s">
        <v>419</v>
      </c>
      <c r="F98" s="69">
        <f>D98*D91</f>
        <v>2240</v>
      </c>
      <c r="G98" s="67" t="s">
        <v>414</v>
      </c>
      <c r="H98" s="69">
        <f>F98/D100</f>
        <v>420</v>
      </c>
      <c r="I98" s="78" t="s">
        <v>421</v>
      </c>
      <c r="J98" s="69">
        <f>F98/D99</f>
        <v>1016.048117135833</v>
      </c>
      <c r="K98" s="67" t="s">
        <v>479</v>
      </c>
      <c r="L98" s="77"/>
      <c r="O98" s="67"/>
      <c r="R98" s="77"/>
      <c r="U98" s="67"/>
      <c r="X98" s="77"/>
      <c r="Y98" s="77"/>
      <c r="Z98" s="67"/>
      <c r="AB98" s="61"/>
      <c r="AC98" s="77"/>
      <c r="AD98" s="67"/>
      <c r="AG98" s="67"/>
      <c r="AH98" s="77"/>
      <c r="AI98" s="73"/>
      <c r="AJ98" s="67"/>
      <c r="AK98" s="73"/>
      <c r="AM98" s="77"/>
      <c r="AN98" s="67"/>
      <c r="AQ98" s="67"/>
      <c r="AR98" s="77"/>
      <c r="AU98" s="67"/>
      <c r="AW98" s="77"/>
      <c r="AY98" s="67"/>
      <c r="BC98" s="67"/>
      <c r="BE98" s="77"/>
      <c r="BF98" s="73"/>
      <c r="BG98" s="67"/>
      <c r="BJ98" s="67"/>
      <c r="BK98" s="77"/>
      <c r="BN98" s="67"/>
      <c r="BP98" s="77"/>
      <c r="BQ98" s="67"/>
      <c r="BT98" s="77"/>
      <c r="BU98" s="67"/>
      <c r="BX98" s="67"/>
      <c r="BZ98" s="77"/>
      <c r="CA98" s="67"/>
      <c r="CD98" s="77"/>
      <c r="CH98" s="77"/>
      <c r="CK98" s="77"/>
      <c r="CN98" s="77"/>
      <c r="CR98" s="77"/>
      <c r="CU98" s="77"/>
    </row>
    <row r="99" spans="1:102" s="66" customFormat="1" x14ac:dyDescent="0.3">
      <c r="A99" s="61"/>
      <c r="B99" s="63">
        <v>1</v>
      </c>
      <c r="C99" s="67" t="s">
        <v>186</v>
      </c>
      <c r="D99" s="68">
        <v>2.2046199999999998</v>
      </c>
      <c r="E99" s="67" t="s">
        <v>414</v>
      </c>
      <c r="F99" s="69">
        <f>D99/D91</f>
        <v>1.9684107142857142E-2</v>
      </c>
      <c r="G99" s="78" t="s">
        <v>419</v>
      </c>
      <c r="I99" s="73"/>
      <c r="J99" s="73"/>
      <c r="L99" s="77"/>
      <c r="O99" s="67"/>
      <c r="R99" s="77"/>
      <c r="U99" s="67"/>
      <c r="X99" s="77"/>
      <c r="Y99" s="77"/>
      <c r="Z99" s="67"/>
      <c r="AB99" s="61"/>
      <c r="AC99" s="77"/>
      <c r="AD99" s="67"/>
      <c r="AG99" s="67"/>
      <c r="AH99" s="77"/>
      <c r="AI99" s="73"/>
      <c r="AJ99" s="67"/>
      <c r="AK99" s="73"/>
      <c r="AM99" s="77"/>
      <c r="AN99" s="67"/>
      <c r="AQ99" s="67"/>
      <c r="AR99" s="77"/>
      <c r="AU99" s="67"/>
      <c r="AW99" s="77"/>
      <c r="AY99" s="67"/>
      <c r="BC99" s="67"/>
      <c r="BE99" s="77"/>
      <c r="BF99" s="73"/>
      <c r="BG99" s="67"/>
      <c r="BJ99" s="67"/>
      <c r="BK99" s="77"/>
      <c r="BN99" s="67"/>
      <c r="BP99" s="77"/>
      <c r="BQ99" s="67"/>
      <c r="BT99" s="77"/>
      <c r="BU99" s="67"/>
      <c r="BX99" s="67"/>
      <c r="BZ99" s="77"/>
      <c r="CA99" s="67"/>
      <c r="CD99" s="77"/>
      <c r="CH99" s="77"/>
      <c r="CK99" s="77"/>
      <c r="CN99" s="77"/>
      <c r="CR99" s="77"/>
      <c r="CU99" s="77"/>
    </row>
    <row r="100" spans="1:102" s="66" customFormat="1" x14ac:dyDescent="0.3">
      <c r="A100" s="61"/>
      <c r="B100" s="63">
        <v>1</v>
      </c>
      <c r="C100" s="67" t="s">
        <v>205</v>
      </c>
      <c r="D100" s="68">
        <f>16/3</f>
        <v>5.333333333333333</v>
      </c>
      <c r="E100" s="67" t="s">
        <v>414</v>
      </c>
      <c r="F100" s="69">
        <f>D100/D91</f>
        <v>4.7619047619047616E-2</v>
      </c>
      <c r="G100" s="78" t="s">
        <v>419</v>
      </c>
      <c r="I100" s="73"/>
      <c r="J100" s="73"/>
      <c r="L100" s="67"/>
      <c r="O100" s="67"/>
      <c r="R100" s="67"/>
      <c r="U100" s="67"/>
      <c r="X100" s="67"/>
      <c r="Y100" s="67"/>
      <c r="Z100" s="67"/>
      <c r="AB100" s="61"/>
      <c r="AC100" s="67"/>
      <c r="AD100" s="67"/>
      <c r="AG100" s="67"/>
      <c r="AH100" s="67"/>
      <c r="AI100" s="73"/>
      <c r="AJ100" s="67"/>
      <c r="AK100" s="73"/>
      <c r="AM100" s="67"/>
      <c r="AN100" s="67"/>
      <c r="AQ100" s="67"/>
      <c r="AR100" s="67"/>
      <c r="AU100" s="67"/>
      <c r="AW100" s="67"/>
      <c r="AY100" s="67"/>
      <c r="BC100" s="67"/>
      <c r="BE100" s="67"/>
      <c r="BF100" s="73"/>
      <c r="BG100" s="67"/>
      <c r="BJ100" s="67"/>
      <c r="BK100" s="67"/>
      <c r="BN100" s="67"/>
      <c r="BP100" s="67"/>
      <c r="BQ100" s="67"/>
      <c r="BT100" s="67"/>
      <c r="BU100" s="67"/>
      <c r="BX100" s="67"/>
      <c r="BZ100" s="67"/>
      <c r="CA100" s="67"/>
      <c r="CD100" s="67"/>
      <c r="CH100" s="67"/>
      <c r="CK100" s="67"/>
      <c r="CN100" s="67"/>
      <c r="CR100" s="67"/>
      <c r="CU100" s="67"/>
    </row>
    <row r="101" spans="1:102" s="66" customFormat="1" x14ac:dyDescent="0.3">
      <c r="A101" s="61"/>
      <c r="B101" s="63">
        <v>1</v>
      </c>
      <c r="C101" s="67" t="s">
        <v>195</v>
      </c>
      <c r="D101" s="68">
        <v>100</v>
      </c>
      <c r="E101" s="67" t="s">
        <v>205</v>
      </c>
      <c r="F101" s="69">
        <f>D101*F100</f>
        <v>4.7619047619047619</v>
      </c>
      <c r="G101" s="78" t="s">
        <v>419</v>
      </c>
      <c r="H101" s="68">
        <f>F101/D98</f>
        <v>0.23809523809523808</v>
      </c>
      <c r="I101" s="78" t="s">
        <v>44</v>
      </c>
      <c r="J101" s="73"/>
      <c r="L101" s="67"/>
      <c r="O101" s="67"/>
      <c r="R101" s="67"/>
      <c r="U101" s="67"/>
      <c r="X101" s="67"/>
      <c r="Y101" s="67"/>
      <c r="Z101" s="67"/>
      <c r="AB101" s="61"/>
      <c r="AC101" s="67"/>
      <c r="AD101" s="67"/>
      <c r="AG101" s="67"/>
      <c r="AH101" s="67"/>
      <c r="AI101" s="73"/>
      <c r="AJ101" s="67"/>
      <c r="AK101" s="73"/>
      <c r="AM101" s="67"/>
      <c r="AN101" s="67"/>
      <c r="AQ101" s="67"/>
      <c r="AR101" s="67"/>
      <c r="AU101" s="67"/>
      <c r="AW101" s="67"/>
      <c r="AY101" s="67"/>
      <c r="BC101" s="67"/>
      <c r="BE101" s="67"/>
      <c r="BF101" s="73"/>
      <c r="BG101" s="67"/>
      <c r="BJ101" s="67"/>
      <c r="BK101" s="67"/>
      <c r="BN101" s="67"/>
      <c r="BP101" s="67"/>
      <c r="BQ101" s="67"/>
      <c r="BT101" s="67"/>
      <c r="BU101" s="67"/>
      <c r="BX101" s="67"/>
      <c r="BZ101" s="67"/>
      <c r="CA101" s="67"/>
      <c r="CD101" s="67"/>
      <c r="CH101" s="67"/>
      <c r="CK101" s="67"/>
      <c r="CN101" s="67"/>
      <c r="CR101" s="67"/>
      <c r="CU101" s="67"/>
    </row>
    <row r="102" spans="1:102" s="66" customFormat="1" x14ac:dyDescent="0.3">
      <c r="A102" s="61"/>
      <c r="B102" s="63">
        <v>1</v>
      </c>
      <c r="C102" s="67" t="s">
        <v>422</v>
      </c>
      <c r="D102" s="68">
        <f>D91/D100</f>
        <v>21</v>
      </c>
      <c r="E102" s="67" t="s">
        <v>205</v>
      </c>
      <c r="F102" s="69"/>
      <c r="G102" s="78"/>
      <c r="I102" s="67"/>
      <c r="J102" s="73"/>
      <c r="K102" s="67"/>
      <c r="L102" s="73"/>
      <c r="N102" s="67"/>
      <c r="Q102" s="67"/>
      <c r="T102" s="67"/>
      <c r="W102" s="67"/>
      <c r="Z102" s="67"/>
      <c r="AA102" s="67"/>
      <c r="AB102" s="67"/>
      <c r="AD102" s="61"/>
      <c r="AE102" s="67"/>
      <c r="AF102" s="67"/>
      <c r="AI102" s="67"/>
      <c r="AJ102" s="67"/>
      <c r="AK102" s="73"/>
      <c r="AL102" s="67"/>
      <c r="AM102" s="73"/>
      <c r="AO102" s="67"/>
      <c r="AP102" s="67"/>
      <c r="AS102" s="67"/>
      <c r="AT102" s="67"/>
      <c r="AW102" s="67"/>
      <c r="AY102" s="67"/>
      <c r="BA102" s="67"/>
      <c r="BE102" s="67"/>
      <c r="BG102" s="67"/>
      <c r="BH102" s="73"/>
      <c r="BI102" s="67"/>
      <c r="BL102" s="67"/>
      <c r="BM102" s="67"/>
      <c r="BP102" s="67"/>
      <c r="BR102" s="67"/>
      <c r="BS102" s="67"/>
      <c r="BV102" s="67"/>
      <c r="BW102" s="67"/>
      <c r="BZ102" s="67"/>
      <c r="CB102" s="67"/>
      <c r="CC102" s="67"/>
      <c r="CF102" s="67"/>
      <c r="CJ102" s="67"/>
      <c r="CM102" s="67"/>
      <c r="CP102" s="67"/>
      <c r="CT102" s="67"/>
      <c r="CW102" s="67"/>
    </row>
    <row r="103" spans="1:102" s="66" customFormat="1" x14ac:dyDescent="0.3">
      <c r="A103" s="61"/>
      <c r="B103" s="73"/>
      <c r="F103" s="73"/>
      <c r="G103" s="73"/>
      <c r="H103" s="73"/>
      <c r="I103" s="61"/>
      <c r="J103" s="61"/>
      <c r="M103" s="73"/>
      <c r="N103" s="73"/>
      <c r="O103" s="61"/>
      <c r="P103" s="61"/>
      <c r="U103" s="61"/>
      <c r="V103" s="61"/>
      <c r="AC103" s="61"/>
      <c r="AG103" s="61"/>
      <c r="AH103" s="61"/>
      <c r="AK103" s="61"/>
      <c r="AN103" s="73"/>
      <c r="AO103" s="73"/>
      <c r="AQ103" s="61"/>
      <c r="AU103" s="61"/>
      <c r="AZ103" s="61"/>
      <c r="BH103" s="61"/>
      <c r="BK103" s="73"/>
      <c r="BN103" s="61"/>
      <c r="BT103" s="61"/>
      <c r="BX103" s="61"/>
      <c r="CD103" s="61"/>
      <c r="CG103" s="61"/>
      <c r="CK103" s="61"/>
      <c r="CN103" s="61"/>
      <c r="CQ103" s="61"/>
      <c r="CU103" s="61"/>
      <c r="CX103" s="61"/>
    </row>
    <row r="104" spans="1:102" s="66" customFormat="1" x14ac:dyDescent="0.3">
      <c r="A104" s="61"/>
      <c r="B104" s="61">
        <v>1</v>
      </c>
      <c r="C104" s="67" t="s">
        <v>65</v>
      </c>
      <c r="D104" s="68">
        <v>108</v>
      </c>
      <c r="E104" s="67" t="s">
        <v>414</v>
      </c>
      <c r="H104" s="67"/>
      <c r="I104" s="67"/>
      <c r="J104" s="67"/>
      <c r="K104" s="67"/>
      <c r="L104" s="68"/>
      <c r="M104" s="68"/>
      <c r="N104" s="67"/>
      <c r="O104" s="67"/>
      <c r="P104" s="67"/>
      <c r="Q104" s="67"/>
      <c r="S104" s="79"/>
      <c r="T104" s="79"/>
      <c r="U104" s="67"/>
      <c r="V104" s="67"/>
      <c r="W104" s="67"/>
      <c r="X104" s="79"/>
      <c r="Y104" s="79"/>
      <c r="Z104" s="61"/>
      <c r="AA104" s="61"/>
      <c r="AB104" s="67"/>
      <c r="AC104" s="67"/>
      <c r="AD104" s="61"/>
      <c r="AE104" s="80"/>
      <c r="AF104" s="67"/>
      <c r="AG104" s="67"/>
      <c r="AH104" s="80"/>
      <c r="AI104" s="67"/>
      <c r="AJ104" s="80"/>
      <c r="AK104" s="67"/>
      <c r="AL104" s="67"/>
      <c r="AM104" s="73"/>
      <c r="AN104" s="61"/>
      <c r="AO104" s="61"/>
      <c r="AP104" s="67"/>
      <c r="AQ104" s="67"/>
      <c r="AR104" s="61"/>
      <c r="AS104" s="67"/>
      <c r="AT104" s="61"/>
      <c r="AU104" s="67"/>
      <c r="AW104" s="67"/>
      <c r="AZ104" s="67"/>
      <c r="BA104" s="67"/>
      <c r="BE104" s="67"/>
      <c r="BH104" s="67"/>
      <c r="BI104" s="67"/>
      <c r="BL104" s="67"/>
      <c r="BN104" s="67"/>
      <c r="BP104" s="67"/>
      <c r="BS104" s="67"/>
      <c r="BT104" s="67"/>
      <c r="BW104" s="67"/>
      <c r="BX104" s="67"/>
      <c r="BZ104" s="67"/>
      <c r="CC104" s="67"/>
      <c r="CD104" s="67"/>
      <c r="CG104" s="67"/>
      <c r="CK104" s="67"/>
      <c r="CN104" s="67"/>
      <c r="CQ104" s="67"/>
      <c r="CU104" s="67"/>
      <c r="CX104" s="67"/>
    </row>
    <row r="105" spans="1:102" s="66" customFormat="1" x14ac:dyDescent="0.3">
      <c r="A105" s="61"/>
      <c r="B105" s="61">
        <v>1</v>
      </c>
      <c r="C105" s="67" t="s">
        <v>415</v>
      </c>
      <c r="D105" s="68">
        <v>32.5</v>
      </c>
      <c r="E105" s="67" t="s">
        <v>414</v>
      </c>
      <c r="F105" s="61"/>
      <c r="G105" s="61"/>
      <c r="H105" s="67"/>
      <c r="I105" s="67"/>
      <c r="J105" s="67"/>
      <c r="K105" s="67"/>
      <c r="L105" s="68"/>
      <c r="M105" s="68"/>
      <c r="N105" s="67"/>
      <c r="O105" s="67"/>
      <c r="P105" s="67"/>
      <c r="Q105" s="67"/>
      <c r="S105" s="79"/>
      <c r="T105" s="79"/>
      <c r="U105" s="67"/>
      <c r="V105" s="67"/>
      <c r="W105" s="67"/>
      <c r="X105" s="79"/>
      <c r="Y105" s="79"/>
      <c r="Z105" s="61"/>
      <c r="AA105" s="61"/>
      <c r="AB105" s="67"/>
      <c r="AC105" s="67"/>
      <c r="AD105" s="61"/>
      <c r="AE105" s="80"/>
      <c r="AF105" s="67"/>
      <c r="AG105" s="67"/>
      <c r="AH105" s="80"/>
      <c r="AI105" s="67"/>
      <c r="AJ105" s="80"/>
      <c r="AK105" s="67"/>
      <c r="AL105" s="67"/>
      <c r="AM105" s="73"/>
      <c r="AN105" s="61"/>
      <c r="AO105" s="61"/>
      <c r="AP105" s="67"/>
      <c r="AQ105" s="67"/>
      <c r="AR105" s="61"/>
      <c r="AS105" s="67"/>
      <c r="AT105" s="61"/>
      <c r="AU105" s="67"/>
      <c r="AW105" s="67"/>
      <c r="AZ105" s="67"/>
      <c r="BA105" s="67"/>
      <c r="BE105" s="67"/>
      <c r="BH105" s="67"/>
      <c r="BI105" s="67"/>
      <c r="BL105" s="67"/>
      <c r="BN105" s="67"/>
      <c r="BP105" s="67"/>
      <c r="BS105" s="67"/>
      <c r="BT105" s="67"/>
      <c r="BW105" s="67"/>
      <c r="BX105" s="67"/>
      <c r="BZ105" s="67"/>
      <c r="CC105" s="67"/>
      <c r="CD105" s="67"/>
      <c r="CG105" s="67"/>
      <c r="CK105" s="67"/>
      <c r="CN105" s="67"/>
      <c r="CQ105" s="67"/>
      <c r="CU105" s="67"/>
      <c r="CX105" s="67"/>
    </row>
    <row r="106" spans="1:102" s="66" customFormat="1" x14ac:dyDescent="0.3">
      <c r="A106" s="61"/>
      <c r="B106" s="61">
        <v>1</v>
      </c>
      <c r="C106" s="67" t="s">
        <v>57</v>
      </c>
      <c r="D106" s="68">
        <v>112</v>
      </c>
      <c r="E106" s="67" t="s">
        <v>69</v>
      </c>
      <c r="H106" s="67"/>
      <c r="I106" s="67"/>
      <c r="J106" s="67"/>
      <c r="K106" s="67"/>
      <c r="L106" s="68"/>
      <c r="M106" s="68"/>
      <c r="N106" s="67"/>
      <c r="O106" s="67"/>
      <c r="P106" s="67"/>
      <c r="Q106" s="67"/>
      <c r="S106" s="79"/>
      <c r="T106" s="79"/>
      <c r="U106" s="67"/>
      <c r="V106" s="67"/>
      <c r="W106" s="67"/>
      <c r="X106" s="79"/>
      <c r="Y106" s="79"/>
      <c r="Z106" s="61"/>
      <c r="AA106" s="61"/>
      <c r="AB106" s="67"/>
      <c r="AC106" s="67"/>
      <c r="AD106" s="61"/>
      <c r="AE106" s="80"/>
      <c r="AF106" s="67"/>
      <c r="AG106" s="67"/>
      <c r="AH106" s="80"/>
      <c r="AI106" s="67"/>
      <c r="AJ106" s="80"/>
      <c r="AK106" s="67"/>
      <c r="AL106" s="67"/>
      <c r="AM106" s="73"/>
      <c r="AN106" s="61"/>
      <c r="AO106" s="61"/>
      <c r="AP106" s="67"/>
      <c r="AQ106" s="67"/>
      <c r="AR106" s="61"/>
      <c r="AS106" s="67"/>
      <c r="AT106" s="61"/>
      <c r="AU106" s="67"/>
      <c r="AW106" s="67"/>
      <c r="AZ106" s="67"/>
      <c r="BA106" s="67"/>
      <c r="BE106" s="67"/>
      <c r="BH106" s="67"/>
      <c r="BI106" s="67"/>
      <c r="BL106" s="67"/>
      <c r="BN106" s="67"/>
      <c r="BP106" s="67"/>
      <c r="BS106" s="67"/>
      <c r="BT106" s="67"/>
      <c r="BW106" s="67"/>
      <c r="BX106" s="67"/>
      <c r="BZ106" s="67"/>
      <c r="CC106" s="67"/>
      <c r="CD106" s="67"/>
      <c r="CG106" s="67"/>
      <c r="CK106" s="67"/>
      <c r="CN106" s="67"/>
      <c r="CQ106" s="67"/>
      <c r="CU106" s="67"/>
      <c r="CX106" s="67"/>
    </row>
    <row r="107" spans="1:102" s="66" customFormat="1" ht="14.4" customHeight="1" x14ac:dyDescent="0.3">
      <c r="A107" s="61"/>
      <c r="B107" s="118">
        <v>1</v>
      </c>
      <c r="C107" s="120" t="s">
        <v>417</v>
      </c>
      <c r="D107" s="121">
        <v>130</v>
      </c>
      <c r="E107" s="122" t="s">
        <v>414</v>
      </c>
      <c r="H107" s="67"/>
      <c r="I107" s="67"/>
      <c r="J107" s="67"/>
      <c r="K107" s="77"/>
      <c r="L107" s="68"/>
      <c r="M107" s="68"/>
      <c r="N107" s="67"/>
      <c r="O107" s="67"/>
      <c r="P107" s="67"/>
      <c r="Q107" s="77"/>
      <c r="S107" s="79"/>
      <c r="T107" s="79"/>
      <c r="U107" s="67"/>
      <c r="V107" s="67"/>
      <c r="W107" s="77"/>
      <c r="X107" s="79"/>
      <c r="Y107" s="79"/>
      <c r="Z107" s="61"/>
      <c r="AA107" s="61"/>
      <c r="AB107" s="77"/>
      <c r="AC107" s="67"/>
      <c r="AD107" s="61"/>
      <c r="AE107" s="80"/>
      <c r="AF107" s="77"/>
      <c r="AG107" s="67"/>
      <c r="AH107" s="80"/>
      <c r="AI107" s="77"/>
      <c r="AJ107" s="80"/>
      <c r="AK107" s="67"/>
      <c r="AL107" s="77"/>
      <c r="AM107" s="73"/>
      <c r="AN107" s="61"/>
      <c r="AO107" s="61"/>
      <c r="AP107" s="77"/>
      <c r="AQ107" s="67"/>
      <c r="AR107" s="61"/>
      <c r="AS107" s="77"/>
      <c r="AT107" s="61"/>
      <c r="AU107" s="67"/>
      <c r="AW107" s="77"/>
      <c r="AZ107" s="67"/>
      <c r="BA107" s="77"/>
      <c r="BE107" s="77"/>
      <c r="BH107" s="67"/>
      <c r="BI107" s="77"/>
      <c r="BL107" s="77"/>
      <c r="BN107" s="67"/>
      <c r="BP107" s="77"/>
      <c r="BS107" s="77"/>
      <c r="BT107" s="67"/>
      <c r="BW107" s="77"/>
      <c r="BX107" s="67"/>
      <c r="BZ107" s="77"/>
      <c r="CC107" s="77"/>
      <c r="CD107" s="67"/>
      <c r="CG107" s="67"/>
      <c r="CK107" s="67"/>
      <c r="CN107" s="67"/>
      <c r="CQ107" s="67"/>
      <c r="CU107" s="67"/>
      <c r="CX107" s="67"/>
    </row>
    <row r="108" spans="1:102" s="66" customFormat="1" ht="14.4" customHeight="1" x14ac:dyDescent="0.3">
      <c r="A108" s="61"/>
      <c r="B108" s="118"/>
      <c r="C108" s="120"/>
      <c r="D108" s="121"/>
      <c r="E108" s="122"/>
      <c r="F108" s="61"/>
      <c r="G108" s="61"/>
      <c r="H108" s="67"/>
      <c r="I108" s="67"/>
      <c r="J108" s="67"/>
      <c r="K108" s="77"/>
      <c r="L108" s="68"/>
      <c r="M108" s="68"/>
      <c r="N108" s="67"/>
      <c r="O108" s="67"/>
      <c r="P108" s="67"/>
      <c r="Q108" s="77"/>
      <c r="S108" s="79"/>
      <c r="T108" s="79"/>
      <c r="U108" s="67"/>
      <c r="V108" s="67"/>
      <c r="W108" s="77"/>
      <c r="X108" s="79"/>
      <c r="Y108" s="79"/>
      <c r="Z108" s="61"/>
      <c r="AA108" s="61"/>
      <c r="AB108" s="77"/>
      <c r="AC108" s="67"/>
      <c r="AD108" s="61"/>
      <c r="AE108" s="80"/>
      <c r="AF108" s="77"/>
      <c r="AG108" s="67"/>
      <c r="AH108" s="80"/>
      <c r="AI108" s="77"/>
      <c r="AJ108" s="80"/>
      <c r="AK108" s="67"/>
      <c r="AL108" s="77"/>
      <c r="AM108" s="73"/>
      <c r="AN108" s="61"/>
      <c r="AO108" s="61"/>
      <c r="AP108" s="77"/>
      <c r="AQ108" s="67"/>
      <c r="AR108" s="61"/>
      <c r="AS108" s="77"/>
      <c r="AT108" s="61"/>
      <c r="AU108" s="67"/>
      <c r="AW108" s="77"/>
      <c r="AZ108" s="67"/>
      <c r="BA108" s="77"/>
      <c r="BE108" s="77"/>
      <c r="BH108" s="67"/>
      <c r="BI108" s="77"/>
      <c r="BL108" s="77"/>
      <c r="BN108" s="67"/>
      <c r="BP108" s="77"/>
      <c r="BS108" s="77"/>
      <c r="BT108" s="67"/>
      <c r="BW108" s="77"/>
      <c r="BX108" s="67"/>
      <c r="BZ108" s="77"/>
      <c r="CC108" s="77"/>
      <c r="CD108" s="67"/>
      <c r="CG108" s="67"/>
      <c r="CK108" s="67"/>
      <c r="CN108" s="67"/>
      <c r="CQ108" s="67"/>
      <c r="CU108" s="67"/>
      <c r="CX108" s="67"/>
    </row>
    <row r="109" spans="1:102" s="66" customFormat="1" x14ac:dyDescent="0.3">
      <c r="A109" s="61"/>
      <c r="B109" s="63">
        <v>1</v>
      </c>
      <c r="C109" s="67" t="s">
        <v>418</v>
      </c>
      <c r="D109" s="68">
        <v>260</v>
      </c>
      <c r="E109" s="67" t="s">
        <v>414</v>
      </c>
      <c r="F109" s="61"/>
      <c r="G109" s="61"/>
      <c r="H109" s="67"/>
      <c r="I109" s="67"/>
      <c r="J109" s="67"/>
      <c r="K109" s="67"/>
      <c r="L109" s="68"/>
      <c r="M109" s="68"/>
      <c r="N109" s="67"/>
      <c r="O109" s="67"/>
      <c r="P109" s="67"/>
      <c r="Q109" s="67"/>
      <c r="S109" s="79"/>
      <c r="T109" s="79"/>
      <c r="U109" s="67"/>
      <c r="V109" s="67"/>
      <c r="W109" s="67"/>
      <c r="X109" s="79"/>
      <c r="Y109" s="79"/>
      <c r="Z109" s="61"/>
      <c r="AA109" s="61"/>
      <c r="AB109" s="67"/>
      <c r="AC109" s="67"/>
      <c r="AD109" s="61"/>
      <c r="AE109" s="80"/>
      <c r="AF109" s="67"/>
      <c r="AG109" s="67"/>
      <c r="AH109" s="80"/>
      <c r="AI109" s="67"/>
      <c r="AJ109" s="80"/>
      <c r="AK109" s="67"/>
      <c r="AL109" s="67"/>
      <c r="AM109" s="73"/>
      <c r="AN109" s="61"/>
      <c r="AO109" s="61"/>
      <c r="AP109" s="67"/>
      <c r="AQ109" s="67"/>
      <c r="AR109" s="61"/>
      <c r="AS109" s="67"/>
      <c r="AT109" s="61"/>
      <c r="AU109" s="67"/>
      <c r="AW109" s="67"/>
      <c r="AZ109" s="67"/>
      <c r="BA109" s="67"/>
      <c r="BE109" s="67"/>
      <c r="BH109" s="67"/>
      <c r="BI109" s="67"/>
      <c r="BL109" s="67"/>
      <c r="BN109" s="67"/>
      <c r="BP109" s="67"/>
      <c r="BS109" s="67"/>
      <c r="BT109" s="67"/>
      <c r="BW109" s="67"/>
      <c r="BX109" s="67"/>
      <c r="BZ109" s="67"/>
      <c r="CC109" s="67"/>
      <c r="CD109" s="67"/>
      <c r="CG109" s="67"/>
      <c r="CK109" s="67"/>
      <c r="CN109" s="67"/>
      <c r="CQ109" s="67"/>
      <c r="CU109" s="67"/>
      <c r="CX109" s="67"/>
    </row>
    <row r="110" spans="1:102" s="66" customFormat="1" x14ac:dyDescent="0.3">
      <c r="A110" s="61"/>
      <c r="B110" s="63">
        <v>1</v>
      </c>
      <c r="C110" s="67" t="s">
        <v>722</v>
      </c>
      <c r="D110" s="68">
        <f>D107/D106</f>
        <v>1.1607142857142858</v>
      </c>
      <c r="E110" s="67" t="s">
        <v>419</v>
      </c>
      <c r="F110" s="61"/>
      <c r="G110" s="61"/>
      <c r="H110" s="67"/>
      <c r="I110" s="67"/>
      <c r="J110" s="67"/>
      <c r="K110" s="67"/>
      <c r="L110" s="68"/>
      <c r="M110" s="68"/>
      <c r="N110" s="67"/>
      <c r="O110" s="67"/>
      <c r="P110" s="67"/>
      <c r="Q110" s="67"/>
      <c r="S110" s="79"/>
      <c r="T110" s="79"/>
      <c r="U110" s="67"/>
      <c r="V110" s="67"/>
      <c r="W110" s="67"/>
      <c r="X110" s="79"/>
      <c r="Y110" s="79"/>
      <c r="Z110" s="61"/>
      <c r="AA110" s="61"/>
      <c r="AB110" s="67"/>
      <c r="AC110" s="67"/>
      <c r="AD110" s="61"/>
      <c r="AE110" s="80"/>
      <c r="AF110" s="67"/>
      <c r="AG110" s="67"/>
      <c r="AH110" s="80"/>
      <c r="AI110" s="67"/>
      <c r="AJ110" s="80"/>
      <c r="AK110" s="67"/>
      <c r="AL110" s="67"/>
      <c r="AM110" s="73"/>
      <c r="AN110" s="61"/>
      <c r="AO110" s="61"/>
      <c r="AP110" s="67"/>
      <c r="AQ110" s="67"/>
      <c r="AR110" s="61"/>
      <c r="AS110" s="67"/>
      <c r="AT110" s="61"/>
      <c r="AU110" s="67"/>
      <c r="AW110" s="67"/>
      <c r="AZ110" s="67"/>
      <c r="BA110" s="67"/>
      <c r="BE110" s="67"/>
      <c r="BH110" s="67"/>
      <c r="BI110" s="67"/>
      <c r="BL110" s="67"/>
      <c r="BN110" s="67"/>
      <c r="BP110" s="67"/>
      <c r="BS110" s="67"/>
      <c r="BT110" s="67"/>
      <c r="BW110" s="67"/>
      <c r="BX110" s="67"/>
      <c r="BZ110" s="67"/>
      <c r="CC110" s="67"/>
      <c r="CD110" s="67"/>
      <c r="CG110" s="67"/>
      <c r="CK110" s="67"/>
      <c r="CN110" s="67"/>
      <c r="CQ110" s="67"/>
      <c r="CU110" s="67"/>
      <c r="CX110" s="67"/>
    </row>
    <row r="111" spans="1:102" s="66" customFormat="1" x14ac:dyDescent="0.3">
      <c r="A111" s="61"/>
      <c r="B111" s="63">
        <v>1</v>
      </c>
      <c r="C111" s="67" t="s">
        <v>418</v>
      </c>
      <c r="D111" s="68">
        <f>D109/D106</f>
        <v>2.3214285714285716</v>
      </c>
      <c r="E111" s="67" t="s">
        <v>419</v>
      </c>
      <c r="F111" s="61"/>
      <c r="G111" s="61"/>
      <c r="H111" s="67"/>
      <c r="I111" s="67"/>
      <c r="J111" s="67"/>
      <c r="K111" s="67"/>
      <c r="L111" s="68"/>
      <c r="M111" s="68"/>
      <c r="N111" s="67"/>
      <c r="O111" s="67"/>
      <c r="P111" s="67"/>
      <c r="Q111" s="67"/>
      <c r="S111" s="79"/>
      <c r="T111" s="79"/>
      <c r="U111" s="67"/>
      <c r="V111" s="67"/>
      <c r="W111" s="67"/>
      <c r="X111" s="79"/>
      <c r="Y111" s="79"/>
      <c r="Z111" s="61"/>
      <c r="AA111" s="61"/>
      <c r="AB111" s="67"/>
      <c r="AC111" s="67"/>
      <c r="AD111" s="61"/>
      <c r="AE111" s="80"/>
      <c r="AF111" s="67"/>
      <c r="AG111" s="67"/>
      <c r="AH111" s="80"/>
      <c r="AI111" s="67"/>
      <c r="AJ111" s="80"/>
      <c r="AK111" s="67"/>
      <c r="AL111" s="67"/>
      <c r="AM111" s="73"/>
      <c r="AN111" s="61"/>
      <c r="AO111" s="61"/>
      <c r="AP111" s="67"/>
      <c r="AQ111" s="67"/>
      <c r="AR111" s="61"/>
      <c r="AS111" s="67"/>
      <c r="AT111" s="61"/>
      <c r="AU111" s="67"/>
      <c r="AW111" s="67"/>
      <c r="AZ111" s="67"/>
      <c r="BA111" s="67"/>
      <c r="BE111" s="67"/>
      <c r="BH111" s="67"/>
      <c r="BI111" s="67"/>
      <c r="BL111" s="67"/>
      <c r="BN111" s="67"/>
      <c r="BP111" s="67"/>
      <c r="BS111" s="67"/>
      <c r="BT111" s="67"/>
      <c r="BW111" s="67"/>
      <c r="BX111" s="67"/>
      <c r="BZ111" s="67"/>
      <c r="CC111" s="67"/>
      <c r="CD111" s="67"/>
      <c r="CG111" s="67"/>
      <c r="CK111" s="67"/>
      <c r="CN111" s="67"/>
      <c r="CQ111" s="67"/>
      <c r="CU111" s="67"/>
      <c r="CX111" s="67"/>
    </row>
    <row r="112" spans="1:102" s="66" customFormat="1" x14ac:dyDescent="0.3">
      <c r="A112" s="61"/>
      <c r="B112" s="61"/>
      <c r="C112" s="61"/>
      <c r="D112" s="61"/>
      <c r="E112" s="61"/>
      <c r="F112" s="61"/>
      <c r="G112" s="61"/>
      <c r="H112" s="67"/>
      <c r="I112" s="67"/>
      <c r="J112" s="67"/>
      <c r="K112" s="61"/>
      <c r="L112" s="68"/>
      <c r="M112" s="68"/>
      <c r="N112" s="67"/>
      <c r="O112" s="67"/>
      <c r="P112" s="67"/>
      <c r="Q112" s="61"/>
      <c r="S112" s="79"/>
      <c r="T112" s="79"/>
      <c r="U112" s="67"/>
      <c r="V112" s="67"/>
      <c r="W112" s="61"/>
      <c r="X112" s="79"/>
      <c r="Y112" s="79"/>
      <c r="Z112" s="61"/>
      <c r="AA112" s="61"/>
      <c r="AB112" s="61"/>
      <c r="AC112" s="67"/>
      <c r="AD112" s="61"/>
      <c r="AE112" s="80"/>
      <c r="AF112" s="61"/>
      <c r="AG112" s="67"/>
      <c r="AH112" s="80"/>
      <c r="AI112" s="61"/>
      <c r="AJ112" s="80"/>
      <c r="AK112" s="67"/>
      <c r="AL112" s="61"/>
      <c r="AM112" s="73"/>
      <c r="AN112" s="61"/>
      <c r="AO112" s="61"/>
      <c r="AP112" s="61"/>
      <c r="AQ112" s="67"/>
      <c r="AR112" s="61"/>
      <c r="AS112" s="61"/>
      <c r="AT112" s="61"/>
      <c r="AU112" s="67"/>
      <c r="AW112" s="61"/>
      <c r="AZ112" s="67"/>
      <c r="BA112" s="61"/>
      <c r="BE112" s="61"/>
      <c r="BH112" s="67"/>
      <c r="BI112" s="61"/>
      <c r="BL112" s="61"/>
      <c r="BN112" s="67"/>
      <c r="BP112" s="61"/>
      <c r="BS112" s="61"/>
      <c r="BT112" s="67"/>
      <c r="BW112" s="61"/>
      <c r="BX112" s="67"/>
      <c r="BZ112" s="61"/>
      <c r="CC112" s="61"/>
      <c r="CD112" s="67"/>
      <c r="CG112" s="67"/>
      <c r="CK112" s="67"/>
      <c r="CN112" s="67"/>
      <c r="CQ112" s="67"/>
      <c r="CU112" s="67"/>
      <c r="CX112" s="67"/>
    </row>
    <row r="113" spans="1:102" s="66" customFormat="1" x14ac:dyDescent="0.3">
      <c r="A113" s="61" t="s">
        <v>423</v>
      </c>
      <c r="B113" s="61">
        <v>1</v>
      </c>
      <c r="C113" s="70" t="s">
        <v>48</v>
      </c>
      <c r="D113" s="61">
        <v>373.33</v>
      </c>
      <c r="E113" s="67" t="s">
        <v>414</v>
      </c>
      <c r="F113" s="69">
        <f>D113/D106</f>
        <v>3.3333035714285715</v>
      </c>
      <c r="G113" s="67" t="s">
        <v>419</v>
      </c>
      <c r="H113" s="67"/>
      <c r="I113" s="67"/>
      <c r="J113" s="67"/>
      <c r="K113" s="67"/>
      <c r="L113" s="68"/>
      <c r="M113" s="68"/>
      <c r="N113" s="67"/>
      <c r="O113" s="67"/>
      <c r="P113" s="67"/>
      <c r="Q113" s="67"/>
      <c r="S113" s="79"/>
      <c r="T113" s="79"/>
      <c r="U113" s="67"/>
      <c r="V113" s="67"/>
      <c r="W113" s="67"/>
      <c r="X113" s="79"/>
      <c r="Y113" s="79"/>
      <c r="Z113" s="61"/>
      <c r="AA113" s="61"/>
      <c r="AB113" s="67"/>
      <c r="AC113" s="67"/>
      <c r="AD113" s="61"/>
      <c r="AE113" s="80"/>
      <c r="AF113" s="67"/>
      <c r="AG113" s="67"/>
      <c r="AH113" s="80"/>
      <c r="AI113" s="67"/>
      <c r="AJ113" s="80"/>
      <c r="AK113" s="67"/>
      <c r="AL113" s="67"/>
      <c r="AM113" s="73"/>
      <c r="AN113" s="61"/>
      <c r="AO113" s="61"/>
      <c r="AP113" s="67"/>
      <c r="AQ113" s="67"/>
      <c r="AR113" s="61"/>
      <c r="AS113" s="67"/>
      <c r="AT113" s="61"/>
      <c r="AU113" s="67"/>
      <c r="AW113" s="67"/>
      <c r="AZ113" s="67"/>
      <c r="BA113" s="67"/>
      <c r="BE113" s="67"/>
      <c r="BH113" s="67"/>
      <c r="BI113" s="67"/>
      <c r="BL113" s="67"/>
      <c r="BN113" s="67"/>
      <c r="BP113" s="67"/>
      <c r="BS113" s="67"/>
      <c r="BT113" s="67"/>
      <c r="BW113" s="67"/>
      <c r="BX113" s="67"/>
      <c r="BZ113" s="67"/>
      <c r="CC113" s="67"/>
      <c r="CD113" s="67"/>
      <c r="CG113" s="67"/>
      <c r="CK113" s="67"/>
      <c r="CN113" s="67"/>
      <c r="CQ113" s="67"/>
      <c r="CU113" s="67"/>
      <c r="CX113" s="67"/>
    </row>
    <row r="114" spans="1:102" s="66" customFormat="1" x14ac:dyDescent="0.3">
      <c r="A114" s="61" t="s">
        <v>228</v>
      </c>
      <c r="B114" s="61">
        <v>1</v>
      </c>
      <c r="C114" s="70" t="s">
        <v>65</v>
      </c>
      <c r="D114" s="61">
        <v>0.5</v>
      </c>
      <c r="E114" s="67" t="s">
        <v>419</v>
      </c>
      <c r="F114" s="61"/>
      <c r="G114" s="61"/>
      <c r="H114" s="67"/>
      <c r="I114" s="67"/>
      <c r="J114" s="67"/>
      <c r="K114" s="67"/>
      <c r="L114" s="68"/>
      <c r="M114" s="68"/>
      <c r="N114" s="67"/>
      <c r="O114" s="67"/>
      <c r="P114" s="67"/>
      <c r="Q114" s="67"/>
      <c r="S114" s="79"/>
      <c r="T114" s="79"/>
      <c r="U114" s="67"/>
      <c r="V114" s="67"/>
      <c r="W114" s="67"/>
      <c r="X114" s="79"/>
      <c r="Y114" s="79"/>
      <c r="Z114" s="61"/>
      <c r="AA114" s="61"/>
      <c r="AB114" s="67"/>
      <c r="AC114" s="67"/>
      <c r="AD114" s="61"/>
      <c r="AE114" s="80"/>
      <c r="AF114" s="67"/>
      <c r="AG114" s="67"/>
      <c r="AH114" s="80"/>
      <c r="AI114" s="67"/>
      <c r="AJ114" s="80"/>
      <c r="AK114" s="67"/>
      <c r="AL114" s="67"/>
      <c r="AM114" s="73"/>
      <c r="AN114" s="61"/>
      <c r="AO114" s="61"/>
      <c r="AP114" s="67"/>
      <c r="AQ114" s="67"/>
      <c r="AR114" s="61"/>
      <c r="AS114" s="67"/>
      <c r="AT114" s="61"/>
      <c r="AU114" s="67"/>
      <c r="AW114" s="67"/>
      <c r="AZ114" s="67"/>
      <c r="BA114" s="67"/>
      <c r="BE114" s="67"/>
      <c r="BH114" s="67"/>
      <c r="BI114" s="67"/>
      <c r="BL114" s="67"/>
      <c r="BN114" s="67"/>
      <c r="BP114" s="67"/>
      <c r="BS114" s="67"/>
      <c r="BT114" s="67"/>
      <c r="BW114" s="67"/>
      <c r="BX114" s="67"/>
      <c r="BZ114" s="67"/>
      <c r="CC114" s="67"/>
      <c r="CD114" s="67"/>
      <c r="CG114" s="67"/>
      <c r="CK114" s="67"/>
      <c r="CN114" s="67"/>
      <c r="CQ114" s="67"/>
      <c r="CU114" s="67"/>
      <c r="CX114" s="67"/>
    </row>
    <row r="115" spans="1:102" s="66" customFormat="1" x14ac:dyDescent="0.3">
      <c r="A115" s="61" t="s">
        <v>103</v>
      </c>
      <c r="B115" s="61">
        <v>1</v>
      </c>
      <c r="C115" s="67" t="s">
        <v>106</v>
      </c>
      <c r="D115" s="68">
        <v>1.5</v>
      </c>
      <c r="E115" s="67" t="s">
        <v>419</v>
      </c>
      <c r="F115" s="68">
        <f>D115/D98</f>
        <v>7.4999999999999997E-2</v>
      </c>
      <c r="G115" s="67" t="s">
        <v>44</v>
      </c>
      <c r="H115" s="67"/>
      <c r="I115" s="67"/>
      <c r="J115" s="67"/>
      <c r="K115" s="67"/>
      <c r="L115" s="68"/>
      <c r="M115" s="68"/>
      <c r="N115" s="67"/>
      <c r="O115" s="67"/>
      <c r="P115" s="67"/>
      <c r="Q115" s="67"/>
      <c r="S115" s="79"/>
      <c r="T115" s="79"/>
      <c r="U115" s="67"/>
      <c r="V115" s="67"/>
      <c r="W115" s="67"/>
      <c r="X115" s="79"/>
      <c r="Y115" s="79"/>
      <c r="Z115" s="61"/>
      <c r="AA115" s="61"/>
      <c r="AB115" s="67"/>
      <c r="AC115" s="67"/>
      <c r="AD115" s="61"/>
      <c r="AE115" s="80"/>
      <c r="AF115" s="67"/>
      <c r="AG115" s="67"/>
      <c r="AH115" s="80"/>
      <c r="AI115" s="67"/>
      <c r="AJ115" s="80"/>
      <c r="AK115" s="67"/>
      <c r="AL115" s="67"/>
      <c r="AM115" s="73"/>
      <c r="AN115" s="61"/>
      <c r="AO115" s="61"/>
      <c r="AP115" s="67"/>
      <c r="AQ115" s="67"/>
      <c r="AR115" s="61"/>
      <c r="AS115" s="67"/>
      <c r="AT115" s="61"/>
      <c r="AU115" s="67"/>
      <c r="AW115" s="67"/>
      <c r="AZ115" s="67"/>
      <c r="BA115" s="67"/>
      <c r="BE115" s="67"/>
      <c r="BH115" s="67"/>
      <c r="BI115" s="67"/>
      <c r="BL115" s="67"/>
      <c r="BN115" s="67"/>
      <c r="BP115" s="67"/>
      <c r="BS115" s="67"/>
      <c r="BT115" s="67"/>
      <c r="BW115" s="67"/>
      <c r="BX115" s="67"/>
      <c r="BZ115" s="67"/>
      <c r="CC115" s="67"/>
      <c r="CD115" s="67"/>
      <c r="CG115" s="67"/>
      <c r="CK115" s="67"/>
      <c r="CN115" s="67"/>
      <c r="CQ115" s="67"/>
      <c r="CU115" s="67"/>
      <c r="CX115" s="67"/>
    </row>
    <row r="116" spans="1:102" s="66" customFormat="1" x14ac:dyDescent="0.3">
      <c r="A116" s="61" t="s">
        <v>208</v>
      </c>
      <c r="B116" s="61">
        <v>1</v>
      </c>
      <c r="C116" s="67" t="s">
        <v>106</v>
      </c>
      <c r="D116" s="68">
        <v>1.75</v>
      </c>
      <c r="E116" s="67" t="s">
        <v>419</v>
      </c>
      <c r="G116" s="67"/>
      <c r="H116" s="67"/>
      <c r="I116" s="67"/>
      <c r="J116" s="67"/>
      <c r="K116" s="67"/>
      <c r="L116" s="68"/>
      <c r="M116" s="68"/>
      <c r="N116" s="67"/>
      <c r="O116" s="67"/>
      <c r="P116" s="67"/>
      <c r="Q116" s="67"/>
      <c r="S116" s="79"/>
      <c r="T116" s="79"/>
      <c r="U116" s="67"/>
      <c r="V116" s="67"/>
      <c r="W116" s="67"/>
      <c r="X116" s="79"/>
      <c r="Y116" s="79"/>
      <c r="Z116" s="61"/>
      <c r="AA116" s="61"/>
      <c r="AB116" s="67"/>
      <c r="AC116" s="67"/>
      <c r="AD116" s="61"/>
      <c r="AE116" s="80"/>
      <c r="AF116" s="67"/>
      <c r="AG116" s="67"/>
      <c r="AH116" s="80"/>
      <c r="AI116" s="67"/>
      <c r="AJ116" s="80"/>
      <c r="AK116" s="67"/>
      <c r="AL116" s="67"/>
      <c r="AM116" s="73"/>
      <c r="AN116" s="61"/>
      <c r="AO116" s="61"/>
      <c r="AP116" s="67"/>
      <c r="AQ116" s="67"/>
      <c r="AR116" s="61"/>
      <c r="AS116" s="67"/>
      <c r="AT116" s="61"/>
      <c r="AU116" s="67"/>
      <c r="AW116" s="67"/>
      <c r="AZ116" s="67"/>
      <c r="BA116" s="67"/>
      <c r="BE116" s="67"/>
      <c r="BH116" s="67"/>
      <c r="BI116" s="67"/>
      <c r="BL116" s="67"/>
      <c r="BN116" s="67"/>
      <c r="BP116" s="67"/>
      <c r="BS116" s="67"/>
      <c r="BT116" s="67"/>
      <c r="BW116" s="67"/>
      <c r="BX116" s="67"/>
      <c r="BZ116" s="67"/>
      <c r="CC116" s="67"/>
      <c r="CD116" s="67"/>
      <c r="CG116" s="67"/>
      <c r="CK116" s="67"/>
      <c r="CN116" s="67"/>
      <c r="CQ116" s="67"/>
      <c r="CU116" s="67"/>
      <c r="CX116" s="67"/>
    </row>
    <row r="117" spans="1:102" s="66" customFormat="1" x14ac:dyDescent="0.3">
      <c r="A117" s="61" t="s">
        <v>424</v>
      </c>
      <c r="B117" s="61">
        <v>1</v>
      </c>
      <c r="C117" s="67" t="s">
        <v>106</v>
      </c>
      <c r="D117" s="68">
        <v>1.5</v>
      </c>
      <c r="E117" s="67" t="s">
        <v>419</v>
      </c>
      <c r="G117" s="67"/>
      <c r="H117" s="67"/>
      <c r="I117" s="67"/>
      <c r="J117" s="67"/>
      <c r="K117" s="67"/>
      <c r="L117" s="68"/>
      <c r="M117" s="68"/>
      <c r="N117" s="67"/>
      <c r="O117" s="67"/>
      <c r="P117" s="67"/>
      <c r="Q117" s="67"/>
      <c r="S117" s="79"/>
      <c r="T117" s="79"/>
      <c r="U117" s="67"/>
      <c r="V117" s="67"/>
      <c r="W117" s="67"/>
      <c r="X117" s="79"/>
      <c r="Y117" s="79"/>
      <c r="Z117" s="61"/>
      <c r="AA117" s="61"/>
      <c r="AB117" s="67"/>
      <c r="AC117" s="67"/>
      <c r="AD117" s="61"/>
      <c r="AE117" s="80"/>
      <c r="AF117" s="67"/>
      <c r="AG117" s="67"/>
      <c r="AH117" s="80"/>
      <c r="AI117" s="67"/>
      <c r="AJ117" s="80"/>
      <c r="AK117" s="67"/>
      <c r="AL117" s="67"/>
      <c r="AM117" s="73"/>
      <c r="AN117" s="61"/>
      <c r="AO117" s="61"/>
      <c r="AP117" s="67"/>
      <c r="AQ117" s="67"/>
      <c r="AR117" s="61"/>
      <c r="AS117" s="67"/>
      <c r="AT117" s="61"/>
      <c r="AU117" s="67"/>
      <c r="AW117" s="67"/>
      <c r="AZ117" s="67"/>
      <c r="BA117" s="67"/>
      <c r="BE117" s="67"/>
      <c r="BH117" s="67"/>
      <c r="BI117" s="67"/>
      <c r="BL117" s="67"/>
      <c r="BN117" s="67"/>
      <c r="BP117" s="67"/>
      <c r="BS117" s="67"/>
      <c r="BT117" s="67"/>
      <c r="BW117" s="67"/>
      <c r="BX117" s="67"/>
      <c r="BZ117" s="67"/>
      <c r="CC117" s="67"/>
      <c r="CD117" s="67"/>
      <c r="CG117" s="67"/>
      <c r="CK117" s="67"/>
      <c r="CN117" s="67"/>
      <c r="CQ117" s="67"/>
      <c r="CU117" s="67"/>
      <c r="CX117" s="67"/>
    </row>
    <row r="118" spans="1:102" s="66" customFormat="1" x14ac:dyDescent="0.3">
      <c r="A118" s="61" t="s">
        <v>425</v>
      </c>
      <c r="B118" s="61">
        <v>1</v>
      </c>
      <c r="C118" s="67" t="s">
        <v>48</v>
      </c>
      <c r="D118" s="68">
        <v>1.26</v>
      </c>
      <c r="E118" s="67" t="s">
        <v>419</v>
      </c>
      <c r="G118" s="67"/>
      <c r="H118" s="67"/>
      <c r="I118" s="67"/>
      <c r="J118" s="67"/>
      <c r="K118" s="67"/>
      <c r="L118" s="68"/>
      <c r="M118" s="68"/>
      <c r="N118" s="67"/>
      <c r="O118" s="67"/>
      <c r="P118" s="67"/>
      <c r="Q118" s="67"/>
      <c r="S118" s="79"/>
      <c r="T118" s="79"/>
      <c r="U118" s="67"/>
      <c r="V118" s="67"/>
      <c r="W118" s="67"/>
      <c r="X118" s="79"/>
      <c r="Y118" s="79"/>
      <c r="Z118" s="61"/>
      <c r="AA118" s="61"/>
      <c r="AB118" s="67"/>
      <c r="AC118" s="67"/>
      <c r="AD118" s="61"/>
      <c r="AE118" s="80"/>
      <c r="AF118" s="67"/>
      <c r="AG118" s="67"/>
      <c r="AH118" s="80"/>
      <c r="AI118" s="67"/>
      <c r="AJ118" s="80"/>
      <c r="AK118" s="67"/>
      <c r="AL118" s="67"/>
      <c r="AM118" s="73"/>
      <c r="AN118" s="61"/>
      <c r="AO118" s="61"/>
      <c r="AP118" s="67"/>
      <c r="AQ118" s="67"/>
      <c r="AR118" s="61"/>
      <c r="AS118" s="67"/>
      <c r="AT118" s="61"/>
      <c r="AU118" s="67"/>
      <c r="AW118" s="67"/>
      <c r="AZ118" s="67"/>
      <c r="BA118" s="67"/>
      <c r="BE118" s="67"/>
      <c r="BH118" s="67"/>
      <c r="BI118" s="67"/>
      <c r="BL118" s="67"/>
      <c r="BN118" s="67"/>
      <c r="BP118" s="67"/>
      <c r="BS118" s="67"/>
      <c r="BT118" s="67"/>
      <c r="BW118" s="67"/>
      <c r="BX118" s="67"/>
      <c r="BZ118" s="67"/>
      <c r="CC118" s="67"/>
      <c r="CD118" s="67"/>
      <c r="CG118" s="67"/>
      <c r="CK118" s="67"/>
      <c r="CN118" s="67"/>
      <c r="CQ118" s="67"/>
      <c r="CU118" s="67"/>
      <c r="CX118" s="67"/>
    </row>
    <row r="119" spans="1:102" s="66" customFormat="1" x14ac:dyDescent="0.3">
      <c r="A119" s="61" t="s">
        <v>426</v>
      </c>
      <c r="B119" s="61">
        <v>1</v>
      </c>
      <c r="C119" s="67" t="s">
        <v>427</v>
      </c>
      <c r="D119" s="68">
        <v>15.9</v>
      </c>
      <c r="E119" s="67" t="s">
        <v>419</v>
      </c>
      <c r="G119" s="67"/>
      <c r="H119" s="67"/>
      <c r="I119" s="67"/>
      <c r="J119" s="67"/>
      <c r="K119" s="67"/>
      <c r="L119" s="68"/>
      <c r="M119" s="68"/>
      <c r="N119" s="67"/>
      <c r="O119" s="67"/>
      <c r="P119" s="67"/>
      <c r="Q119" s="67"/>
      <c r="S119" s="79"/>
      <c r="T119" s="79"/>
      <c r="U119" s="67"/>
      <c r="V119" s="67"/>
      <c r="W119" s="67"/>
      <c r="X119" s="79"/>
      <c r="Y119" s="79"/>
      <c r="Z119" s="61"/>
      <c r="AA119" s="61"/>
      <c r="AB119" s="67"/>
      <c r="AC119" s="67"/>
      <c r="AD119" s="61"/>
      <c r="AE119" s="80"/>
      <c r="AF119" s="67"/>
      <c r="AG119" s="67"/>
      <c r="AH119" s="80"/>
      <c r="AI119" s="67"/>
      <c r="AJ119" s="80"/>
      <c r="AK119" s="67"/>
      <c r="AL119" s="67"/>
      <c r="AM119" s="73"/>
      <c r="AN119" s="61"/>
      <c r="AO119" s="61"/>
      <c r="AP119" s="67"/>
      <c r="AQ119" s="67"/>
      <c r="AR119" s="61"/>
      <c r="AS119" s="67"/>
      <c r="AT119" s="61"/>
      <c r="AU119" s="67"/>
      <c r="AW119" s="67"/>
      <c r="AZ119" s="67"/>
      <c r="BA119" s="67"/>
      <c r="BE119" s="67"/>
      <c r="BH119" s="67"/>
      <c r="BI119" s="67"/>
      <c r="BL119" s="67"/>
      <c r="BN119" s="67"/>
      <c r="BP119" s="67"/>
      <c r="BS119" s="67"/>
      <c r="BT119" s="67"/>
      <c r="BW119" s="67"/>
      <c r="BX119" s="67"/>
      <c r="BZ119" s="67"/>
      <c r="CC119" s="67"/>
      <c r="CD119" s="67"/>
      <c r="CG119" s="67"/>
      <c r="CK119" s="67"/>
      <c r="CN119" s="67"/>
      <c r="CQ119" s="67"/>
      <c r="CU119" s="67"/>
      <c r="CX119" s="67"/>
    </row>
    <row r="120" spans="1:102" s="66" customFormat="1" x14ac:dyDescent="0.3">
      <c r="A120" s="61" t="s">
        <v>161</v>
      </c>
      <c r="B120" s="61">
        <v>1</v>
      </c>
      <c r="C120" s="67" t="s">
        <v>233</v>
      </c>
      <c r="D120" s="68">
        <f>439.681/D106</f>
        <v>3.9257232142857141</v>
      </c>
      <c r="E120" s="67" t="s">
        <v>419</v>
      </c>
      <c r="F120" s="68">
        <f>D120/D98</f>
        <v>0.1962861607142857</v>
      </c>
      <c r="G120" s="67" t="s">
        <v>44</v>
      </c>
      <c r="I120" s="67"/>
      <c r="J120" s="67"/>
      <c r="K120" s="67"/>
      <c r="L120" s="68"/>
      <c r="M120" s="68"/>
      <c r="N120" s="67"/>
      <c r="O120" s="67"/>
      <c r="P120" s="67"/>
      <c r="Q120" s="67"/>
      <c r="S120" s="79"/>
      <c r="T120" s="79"/>
      <c r="U120" s="67"/>
      <c r="V120" s="67"/>
      <c r="W120" s="67"/>
      <c r="X120" s="79"/>
      <c r="Y120" s="79"/>
      <c r="Z120" s="61"/>
      <c r="AA120" s="61"/>
      <c r="AB120" s="67"/>
      <c r="AC120" s="67"/>
      <c r="AD120" s="61"/>
      <c r="AE120" s="80"/>
      <c r="AF120" s="67"/>
      <c r="AG120" s="67"/>
      <c r="AH120" s="80"/>
      <c r="AI120" s="67"/>
      <c r="AJ120" s="80"/>
      <c r="AK120" s="67"/>
      <c r="AL120" s="67"/>
      <c r="AM120" s="73"/>
      <c r="AN120" s="61"/>
      <c r="AO120" s="61"/>
      <c r="AP120" s="67"/>
      <c r="AQ120" s="67"/>
      <c r="AR120" s="61"/>
      <c r="AS120" s="67"/>
      <c r="AT120" s="61"/>
      <c r="AU120" s="67"/>
      <c r="AW120" s="67"/>
      <c r="AZ120" s="67"/>
      <c r="BA120" s="67"/>
      <c r="BE120" s="67"/>
      <c r="BH120" s="67"/>
      <c r="BI120" s="67"/>
      <c r="BL120" s="67"/>
      <c r="BN120" s="67"/>
      <c r="BP120" s="67"/>
      <c r="BS120" s="67"/>
      <c r="BT120" s="67"/>
      <c r="BW120" s="67"/>
      <c r="BX120" s="67"/>
      <c r="BZ120" s="67"/>
      <c r="CC120" s="67"/>
      <c r="CD120" s="67"/>
      <c r="CG120" s="67"/>
      <c r="CK120" s="67"/>
      <c r="CN120" s="67"/>
      <c r="CQ120" s="67"/>
      <c r="CU120" s="67"/>
      <c r="CX120" s="67"/>
    </row>
    <row r="121" spans="1:102" s="66" customFormat="1" x14ac:dyDescent="0.3">
      <c r="A121" s="116" t="s">
        <v>206</v>
      </c>
      <c r="B121" s="61">
        <v>1</v>
      </c>
      <c r="C121" s="67" t="s">
        <v>233</v>
      </c>
      <c r="D121" s="68">
        <v>3</v>
      </c>
      <c r="E121" s="67" t="s">
        <v>419</v>
      </c>
      <c r="G121" s="67"/>
      <c r="I121" s="67"/>
      <c r="J121" s="67"/>
      <c r="K121" s="67"/>
      <c r="O121" s="67"/>
      <c r="P121" s="67"/>
      <c r="Q121" s="67"/>
      <c r="S121" s="79"/>
      <c r="T121" s="79"/>
      <c r="U121" s="67"/>
      <c r="V121" s="67"/>
      <c r="W121" s="67"/>
      <c r="X121" s="79"/>
      <c r="Y121" s="79"/>
      <c r="Z121" s="73"/>
      <c r="AA121" s="73"/>
      <c r="AB121" s="67"/>
      <c r="AC121" s="67"/>
      <c r="AD121" s="73"/>
      <c r="AE121" s="80"/>
      <c r="AF121" s="67"/>
      <c r="AG121" s="67"/>
      <c r="AH121" s="80"/>
      <c r="AI121" s="67"/>
      <c r="AJ121" s="80"/>
      <c r="AK121" s="67"/>
      <c r="AL121" s="67"/>
      <c r="AM121" s="73"/>
      <c r="AN121" s="61"/>
      <c r="AO121" s="61"/>
      <c r="AP121" s="67"/>
      <c r="AQ121" s="67"/>
      <c r="AR121" s="61"/>
      <c r="AS121" s="67"/>
      <c r="AT121" s="61"/>
      <c r="AU121" s="67"/>
      <c r="AW121" s="67"/>
      <c r="AZ121" s="67"/>
      <c r="BA121" s="67"/>
      <c r="BE121" s="67"/>
      <c r="BH121" s="67"/>
      <c r="BI121" s="67"/>
      <c r="BL121" s="67"/>
      <c r="BN121" s="67"/>
      <c r="BP121" s="67"/>
      <c r="BS121" s="67"/>
      <c r="BT121" s="67"/>
      <c r="BW121" s="67"/>
      <c r="BX121" s="67"/>
      <c r="BZ121" s="67"/>
      <c r="CC121" s="67"/>
      <c r="CD121" s="67"/>
      <c r="CG121" s="67"/>
      <c r="CK121" s="67"/>
      <c r="CN121" s="67"/>
      <c r="CQ121" s="67"/>
      <c r="CU121" s="67"/>
      <c r="CX121" s="67"/>
    </row>
    <row r="122" spans="1:102" s="66" customFormat="1" x14ac:dyDescent="0.3">
      <c r="A122" s="116"/>
      <c r="B122" s="61">
        <v>1</v>
      </c>
      <c r="C122" s="67" t="s">
        <v>428</v>
      </c>
      <c r="D122" s="68">
        <v>2.0271699999999999</v>
      </c>
      <c r="E122" s="67" t="s">
        <v>35</v>
      </c>
      <c r="F122" s="68">
        <f>D122*D121</f>
        <v>6.0815099999999997</v>
      </c>
      <c r="G122" s="67" t="s">
        <v>419</v>
      </c>
      <c r="I122" s="67"/>
      <c r="J122" s="67"/>
      <c r="K122" s="67"/>
      <c r="O122" s="67"/>
      <c r="P122" s="67"/>
      <c r="Q122" s="67"/>
      <c r="S122" s="79"/>
      <c r="T122" s="79"/>
      <c r="U122" s="67"/>
      <c r="V122" s="67"/>
      <c r="W122" s="67"/>
      <c r="X122" s="79"/>
      <c r="Y122" s="79"/>
      <c r="Z122" s="73"/>
      <c r="AA122" s="73"/>
      <c r="AB122" s="67"/>
      <c r="AC122" s="67"/>
      <c r="AD122" s="73"/>
      <c r="AE122" s="80"/>
      <c r="AF122" s="67"/>
      <c r="AG122" s="67"/>
      <c r="AH122" s="80"/>
      <c r="AI122" s="67"/>
      <c r="AJ122" s="80"/>
      <c r="AK122" s="67"/>
      <c r="AL122" s="67"/>
      <c r="AM122" s="73"/>
      <c r="AN122" s="61"/>
      <c r="AO122" s="61"/>
      <c r="AP122" s="67"/>
      <c r="AQ122" s="67"/>
      <c r="AR122" s="61"/>
      <c r="AS122" s="67"/>
      <c r="AT122" s="61"/>
      <c r="AU122" s="67"/>
      <c r="AW122" s="67"/>
      <c r="AZ122" s="67"/>
      <c r="BA122" s="67"/>
      <c r="BE122" s="67"/>
      <c r="BH122" s="67"/>
      <c r="BI122" s="67"/>
      <c r="BL122" s="67"/>
      <c r="BN122" s="67"/>
      <c r="BP122" s="67"/>
      <c r="BS122" s="67"/>
      <c r="BT122" s="67"/>
      <c r="BW122" s="67"/>
      <c r="BX122" s="67"/>
      <c r="BZ122" s="67"/>
      <c r="CC122" s="67"/>
      <c r="CD122" s="67"/>
      <c r="CG122" s="67"/>
      <c r="CK122" s="67"/>
      <c r="CN122" s="67"/>
      <c r="CQ122" s="67"/>
      <c r="CU122" s="67"/>
      <c r="CX122" s="67"/>
    </row>
    <row r="123" spans="1:102" s="66" customFormat="1" x14ac:dyDescent="0.3">
      <c r="A123" s="119" t="s">
        <v>324</v>
      </c>
      <c r="B123" s="89">
        <v>1</v>
      </c>
      <c r="C123" s="67" t="s">
        <v>233</v>
      </c>
      <c r="D123" s="68">
        <v>334</v>
      </c>
      <c r="E123" s="67" t="s">
        <v>69</v>
      </c>
      <c r="F123" s="68">
        <f>D123/D106</f>
        <v>2.9821428571428572</v>
      </c>
      <c r="G123" s="67" t="s">
        <v>419</v>
      </c>
      <c r="H123" s="68">
        <f>F123/D98</f>
        <v>0.14910714285714285</v>
      </c>
      <c r="I123" s="67" t="s">
        <v>44</v>
      </c>
      <c r="J123" s="67"/>
      <c r="K123" s="67"/>
      <c r="O123" s="67"/>
      <c r="P123" s="67"/>
      <c r="Q123" s="67"/>
      <c r="S123" s="79"/>
      <c r="T123" s="79"/>
      <c r="U123" s="67"/>
      <c r="V123" s="67"/>
      <c r="W123" s="67"/>
      <c r="X123" s="79"/>
      <c r="Y123" s="79"/>
      <c r="Z123" s="73"/>
      <c r="AA123" s="73"/>
      <c r="AB123" s="67"/>
      <c r="AC123" s="67"/>
      <c r="AD123" s="73"/>
      <c r="AE123" s="80"/>
      <c r="AF123" s="67"/>
      <c r="AG123" s="67"/>
      <c r="AH123" s="80"/>
      <c r="AI123" s="67"/>
      <c r="AJ123" s="80"/>
      <c r="AK123" s="67"/>
      <c r="AL123" s="67"/>
      <c r="AM123" s="73"/>
      <c r="AN123" s="61"/>
      <c r="AO123" s="61"/>
      <c r="AP123" s="67"/>
      <c r="AQ123" s="67"/>
      <c r="AR123" s="61"/>
      <c r="AS123" s="67"/>
      <c r="AT123" s="61"/>
      <c r="AU123" s="67"/>
      <c r="AW123" s="67"/>
      <c r="AZ123" s="67"/>
      <c r="BA123" s="67"/>
      <c r="BE123" s="67"/>
      <c r="BH123" s="67"/>
      <c r="BI123" s="67"/>
      <c r="BL123" s="67"/>
      <c r="BN123" s="67"/>
      <c r="BP123" s="67"/>
      <c r="BS123" s="67"/>
      <c r="BT123" s="67"/>
      <c r="BW123" s="67"/>
      <c r="BX123" s="67"/>
      <c r="BZ123" s="67"/>
      <c r="CC123" s="67"/>
      <c r="CD123" s="67"/>
      <c r="CG123" s="67"/>
      <c r="CK123" s="67"/>
      <c r="CN123" s="67"/>
      <c r="CQ123" s="67"/>
      <c r="CU123" s="67"/>
      <c r="CX123" s="67"/>
    </row>
    <row r="124" spans="1:102" s="66" customFormat="1" x14ac:dyDescent="0.3">
      <c r="A124" s="116" t="s">
        <v>324</v>
      </c>
      <c r="B124" s="61">
        <v>1</v>
      </c>
      <c r="C124" s="67" t="s">
        <v>48</v>
      </c>
      <c r="D124" s="68">
        <v>400</v>
      </c>
      <c r="E124" s="67" t="s">
        <v>69</v>
      </c>
      <c r="F124" s="68">
        <f>D124/D106</f>
        <v>3.5714285714285716</v>
      </c>
      <c r="G124" s="67" t="s">
        <v>419</v>
      </c>
      <c r="H124" s="68">
        <f>F124/D125</f>
        <v>1.1984659635666348</v>
      </c>
      <c r="I124" s="67" t="s">
        <v>35</v>
      </c>
      <c r="J124" s="67"/>
      <c r="K124" s="67"/>
      <c r="O124" s="67"/>
      <c r="P124" s="67"/>
      <c r="Q124" s="67"/>
      <c r="S124" s="79"/>
      <c r="T124" s="79"/>
      <c r="U124" s="67"/>
      <c r="V124" s="67"/>
      <c r="W124" s="67"/>
      <c r="X124" s="79"/>
      <c r="Y124" s="79"/>
      <c r="Z124" s="73"/>
      <c r="AA124" s="73"/>
      <c r="AB124" s="67"/>
      <c r="AC124" s="67"/>
      <c r="AD124" s="73"/>
      <c r="AE124" s="80"/>
      <c r="AF124" s="67"/>
      <c r="AG124" s="67"/>
      <c r="AH124" s="80"/>
      <c r="AI124" s="67"/>
      <c r="AJ124" s="80"/>
      <c r="AK124" s="67"/>
      <c r="AL124" s="67"/>
      <c r="AM124" s="73"/>
      <c r="AN124" s="61"/>
      <c r="AO124" s="61"/>
      <c r="AP124" s="67"/>
      <c r="AQ124" s="67"/>
      <c r="AR124" s="61"/>
      <c r="AS124" s="67"/>
      <c r="AT124" s="61"/>
      <c r="AU124" s="67"/>
      <c r="AW124" s="67"/>
      <c r="AZ124" s="67"/>
      <c r="BA124" s="67"/>
      <c r="BE124" s="67"/>
      <c r="BH124" s="67"/>
      <c r="BI124" s="67"/>
      <c r="BL124" s="67"/>
      <c r="BN124" s="67"/>
      <c r="BP124" s="67"/>
      <c r="BS124" s="67"/>
      <c r="BT124" s="67"/>
      <c r="BW124" s="67"/>
      <c r="BX124" s="67"/>
      <c r="BZ124" s="67"/>
      <c r="CC124" s="67"/>
      <c r="CD124" s="67"/>
      <c r="CG124" s="67"/>
      <c r="CK124" s="67"/>
      <c r="CN124" s="67"/>
      <c r="CQ124" s="67"/>
      <c r="CU124" s="67"/>
      <c r="CX124" s="67"/>
    </row>
    <row r="125" spans="1:102" s="66" customFormat="1" x14ac:dyDescent="0.3">
      <c r="A125" s="116" t="s">
        <v>309</v>
      </c>
      <c r="B125" s="61">
        <v>1</v>
      </c>
      <c r="C125" s="67" t="s">
        <v>233</v>
      </c>
      <c r="D125" s="68">
        <v>2.98</v>
      </c>
      <c r="E125" s="67" t="s">
        <v>419</v>
      </c>
      <c r="G125" s="67"/>
      <c r="I125" s="67"/>
      <c r="J125" s="67"/>
      <c r="K125" s="67"/>
      <c r="O125" s="67"/>
      <c r="P125" s="67"/>
      <c r="Q125" s="67"/>
      <c r="S125" s="79"/>
      <c r="T125" s="79"/>
      <c r="U125" s="67"/>
      <c r="V125" s="67"/>
      <c r="W125" s="67"/>
      <c r="X125" s="79"/>
      <c r="Y125" s="79"/>
      <c r="Z125" s="73"/>
      <c r="AA125" s="73"/>
      <c r="AB125" s="67"/>
      <c r="AC125" s="67"/>
      <c r="AD125" s="73"/>
      <c r="AE125" s="80"/>
      <c r="AF125" s="67"/>
      <c r="AG125" s="67"/>
      <c r="AH125" s="80"/>
      <c r="AI125" s="67"/>
      <c r="AJ125" s="80"/>
      <c r="AK125" s="67"/>
      <c r="AL125" s="67"/>
      <c r="AM125" s="73"/>
      <c r="AN125" s="61"/>
      <c r="AO125" s="61"/>
      <c r="AP125" s="67"/>
      <c r="AQ125" s="67"/>
      <c r="AR125" s="61"/>
      <c r="AS125" s="67"/>
      <c r="AT125" s="61"/>
      <c r="AU125" s="67"/>
      <c r="AW125" s="67"/>
      <c r="AZ125" s="67"/>
      <c r="BA125" s="67"/>
      <c r="BE125" s="67"/>
      <c r="BH125" s="67"/>
      <c r="BI125" s="67"/>
      <c r="BL125" s="67"/>
      <c r="BN125" s="67"/>
      <c r="BP125" s="67"/>
      <c r="BS125" s="67"/>
      <c r="BT125" s="67"/>
      <c r="BW125" s="67"/>
      <c r="BX125" s="67"/>
      <c r="BZ125" s="67"/>
      <c r="CC125" s="67"/>
      <c r="CD125" s="67"/>
      <c r="CG125" s="67"/>
      <c r="CK125" s="67"/>
      <c r="CN125" s="67"/>
      <c r="CQ125" s="67"/>
      <c r="CU125" s="67"/>
      <c r="CX125" s="67"/>
    </row>
    <row r="126" spans="1:102" s="66" customFormat="1" x14ac:dyDescent="0.3">
      <c r="A126" s="116"/>
      <c r="B126" s="61">
        <v>1</v>
      </c>
      <c r="C126" s="67" t="s">
        <v>48</v>
      </c>
      <c r="D126" s="68">
        <v>1.5</v>
      </c>
      <c r="E126" s="67" t="s">
        <v>35</v>
      </c>
      <c r="F126" s="66">
        <f>D126*D125</f>
        <v>4.47</v>
      </c>
      <c r="G126" s="67" t="s">
        <v>419</v>
      </c>
      <c r="I126" s="67"/>
      <c r="J126" s="67"/>
      <c r="K126" s="67"/>
      <c r="O126" s="67"/>
      <c r="P126" s="67"/>
      <c r="Q126" s="67"/>
      <c r="S126" s="79"/>
      <c r="T126" s="79"/>
      <c r="U126" s="67"/>
      <c r="V126" s="67"/>
      <c r="W126" s="67"/>
      <c r="X126" s="79"/>
      <c r="Y126" s="79"/>
      <c r="Z126" s="73"/>
      <c r="AA126" s="73"/>
      <c r="AB126" s="67"/>
      <c r="AC126" s="67"/>
      <c r="AD126" s="73"/>
      <c r="AE126" s="80"/>
      <c r="AF126" s="67"/>
      <c r="AG126" s="67"/>
      <c r="AH126" s="80"/>
      <c r="AI126" s="67"/>
      <c r="AJ126" s="80"/>
      <c r="AK126" s="67"/>
      <c r="AL126" s="67"/>
      <c r="AM126" s="73"/>
      <c r="AN126" s="61"/>
      <c r="AO126" s="61"/>
      <c r="AP126" s="67"/>
      <c r="AQ126" s="67"/>
      <c r="AR126" s="61"/>
      <c r="AS126" s="67"/>
      <c r="AT126" s="61"/>
      <c r="AU126" s="67"/>
      <c r="AW126" s="67"/>
      <c r="AZ126" s="67"/>
      <c r="BA126" s="67"/>
      <c r="BE126" s="67"/>
      <c r="BH126" s="67"/>
      <c r="BI126" s="67"/>
      <c r="BL126" s="67"/>
      <c r="BN126" s="67"/>
      <c r="BP126" s="67"/>
      <c r="BS126" s="67"/>
      <c r="BT126" s="67"/>
      <c r="BW126" s="67"/>
      <c r="BX126" s="67"/>
      <c r="BZ126" s="67"/>
      <c r="CC126" s="67"/>
      <c r="CD126" s="67"/>
      <c r="CG126" s="67"/>
      <c r="CK126" s="67"/>
      <c r="CN126" s="67"/>
      <c r="CQ126" s="67"/>
      <c r="CU126" s="67"/>
      <c r="CX126" s="67"/>
    </row>
    <row r="127" spans="1:102" s="66" customFormat="1" x14ac:dyDescent="0.3">
      <c r="A127" s="61" t="s">
        <v>429</v>
      </c>
      <c r="B127" s="61">
        <v>1</v>
      </c>
      <c r="C127" s="67" t="s">
        <v>430</v>
      </c>
      <c r="D127" s="68">
        <v>9</v>
      </c>
      <c r="E127" s="67" t="s">
        <v>217</v>
      </c>
      <c r="G127" s="67"/>
      <c r="I127" s="67"/>
      <c r="J127" s="67"/>
      <c r="K127" s="67"/>
      <c r="O127" s="67"/>
      <c r="P127" s="67"/>
      <c r="Q127" s="67"/>
      <c r="S127" s="79"/>
      <c r="T127" s="79"/>
      <c r="U127" s="67"/>
      <c r="V127" s="67"/>
      <c r="W127" s="67"/>
      <c r="X127" s="79"/>
      <c r="Y127" s="79"/>
      <c r="Z127" s="73"/>
      <c r="AA127" s="73"/>
      <c r="AB127" s="67"/>
      <c r="AC127" s="67"/>
      <c r="AD127" s="73"/>
      <c r="AE127" s="80"/>
      <c r="AF127" s="67"/>
      <c r="AG127" s="67"/>
      <c r="AH127" s="80"/>
      <c r="AI127" s="67"/>
      <c r="AJ127" s="80"/>
      <c r="AK127" s="67"/>
      <c r="AL127" s="67"/>
      <c r="AM127" s="73"/>
      <c r="AN127" s="61"/>
      <c r="AO127" s="61"/>
      <c r="AP127" s="67"/>
      <c r="AQ127" s="67"/>
      <c r="AR127" s="61"/>
      <c r="AS127" s="67"/>
      <c r="AT127" s="61"/>
      <c r="AU127" s="67"/>
      <c r="AW127" s="67"/>
      <c r="AZ127" s="67"/>
      <c r="BA127" s="67"/>
      <c r="BE127" s="67"/>
      <c r="BH127" s="67"/>
      <c r="BI127" s="67"/>
      <c r="BL127" s="67"/>
      <c r="BN127" s="67"/>
      <c r="BP127" s="67"/>
      <c r="BS127" s="67"/>
      <c r="BT127" s="67"/>
      <c r="BW127" s="67"/>
      <c r="BX127" s="67"/>
      <c r="BZ127" s="67"/>
      <c r="CC127" s="67"/>
      <c r="CD127" s="67"/>
      <c r="CG127" s="67"/>
      <c r="CK127" s="67"/>
      <c r="CN127" s="67"/>
      <c r="CQ127" s="67"/>
      <c r="CU127" s="67"/>
      <c r="CX127" s="67"/>
    </row>
    <row r="128" spans="1:102" s="66" customFormat="1" x14ac:dyDescent="0.3">
      <c r="A128" s="61" t="s">
        <v>431</v>
      </c>
      <c r="B128" s="61">
        <v>1</v>
      </c>
      <c r="C128" s="67" t="s">
        <v>432</v>
      </c>
      <c r="D128" s="68">
        <v>9</v>
      </c>
      <c r="E128" s="67" t="s">
        <v>217</v>
      </c>
      <c r="G128" s="67"/>
      <c r="I128" s="67"/>
      <c r="J128" s="67"/>
      <c r="K128" s="67"/>
      <c r="O128" s="67"/>
      <c r="P128" s="67"/>
      <c r="Q128" s="67"/>
      <c r="S128" s="79"/>
      <c r="T128" s="79"/>
      <c r="U128" s="67"/>
      <c r="V128" s="67"/>
      <c r="W128" s="67"/>
      <c r="X128" s="79"/>
      <c r="Y128" s="79"/>
      <c r="Z128" s="73"/>
      <c r="AA128" s="73"/>
      <c r="AB128" s="67"/>
      <c r="AC128" s="67"/>
      <c r="AD128" s="73"/>
      <c r="AE128" s="80"/>
      <c r="AF128" s="67"/>
      <c r="AG128" s="67"/>
      <c r="AH128" s="80"/>
      <c r="AI128" s="67"/>
      <c r="AJ128" s="80"/>
      <c r="AK128" s="67"/>
      <c r="AL128" s="67"/>
      <c r="AM128" s="73"/>
      <c r="AN128" s="61"/>
      <c r="AO128" s="61"/>
      <c r="AP128" s="67"/>
      <c r="AQ128" s="67"/>
      <c r="AR128" s="61"/>
      <c r="AS128" s="67"/>
      <c r="AT128" s="61"/>
      <c r="AU128" s="67"/>
      <c r="AW128" s="67"/>
      <c r="AZ128" s="67"/>
      <c r="BA128" s="67"/>
      <c r="BE128" s="67"/>
      <c r="BH128" s="67"/>
      <c r="BI128" s="67"/>
      <c r="BL128" s="67"/>
      <c r="BN128" s="67"/>
      <c r="BP128" s="67"/>
      <c r="BS128" s="67"/>
      <c r="BT128" s="67"/>
      <c r="BW128" s="67"/>
      <c r="BX128" s="67"/>
      <c r="BZ128" s="67"/>
      <c r="CC128" s="67"/>
      <c r="CD128" s="67"/>
      <c r="CG128" s="67"/>
      <c r="CK128" s="67"/>
      <c r="CN128" s="67"/>
      <c r="CQ128" s="67"/>
      <c r="CU128" s="67"/>
      <c r="CX128" s="67"/>
    </row>
    <row r="129" spans="1:102" s="66" customFormat="1" x14ac:dyDescent="0.3">
      <c r="A129" s="61" t="s">
        <v>78</v>
      </c>
      <c r="B129" s="61">
        <v>1</v>
      </c>
      <c r="C129" s="67" t="s">
        <v>106</v>
      </c>
      <c r="D129" s="68">
        <v>1.75</v>
      </c>
      <c r="E129" s="67" t="s">
        <v>419</v>
      </c>
      <c r="F129" s="66">
        <f>D129*D106</f>
        <v>196</v>
      </c>
      <c r="G129" s="67" t="s">
        <v>414</v>
      </c>
      <c r="I129" s="67"/>
      <c r="J129" s="67"/>
      <c r="K129" s="67"/>
      <c r="O129" s="67"/>
      <c r="P129" s="67"/>
      <c r="Q129" s="67"/>
      <c r="S129" s="79"/>
      <c r="T129" s="79"/>
      <c r="U129" s="67"/>
      <c r="V129" s="67"/>
      <c r="W129" s="67"/>
      <c r="X129" s="79"/>
      <c r="Y129" s="79"/>
      <c r="Z129" s="73"/>
      <c r="AA129" s="73"/>
      <c r="AB129" s="67"/>
      <c r="AC129" s="67"/>
      <c r="AD129" s="73"/>
      <c r="AE129" s="80"/>
      <c r="AF129" s="67"/>
      <c r="AG129" s="67"/>
      <c r="AH129" s="80"/>
      <c r="AI129" s="67"/>
      <c r="AJ129" s="80"/>
      <c r="AK129" s="67"/>
      <c r="AL129" s="67"/>
      <c r="AM129" s="73"/>
      <c r="AN129" s="61"/>
      <c r="AO129" s="61"/>
      <c r="AP129" s="67"/>
      <c r="AQ129" s="67"/>
      <c r="AR129" s="61"/>
      <c r="AS129" s="67"/>
      <c r="AT129" s="61"/>
      <c r="AU129" s="67"/>
      <c r="AW129" s="67"/>
      <c r="AZ129" s="67"/>
      <c r="BA129" s="67"/>
      <c r="BE129" s="67"/>
      <c r="BH129" s="67"/>
      <c r="BI129" s="67"/>
      <c r="BL129" s="67"/>
      <c r="BN129" s="67"/>
      <c r="BP129" s="67"/>
      <c r="BS129" s="67"/>
      <c r="BT129" s="67"/>
      <c r="BW129" s="67"/>
      <c r="BX129" s="67"/>
      <c r="BZ129" s="67"/>
      <c r="CC129" s="67"/>
      <c r="CD129" s="67"/>
      <c r="CG129" s="67"/>
      <c r="CK129" s="67"/>
      <c r="CN129" s="67"/>
      <c r="CQ129" s="67"/>
      <c r="CU129" s="67"/>
      <c r="CX129" s="67"/>
    </row>
    <row r="130" spans="1:102" s="66" customFormat="1" x14ac:dyDescent="0.3">
      <c r="A130" s="61" t="s">
        <v>433</v>
      </c>
      <c r="B130" s="61">
        <v>1</v>
      </c>
      <c r="C130" s="67" t="s">
        <v>434</v>
      </c>
      <c r="D130" s="68">
        <v>0.15175</v>
      </c>
      <c r="E130" s="67" t="s">
        <v>419</v>
      </c>
      <c r="F130" s="68">
        <v>16.997</v>
      </c>
      <c r="G130" s="67" t="s">
        <v>414</v>
      </c>
      <c r="I130" s="67"/>
      <c r="J130" s="67"/>
      <c r="K130" s="67"/>
      <c r="O130" s="67"/>
      <c r="P130" s="67"/>
      <c r="Q130" s="67"/>
      <c r="S130" s="79"/>
      <c r="T130" s="79"/>
      <c r="U130" s="67"/>
      <c r="V130" s="67"/>
      <c r="W130" s="67"/>
      <c r="X130" s="79"/>
      <c r="Y130" s="79"/>
      <c r="Z130" s="73"/>
      <c r="AA130" s="73"/>
      <c r="AB130" s="67"/>
      <c r="AC130" s="67"/>
      <c r="AD130" s="73"/>
      <c r="AE130" s="80"/>
      <c r="AF130" s="67"/>
      <c r="AG130" s="67"/>
      <c r="AH130" s="80"/>
      <c r="AI130" s="67"/>
      <c r="AJ130" s="80"/>
      <c r="AK130" s="67"/>
      <c r="AL130" s="67"/>
      <c r="AM130" s="73"/>
      <c r="AN130" s="61"/>
      <c r="AO130" s="61"/>
      <c r="AP130" s="67"/>
      <c r="AQ130" s="67"/>
      <c r="AR130" s="61"/>
      <c r="AS130" s="67"/>
      <c r="AT130" s="61"/>
      <c r="AU130" s="67"/>
      <c r="AW130" s="67"/>
      <c r="AZ130" s="67"/>
      <c r="BA130" s="67"/>
      <c r="BE130" s="67"/>
      <c r="BH130" s="67"/>
      <c r="BI130" s="67"/>
      <c r="BL130" s="67"/>
      <c r="BN130" s="67"/>
      <c r="BP130" s="67"/>
      <c r="BS130" s="67"/>
      <c r="BT130" s="67"/>
      <c r="BW130" s="67"/>
      <c r="BX130" s="67"/>
      <c r="BZ130" s="67"/>
      <c r="CC130" s="67"/>
      <c r="CD130" s="67"/>
      <c r="CG130" s="67"/>
      <c r="CK130" s="67"/>
      <c r="CN130" s="67"/>
      <c r="CQ130" s="67"/>
      <c r="CU130" s="67"/>
      <c r="CX130" s="67"/>
    </row>
    <row r="131" spans="1:102" s="66" customFormat="1" x14ac:dyDescent="0.3">
      <c r="A131" s="61" t="s">
        <v>213</v>
      </c>
      <c r="B131" s="61">
        <v>1</v>
      </c>
      <c r="C131" s="67" t="s">
        <v>106</v>
      </c>
      <c r="D131" s="68">
        <v>1.5</v>
      </c>
      <c r="E131" s="67" t="s">
        <v>419</v>
      </c>
      <c r="G131" s="67"/>
      <c r="I131" s="67"/>
      <c r="J131" s="67"/>
      <c r="K131" s="67"/>
      <c r="O131" s="67"/>
      <c r="P131" s="67"/>
      <c r="Q131" s="67"/>
      <c r="S131" s="79"/>
      <c r="T131" s="79"/>
      <c r="U131" s="67"/>
      <c r="V131" s="67"/>
      <c r="W131" s="67"/>
      <c r="X131" s="79"/>
      <c r="Y131" s="79"/>
      <c r="Z131" s="73"/>
      <c r="AA131" s="73"/>
      <c r="AB131" s="67"/>
      <c r="AC131" s="67"/>
      <c r="AD131" s="73"/>
      <c r="AE131" s="80"/>
      <c r="AF131" s="67"/>
      <c r="AG131" s="67"/>
      <c r="AH131" s="80"/>
      <c r="AI131" s="67"/>
      <c r="AJ131" s="80"/>
      <c r="AK131" s="67"/>
      <c r="AL131" s="67"/>
      <c r="AM131" s="73"/>
      <c r="AN131" s="61"/>
      <c r="AO131" s="61"/>
      <c r="AP131" s="67"/>
      <c r="AQ131" s="67"/>
      <c r="AR131" s="61"/>
      <c r="AS131" s="67"/>
      <c r="AT131" s="61"/>
      <c r="AU131" s="67"/>
      <c r="AW131" s="67"/>
      <c r="AZ131" s="67"/>
      <c r="BA131" s="67"/>
      <c r="BE131" s="67"/>
      <c r="BH131" s="67"/>
      <c r="BI131" s="67"/>
      <c r="BL131" s="67"/>
      <c r="BN131" s="67"/>
      <c r="BP131" s="67"/>
      <c r="BS131" s="67"/>
      <c r="BT131" s="67"/>
      <c r="BW131" s="67"/>
      <c r="BX131" s="67"/>
      <c r="BZ131" s="67"/>
      <c r="CC131" s="67"/>
      <c r="CD131" s="67"/>
      <c r="CG131" s="67"/>
      <c r="CK131" s="67"/>
      <c r="CN131" s="67"/>
      <c r="CQ131" s="67"/>
      <c r="CU131" s="67"/>
      <c r="CX131" s="67"/>
    </row>
    <row r="132" spans="1:102" s="66" customFormat="1" x14ac:dyDescent="0.3">
      <c r="A132" s="61" t="s">
        <v>435</v>
      </c>
      <c r="B132" s="61">
        <v>1</v>
      </c>
      <c r="C132" s="67" t="s">
        <v>106</v>
      </c>
      <c r="D132" s="68">
        <v>1.625</v>
      </c>
      <c r="E132" s="67" t="s">
        <v>419</v>
      </c>
      <c r="G132" s="67"/>
      <c r="I132" s="67"/>
      <c r="J132" s="67"/>
      <c r="K132" s="67"/>
      <c r="O132" s="67"/>
      <c r="P132" s="67"/>
      <c r="Q132" s="67"/>
      <c r="S132" s="79"/>
      <c r="T132" s="79"/>
      <c r="U132" s="67"/>
      <c r="V132" s="67"/>
      <c r="W132" s="67"/>
      <c r="X132" s="79"/>
      <c r="Y132" s="79"/>
      <c r="Z132" s="73"/>
      <c r="AA132" s="73"/>
      <c r="AB132" s="67"/>
      <c r="AC132" s="67"/>
      <c r="AD132" s="73"/>
      <c r="AE132" s="80"/>
      <c r="AF132" s="67"/>
      <c r="AG132" s="67"/>
      <c r="AH132" s="80"/>
      <c r="AI132" s="67"/>
      <c r="AJ132" s="80"/>
      <c r="AK132" s="67"/>
      <c r="AL132" s="67"/>
      <c r="AM132" s="73"/>
      <c r="AN132" s="61"/>
      <c r="AO132" s="61"/>
      <c r="AP132" s="67"/>
      <c r="AQ132" s="67"/>
      <c r="AR132" s="61"/>
      <c r="AS132" s="67"/>
      <c r="AT132" s="61"/>
      <c r="AU132" s="67"/>
      <c r="AW132" s="67"/>
      <c r="AZ132" s="67"/>
      <c r="BA132" s="67"/>
      <c r="BE132" s="67"/>
      <c r="BH132" s="67"/>
      <c r="BI132" s="67"/>
      <c r="BL132" s="67"/>
      <c r="BN132" s="67"/>
      <c r="BP132" s="67"/>
      <c r="BS132" s="67"/>
      <c r="BT132" s="67"/>
      <c r="BW132" s="67"/>
      <c r="BX132" s="67"/>
      <c r="BZ132" s="67"/>
      <c r="CC132" s="67"/>
      <c r="CD132" s="67"/>
      <c r="CG132" s="67"/>
      <c r="CK132" s="67"/>
      <c r="CN132" s="67"/>
      <c r="CQ132" s="67"/>
      <c r="CU132" s="67"/>
      <c r="CX132" s="67"/>
    </row>
    <row r="133" spans="1:102" s="66" customFormat="1" x14ac:dyDescent="0.3">
      <c r="A133" s="61" t="s">
        <v>83</v>
      </c>
      <c r="B133" s="61">
        <v>1</v>
      </c>
      <c r="C133" s="67" t="s">
        <v>106</v>
      </c>
      <c r="D133" s="68">
        <v>1.5</v>
      </c>
      <c r="E133" s="67" t="s">
        <v>419</v>
      </c>
      <c r="G133" s="67"/>
      <c r="I133" s="67"/>
      <c r="J133" s="67"/>
      <c r="K133" s="67"/>
      <c r="O133" s="67"/>
      <c r="P133" s="67"/>
      <c r="Q133" s="67"/>
      <c r="S133" s="79"/>
      <c r="T133" s="79"/>
      <c r="U133" s="67"/>
      <c r="V133" s="67"/>
      <c r="W133" s="67"/>
      <c r="X133" s="79"/>
      <c r="Y133" s="79"/>
      <c r="Z133" s="73"/>
      <c r="AA133" s="73"/>
      <c r="AB133" s="67"/>
      <c r="AC133" s="67"/>
      <c r="AD133" s="73"/>
      <c r="AE133" s="80"/>
      <c r="AF133" s="67"/>
      <c r="AG133" s="67"/>
      <c r="AH133" s="80"/>
      <c r="AI133" s="67"/>
      <c r="AJ133" s="80"/>
      <c r="AK133" s="67"/>
      <c r="AL133" s="67"/>
      <c r="AM133" s="73"/>
      <c r="AN133" s="61"/>
      <c r="AO133" s="61"/>
      <c r="AP133" s="67"/>
      <c r="AQ133" s="67"/>
      <c r="AR133" s="61"/>
      <c r="AS133" s="67"/>
      <c r="AT133" s="61"/>
      <c r="AU133" s="67"/>
      <c r="AW133" s="67"/>
      <c r="AZ133" s="67"/>
      <c r="BA133" s="67"/>
      <c r="BE133" s="67"/>
      <c r="BH133" s="67"/>
      <c r="BI133" s="67"/>
      <c r="BL133" s="67"/>
      <c r="BN133" s="67"/>
      <c r="BP133" s="67"/>
      <c r="BS133" s="67"/>
      <c r="BT133" s="67"/>
      <c r="BW133" s="67"/>
      <c r="BX133" s="67"/>
      <c r="BZ133" s="67"/>
      <c r="CC133" s="67"/>
      <c r="CD133" s="67"/>
      <c r="CG133" s="67"/>
      <c r="CK133" s="67"/>
      <c r="CN133" s="67"/>
      <c r="CQ133" s="67"/>
      <c r="CU133" s="67"/>
      <c r="CX133" s="67"/>
    </row>
    <row r="134" spans="1:102" s="66" customFormat="1" x14ac:dyDescent="0.3">
      <c r="A134" s="61" t="s">
        <v>436</v>
      </c>
      <c r="B134" s="61">
        <v>1</v>
      </c>
      <c r="C134" s="67" t="s">
        <v>106</v>
      </c>
      <c r="D134" s="68">
        <v>1.5</v>
      </c>
      <c r="E134" s="67" t="s">
        <v>419</v>
      </c>
      <c r="G134" s="67"/>
      <c r="I134" s="67"/>
      <c r="J134" s="67"/>
      <c r="K134" s="67"/>
      <c r="O134" s="67"/>
      <c r="P134" s="67"/>
      <c r="Q134" s="67"/>
      <c r="S134" s="79"/>
      <c r="T134" s="79"/>
      <c r="U134" s="67"/>
      <c r="V134" s="67"/>
      <c r="W134" s="67"/>
      <c r="X134" s="79"/>
      <c r="Y134" s="79"/>
      <c r="Z134" s="73"/>
      <c r="AA134" s="73"/>
      <c r="AB134" s="67"/>
      <c r="AC134" s="67"/>
      <c r="AD134" s="73"/>
      <c r="AE134" s="80"/>
      <c r="AF134" s="67"/>
      <c r="AG134" s="67"/>
      <c r="AH134" s="80"/>
      <c r="AI134" s="67"/>
      <c r="AJ134" s="80"/>
      <c r="AK134" s="67"/>
      <c r="AL134" s="67"/>
      <c r="AM134" s="73"/>
      <c r="AN134" s="61"/>
      <c r="AO134" s="61"/>
      <c r="AP134" s="67"/>
      <c r="AQ134" s="67"/>
      <c r="AR134" s="61"/>
      <c r="AS134" s="67"/>
      <c r="AT134" s="61"/>
      <c r="AU134" s="67"/>
      <c r="AW134" s="67"/>
      <c r="AZ134" s="67"/>
      <c r="BA134" s="67"/>
      <c r="BE134" s="67"/>
      <c r="BH134" s="67"/>
      <c r="BI134" s="67"/>
      <c r="BL134" s="67"/>
      <c r="BN134" s="67"/>
      <c r="BP134" s="67"/>
      <c r="BS134" s="67"/>
      <c r="BT134" s="67"/>
      <c r="BW134" s="67"/>
      <c r="BX134" s="67"/>
      <c r="BZ134" s="67"/>
      <c r="CC134" s="67"/>
      <c r="CD134" s="67"/>
      <c r="CG134" s="67"/>
      <c r="CK134" s="67"/>
      <c r="CN134" s="67"/>
      <c r="CQ134" s="67"/>
      <c r="CU134" s="67"/>
      <c r="CX134" s="67"/>
    </row>
    <row r="135" spans="1:102" s="66" customFormat="1" x14ac:dyDescent="0.3">
      <c r="A135" s="116" t="s">
        <v>230</v>
      </c>
      <c r="B135" s="61">
        <v>1</v>
      </c>
      <c r="C135" s="67" t="s">
        <v>437</v>
      </c>
      <c r="D135" s="68">
        <v>18.559999999999999</v>
      </c>
      <c r="E135" s="67" t="s">
        <v>217</v>
      </c>
      <c r="G135" s="67"/>
      <c r="I135" s="67"/>
      <c r="J135" s="67"/>
      <c r="K135" s="67"/>
      <c r="O135" s="67"/>
      <c r="P135" s="67"/>
      <c r="Q135" s="67"/>
      <c r="S135" s="79"/>
      <c r="T135" s="79"/>
      <c r="U135" s="67"/>
      <c r="V135" s="67"/>
      <c r="W135" s="67"/>
      <c r="X135" s="79"/>
      <c r="Y135" s="79"/>
      <c r="Z135" s="73"/>
      <c r="AA135" s="73"/>
      <c r="AB135" s="67"/>
      <c r="AC135" s="67"/>
      <c r="AD135" s="73"/>
      <c r="AE135" s="80"/>
      <c r="AF135" s="67"/>
      <c r="AG135" s="67"/>
      <c r="AH135" s="80"/>
      <c r="AI135" s="67"/>
      <c r="AJ135" s="80"/>
      <c r="AK135" s="67"/>
      <c r="AL135" s="67"/>
      <c r="AM135" s="73"/>
      <c r="AN135" s="61"/>
      <c r="AO135" s="61"/>
      <c r="AP135" s="67"/>
      <c r="AQ135" s="67"/>
      <c r="AR135" s="61"/>
      <c r="AS135" s="67"/>
      <c r="AT135" s="61"/>
      <c r="AU135" s="67"/>
      <c r="AW135" s="67"/>
      <c r="AZ135" s="67"/>
      <c r="BA135" s="67"/>
      <c r="BE135" s="67"/>
      <c r="BH135" s="67"/>
      <c r="BI135" s="67"/>
      <c r="BL135" s="67"/>
      <c r="BN135" s="67"/>
      <c r="BP135" s="67"/>
      <c r="BS135" s="67"/>
      <c r="BT135" s="67"/>
      <c r="BW135" s="67"/>
      <c r="BX135" s="67"/>
      <c r="BZ135" s="67"/>
      <c r="CC135" s="67"/>
      <c r="CD135" s="67"/>
      <c r="CG135" s="67"/>
      <c r="CK135" s="67"/>
      <c r="CN135" s="67"/>
      <c r="CQ135" s="67"/>
      <c r="CU135" s="67"/>
      <c r="CX135" s="67"/>
    </row>
    <row r="136" spans="1:102" s="66" customFormat="1" x14ac:dyDescent="0.3">
      <c r="A136" s="116"/>
      <c r="B136" s="61">
        <v>1</v>
      </c>
      <c r="C136" s="67" t="s">
        <v>438</v>
      </c>
      <c r="D136" s="68">
        <v>164</v>
      </c>
      <c r="E136" s="67" t="s">
        <v>414</v>
      </c>
      <c r="F136" s="68">
        <f>D136/D91</f>
        <v>1.4642857142857142</v>
      </c>
      <c r="G136" s="67" t="s">
        <v>419</v>
      </c>
      <c r="I136" s="70"/>
      <c r="J136" s="70"/>
      <c r="K136" s="67"/>
      <c r="O136" s="70"/>
      <c r="P136" s="70"/>
      <c r="Q136" s="67"/>
      <c r="S136" s="79"/>
      <c r="T136" s="79"/>
      <c r="U136" s="70"/>
      <c r="V136" s="70"/>
      <c r="W136" s="67"/>
      <c r="X136" s="79"/>
      <c r="Y136" s="79"/>
      <c r="Z136" s="73"/>
      <c r="AA136" s="73"/>
      <c r="AB136" s="67"/>
      <c r="AC136" s="70"/>
      <c r="AD136" s="73"/>
      <c r="AE136" s="80"/>
      <c r="AF136" s="67"/>
      <c r="AG136" s="70"/>
      <c r="AH136" s="80"/>
      <c r="AI136" s="67"/>
      <c r="AJ136" s="80"/>
      <c r="AK136" s="70"/>
      <c r="AL136" s="67"/>
      <c r="AM136" s="73"/>
      <c r="AN136" s="61"/>
      <c r="AO136" s="61"/>
      <c r="AP136" s="67"/>
      <c r="AQ136" s="70"/>
      <c r="AR136" s="61"/>
      <c r="AS136" s="67"/>
      <c r="AT136" s="61"/>
      <c r="AU136" s="70"/>
      <c r="AW136" s="67"/>
      <c r="AZ136" s="70"/>
      <c r="BA136" s="67"/>
      <c r="BE136" s="67"/>
      <c r="BH136" s="70"/>
      <c r="BI136" s="67"/>
      <c r="BL136" s="67"/>
      <c r="BN136" s="70"/>
      <c r="BP136" s="67"/>
      <c r="BS136" s="67"/>
      <c r="BT136" s="70"/>
      <c r="BW136" s="67"/>
      <c r="BX136" s="70"/>
      <c r="BZ136" s="67"/>
      <c r="CC136" s="67"/>
      <c r="CD136" s="70"/>
      <c r="CG136" s="70"/>
      <c r="CK136" s="70"/>
      <c r="CN136" s="70"/>
      <c r="CQ136" s="70"/>
      <c r="CU136" s="70"/>
      <c r="CX136" s="70"/>
    </row>
    <row r="137" spans="1:102" s="66" customFormat="1" x14ac:dyDescent="0.3">
      <c r="A137" s="116" t="s">
        <v>439</v>
      </c>
      <c r="B137" s="61">
        <v>1</v>
      </c>
      <c r="C137" s="67" t="s">
        <v>440</v>
      </c>
      <c r="D137" s="68">
        <v>336</v>
      </c>
      <c r="E137" s="67" t="s">
        <v>414</v>
      </c>
      <c r="F137" s="68">
        <v>3</v>
      </c>
      <c r="G137" s="67" t="s">
        <v>419</v>
      </c>
      <c r="I137" s="67"/>
      <c r="J137" s="67"/>
      <c r="K137" s="67"/>
      <c r="O137" s="67"/>
      <c r="P137" s="67"/>
      <c r="Q137" s="67"/>
      <c r="S137" s="79"/>
      <c r="T137" s="79"/>
      <c r="U137" s="67"/>
      <c r="V137" s="67"/>
      <c r="W137" s="67"/>
      <c r="X137" s="79"/>
      <c r="Y137" s="79"/>
      <c r="Z137" s="73"/>
      <c r="AA137" s="73"/>
      <c r="AB137" s="67"/>
      <c r="AC137" s="67"/>
      <c r="AD137" s="73"/>
      <c r="AE137" s="80"/>
      <c r="AF137" s="67"/>
      <c r="AG137" s="67"/>
      <c r="AH137" s="80"/>
      <c r="AI137" s="67"/>
      <c r="AJ137" s="80"/>
      <c r="AK137" s="67"/>
      <c r="AL137" s="67"/>
      <c r="AM137" s="73"/>
      <c r="AN137" s="61"/>
      <c r="AO137" s="61"/>
      <c r="AP137" s="67"/>
      <c r="AQ137" s="67"/>
      <c r="AR137" s="61"/>
      <c r="AS137" s="67"/>
      <c r="AT137" s="61"/>
      <c r="AU137" s="67"/>
      <c r="AW137" s="67"/>
      <c r="AZ137" s="67"/>
      <c r="BA137" s="67"/>
      <c r="BE137" s="67"/>
      <c r="BH137" s="67"/>
      <c r="BI137" s="67"/>
      <c r="BL137" s="67"/>
      <c r="BN137" s="67"/>
      <c r="BP137" s="67"/>
      <c r="BS137" s="67"/>
      <c r="BT137" s="67"/>
      <c r="BW137" s="67"/>
      <c r="BX137" s="67"/>
      <c r="BZ137" s="67"/>
      <c r="CC137" s="67"/>
      <c r="CD137" s="67"/>
      <c r="CG137" s="67"/>
      <c r="CK137" s="67"/>
      <c r="CN137" s="67"/>
      <c r="CQ137" s="67"/>
      <c r="CU137" s="67"/>
      <c r="CX137" s="67"/>
    </row>
    <row r="138" spans="1:102" s="66" customFormat="1" x14ac:dyDescent="0.3">
      <c r="A138" s="116"/>
      <c r="B138" s="61">
        <v>1</v>
      </c>
      <c r="C138" s="67" t="s">
        <v>441</v>
      </c>
      <c r="D138" s="68">
        <v>240</v>
      </c>
      <c r="E138" s="67" t="s">
        <v>414</v>
      </c>
      <c r="F138" s="68">
        <f>D138/D106</f>
        <v>2.1428571428571428</v>
      </c>
      <c r="G138" s="67" t="s">
        <v>419</v>
      </c>
      <c r="I138" s="67"/>
      <c r="J138" s="67"/>
      <c r="K138" s="67"/>
      <c r="O138" s="67"/>
      <c r="P138" s="67"/>
      <c r="Q138" s="67"/>
      <c r="S138" s="79"/>
      <c r="T138" s="79"/>
      <c r="U138" s="67"/>
      <c r="V138" s="67"/>
      <c r="W138" s="67"/>
      <c r="X138" s="79"/>
      <c r="Y138" s="79"/>
      <c r="Z138" s="73"/>
      <c r="AA138" s="73"/>
      <c r="AB138" s="67"/>
      <c r="AC138" s="67"/>
      <c r="AD138" s="73"/>
      <c r="AE138" s="80"/>
      <c r="AF138" s="67"/>
      <c r="AG138" s="67"/>
      <c r="AH138" s="80"/>
      <c r="AI138" s="67"/>
      <c r="AJ138" s="80"/>
      <c r="AK138" s="67"/>
      <c r="AL138" s="67"/>
      <c r="AM138" s="73"/>
      <c r="AN138" s="61"/>
      <c r="AO138" s="61"/>
      <c r="AP138" s="67"/>
      <c r="AQ138" s="67"/>
      <c r="AR138" s="61"/>
      <c r="AS138" s="67"/>
      <c r="AT138" s="61"/>
      <c r="AU138" s="67"/>
      <c r="AW138" s="67"/>
      <c r="AZ138" s="67"/>
      <c r="BA138" s="67"/>
      <c r="BE138" s="67"/>
      <c r="BH138" s="67"/>
      <c r="BI138" s="67"/>
      <c r="BL138" s="67"/>
      <c r="BN138" s="67"/>
      <c r="BP138" s="67"/>
      <c r="BS138" s="67"/>
      <c r="BT138" s="67"/>
      <c r="BW138" s="67"/>
      <c r="BX138" s="67"/>
      <c r="BZ138" s="67"/>
      <c r="CC138" s="67"/>
      <c r="CD138" s="67"/>
      <c r="CG138" s="67"/>
      <c r="CK138" s="67"/>
      <c r="CN138" s="67"/>
      <c r="CQ138" s="67"/>
      <c r="CU138" s="67"/>
      <c r="CX138" s="67"/>
    </row>
    <row r="139" spans="1:102" s="66" customFormat="1" x14ac:dyDescent="0.3">
      <c r="A139" s="116" t="s">
        <v>442</v>
      </c>
      <c r="B139" s="61">
        <v>1</v>
      </c>
      <c r="C139" s="67" t="s">
        <v>443</v>
      </c>
      <c r="D139" s="68">
        <v>3.40835</v>
      </c>
      <c r="E139" s="67" t="s">
        <v>106</v>
      </c>
      <c r="F139" s="68">
        <f>D139*D140/D106</f>
        <v>5.9646125000000003</v>
      </c>
      <c r="G139" s="67" t="s">
        <v>419</v>
      </c>
      <c r="I139" s="67"/>
      <c r="J139" s="67"/>
      <c r="K139" s="67"/>
      <c r="O139" s="67"/>
      <c r="P139" s="67"/>
      <c r="Q139" s="67"/>
      <c r="S139" s="79"/>
      <c r="T139" s="79"/>
      <c r="U139" s="67"/>
      <c r="V139" s="67"/>
      <c r="W139" s="67"/>
      <c r="X139" s="79"/>
      <c r="Y139" s="79"/>
      <c r="Z139" s="73"/>
      <c r="AA139" s="73"/>
      <c r="AB139" s="67"/>
      <c r="AC139" s="67"/>
      <c r="AD139" s="73"/>
      <c r="AE139" s="80"/>
      <c r="AF139" s="67"/>
      <c r="AG139" s="67"/>
      <c r="AH139" s="80"/>
      <c r="AI139" s="67"/>
      <c r="AJ139" s="80"/>
      <c r="AK139" s="67"/>
      <c r="AL139" s="67"/>
      <c r="AM139" s="73"/>
      <c r="AN139" s="61"/>
      <c r="AO139" s="61"/>
      <c r="AP139" s="67"/>
      <c r="AQ139" s="67"/>
      <c r="AR139" s="61"/>
      <c r="AS139" s="67"/>
      <c r="AT139" s="61"/>
      <c r="AU139" s="67"/>
      <c r="AW139" s="67"/>
      <c r="AZ139" s="67"/>
      <c r="BA139" s="67"/>
      <c r="BE139" s="67"/>
      <c r="BH139" s="67"/>
      <c r="BI139" s="67"/>
      <c r="BL139" s="67"/>
      <c r="BN139" s="67"/>
      <c r="BP139" s="67"/>
      <c r="BS139" s="67"/>
      <c r="BT139" s="67"/>
      <c r="BW139" s="67"/>
      <c r="BX139" s="67"/>
      <c r="BZ139" s="67"/>
      <c r="CC139" s="67"/>
      <c r="CD139" s="67"/>
      <c r="CG139" s="67"/>
      <c r="CK139" s="67"/>
      <c r="CN139" s="67"/>
      <c r="CQ139" s="67"/>
      <c r="CU139" s="67"/>
      <c r="CX139" s="67"/>
    </row>
    <row r="140" spans="1:102" s="66" customFormat="1" x14ac:dyDescent="0.3">
      <c r="A140" s="116"/>
      <c r="B140" s="61">
        <v>1</v>
      </c>
      <c r="C140" s="67" t="s">
        <v>106</v>
      </c>
      <c r="D140" s="69">
        <v>196</v>
      </c>
      <c r="E140" s="67" t="s">
        <v>414</v>
      </c>
      <c r="F140" s="68"/>
      <c r="G140" s="61"/>
      <c r="I140" s="67"/>
      <c r="J140" s="67"/>
      <c r="K140" s="67"/>
      <c r="O140" s="67"/>
      <c r="P140" s="67"/>
      <c r="Q140" s="67"/>
      <c r="S140" s="79"/>
      <c r="T140" s="79"/>
      <c r="U140" s="67"/>
      <c r="V140" s="67"/>
      <c r="W140" s="67"/>
      <c r="X140" s="79"/>
      <c r="Y140" s="79"/>
      <c r="Z140" s="73"/>
      <c r="AA140" s="73"/>
      <c r="AB140" s="67"/>
      <c r="AC140" s="67"/>
      <c r="AD140" s="73"/>
      <c r="AE140" s="80"/>
      <c r="AF140" s="67"/>
      <c r="AG140" s="67"/>
      <c r="AH140" s="80"/>
      <c r="AI140" s="67"/>
      <c r="AJ140" s="80"/>
      <c r="AK140" s="67"/>
      <c r="AL140" s="67"/>
      <c r="AM140" s="73"/>
      <c r="AN140" s="61"/>
      <c r="AO140" s="61"/>
      <c r="AP140" s="67"/>
      <c r="AQ140" s="67"/>
      <c r="AR140" s="61"/>
      <c r="AS140" s="67"/>
      <c r="AT140" s="61"/>
      <c r="AU140" s="67"/>
      <c r="AW140" s="67"/>
      <c r="AZ140" s="67"/>
      <c r="BA140" s="67"/>
      <c r="BE140" s="67"/>
      <c r="BH140" s="67"/>
      <c r="BI140" s="67"/>
      <c r="BL140" s="67"/>
      <c r="BN140" s="67"/>
      <c r="BP140" s="67"/>
      <c r="BS140" s="67"/>
      <c r="BT140" s="67"/>
      <c r="BW140" s="67"/>
      <c r="BX140" s="67"/>
      <c r="BZ140" s="67"/>
      <c r="CC140" s="67"/>
      <c r="CD140" s="67"/>
      <c r="CG140" s="67"/>
      <c r="CK140" s="67"/>
      <c r="CN140" s="67"/>
      <c r="CQ140" s="67"/>
      <c r="CU140" s="67"/>
      <c r="CX140" s="67"/>
    </row>
    <row r="141" spans="1:102" s="66" customFormat="1" x14ac:dyDescent="0.3">
      <c r="A141" s="116" t="s">
        <v>444</v>
      </c>
      <c r="B141" s="61">
        <v>1</v>
      </c>
      <c r="C141" s="67" t="s">
        <v>58</v>
      </c>
      <c r="D141" s="69">
        <v>1</v>
      </c>
      <c r="E141" s="67" t="s">
        <v>233</v>
      </c>
      <c r="F141" s="68">
        <f>F142</f>
        <v>3.0446428571428572</v>
      </c>
      <c r="G141" s="67" t="s">
        <v>419</v>
      </c>
      <c r="I141" s="67"/>
      <c r="J141" s="67"/>
      <c r="K141" s="67"/>
      <c r="O141" s="67"/>
      <c r="P141" s="67"/>
      <c r="Q141" s="67"/>
      <c r="S141" s="79"/>
      <c r="T141" s="79"/>
      <c r="U141" s="67"/>
      <c r="V141" s="67"/>
      <c r="W141" s="67"/>
      <c r="X141" s="79"/>
      <c r="Y141" s="79"/>
      <c r="Z141" s="73"/>
      <c r="AA141" s="73"/>
      <c r="AB141" s="67"/>
      <c r="AC141" s="67"/>
      <c r="AD141" s="73"/>
      <c r="AE141" s="80"/>
      <c r="AF141" s="67"/>
      <c r="AG141" s="67"/>
      <c r="AH141" s="80"/>
      <c r="AI141" s="67"/>
      <c r="AJ141" s="80"/>
      <c r="AK141" s="67"/>
      <c r="AL141" s="67"/>
      <c r="AM141" s="73"/>
      <c r="AN141" s="61"/>
      <c r="AO141" s="61"/>
      <c r="AP141" s="67"/>
      <c r="AQ141" s="67"/>
      <c r="AR141" s="61"/>
      <c r="AS141" s="67"/>
      <c r="AT141" s="61"/>
      <c r="AU141" s="67"/>
      <c r="AW141" s="67"/>
      <c r="AZ141" s="67"/>
      <c r="BA141" s="67"/>
      <c r="BE141" s="67"/>
      <c r="BH141" s="67"/>
      <c r="BI141" s="67"/>
      <c r="BL141" s="67"/>
      <c r="BN141" s="67"/>
      <c r="BP141" s="67"/>
      <c r="BS141" s="67"/>
      <c r="BT141" s="67"/>
      <c r="BW141" s="67"/>
      <c r="BX141" s="67"/>
      <c r="BZ141" s="67"/>
      <c r="CC141" s="67"/>
      <c r="CD141" s="67"/>
      <c r="CG141" s="67"/>
      <c r="CK141" s="67"/>
      <c r="CN141" s="67"/>
      <c r="CQ141" s="67"/>
      <c r="CU141" s="67"/>
      <c r="CX141" s="67"/>
    </row>
    <row r="142" spans="1:102" s="66" customFormat="1" x14ac:dyDescent="0.3">
      <c r="A142" s="116"/>
      <c r="B142" s="61">
        <v>1</v>
      </c>
      <c r="C142" s="67" t="s">
        <v>233</v>
      </c>
      <c r="D142" s="69">
        <f>(355+327)/2</f>
        <v>341</v>
      </c>
      <c r="E142" s="67" t="s">
        <v>414</v>
      </c>
      <c r="F142" s="68">
        <f>D142/D106</f>
        <v>3.0446428571428572</v>
      </c>
      <c r="G142" s="67" t="s">
        <v>419</v>
      </c>
      <c r="I142" s="67"/>
      <c r="J142" s="67"/>
      <c r="K142" s="67"/>
      <c r="O142" s="67"/>
      <c r="P142" s="67"/>
      <c r="Q142" s="67"/>
      <c r="S142" s="79"/>
      <c r="T142" s="79"/>
      <c r="U142" s="67"/>
      <c r="V142" s="67"/>
      <c r="W142" s="67"/>
      <c r="X142" s="79"/>
      <c r="Y142" s="79"/>
      <c r="Z142" s="73"/>
      <c r="AA142" s="73"/>
      <c r="AB142" s="67"/>
      <c r="AC142" s="67"/>
      <c r="AD142" s="73"/>
      <c r="AE142" s="80"/>
      <c r="AF142" s="67"/>
      <c r="AG142" s="67"/>
      <c r="AH142" s="80"/>
      <c r="AI142" s="67"/>
      <c r="AJ142" s="80"/>
      <c r="AK142" s="67"/>
      <c r="AL142" s="67"/>
      <c r="AM142" s="73"/>
      <c r="AN142" s="61"/>
      <c r="AO142" s="61"/>
      <c r="AP142" s="67"/>
      <c r="AQ142" s="67"/>
      <c r="AR142" s="61"/>
      <c r="AS142" s="67"/>
      <c r="AT142" s="61"/>
      <c r="AU142" s="67"/>
      <c r="AW142" s="67"/>
      <c r="AZ142" s="67"/>
      <c r="BA142" s="67"/>
      <c r="BE142" s="67"/>
      <c r="BH142" s="67"/>
      <c r="BI142" s="67"/>
      <c r="BL142" s="67"/>
      <c r="BN142" s="67"/>
      <c r="BP142" s="67"/>
      <c r="BS142" s="67"/>
      <c r="BT142" s="67"/>
      <c r="BW142" s="67"/>
      <c r="BX142" s="67"/>
      <c r="BZ142" s="67"/>
      <c r="CC142" s="67"/>
      <c r="CD142" s="67"/>
      <c r="CG142" s="67"/>
      <c r="CK142" s="67"/>
      <c r="CN142" s="67"/>
      <c r="CQ142" s="67"/>
      <c r="CU142" s="67"/>
      <c r="CX142" s="67"/>
    </row>
    <row r="143" spans="1:102" s="66" customFormat="1" x14ac:dyDescent="0.3">
      <c r="A143" s="116" t="s">
        <v>425</v>
      </c>
      <c r="B143" s="61">
        <v>1</v>
      </c>
      <c r="C143" s="70" t="s">
        <v>48</v>
      </c>
      <c r="D143" s="69">
        <v>140.63</v>
      </c>
      <c r="E143" s="67" t="s">
        <v>414</v>
      </c>
      <c r="F143" s="68">
        <f>D143/D106</f>
        <v>1.255625</v>
      </c>
      <c r="G143" s="67" t="s">
        <v>419</v>
      </c>
      <c r="I143" s="67"/>
      <c r="J143" s="67"/>
      <c r="K143" s="67"/>
      <c r="O143" s="67"/>
      <c r="P143" s="67"/>
      <c r="Q143" s="67"/>
      <c r="S143" s="79"/>
      <c r="T143" s="79"/>
      <c r="U143" s="67"/>
      <c r="V143" s="67"/>
      <c r="W143" s="67"/>
      <c r="X143" s="79"/>
      <c r="Y143" s="79"/>
      <c r="Z143" s="73"/>
      <c r="AA143" s="73"/>
      <c r="AB143" s="67"/>
      <c r="AC143" s="67"/>
      <c r="AD143" s="73"/>
      <c r="AE143" s="80"/>
      <c r="AF143" s="67"/>
      <c r="AG143" s="67"/>
      <c r="AH143" s="80"/>
      <c r="AI143" s="67"/>
      <c r="AJ143" s="80"/>
      <c r="AK143" s="67"/>
      <c r="AL143" s="67"/>
      <c r="AM143" s="73"/>
      <c r="AN143" s="61"/>
      <c r="AO143" s="61"/>
      <c r="AP143" s="67"/>
      <c r="AQ143" s="67"/>
      <c r="AR143" s="61"/>
      <c r="AS143" s="67"/>
      <c r="AT143" s="61"/>
      <c r="AU143" s="67"/>
      <c r="AW143" s="67"/>
      <c r="AZ143" s="67"/>
      <c r="BA143" s="67"/>
      <c r="BE143" s="67"/>
      <c r="BH143" s="67"/>
      <c r="BI143" s="67"/>
      <c r="BL143" s="67"/>
      <c r="BN143" s="67"/>
      <c r="BP143" s="67"/>
      <c r="BS143" s="67"/>
      <c r="BT143" s="67"/>
      <c r="BW143" s="67"/>
      <c r="BX143" s="67"/>
      <c r="BZ143" s="67"/>
      <c r="CC143" s="67"/>
      <c r="CD143" s="67"/>
      <c r="CG143" s="67"/>
      <c r="CK143" s="67"/>
      <c r="CN143" s="67"/>
      <c r="CQ143" s="67"/>
      <c r="CU143" s="67"/>
      <c r="CX143" s="67"/>
    </row>
    <row r="144" spans="1:102" s="66" customFormat="1" x14ac:dyDescent="0.3">
      <c r="A144" s="116"/>
      <c r="B144" s="61">
        <v>1</v>
      </c>
      <c r="C144" s="70" t="s">
        <v>445</v>
      </c>
      <c r="D144" s="69">
        <v>0.91576999999999997</v>
      </c>
      <c r="E144" s="67" t="s">
        <v>48</v>
      </c>
      <c r="F144" s="68">
        <f>F143*D144</f>
        <v>1.1498637062499999</v>
      </c>
      <c r="G144" s="67" t="s">
        <v>419</v>
      </c>
      <c r="I144" s="67"/>
      <c r="J144" s="67"/>
      <c r="K144" s="67"/>
      <c r="O144" s="67"/>
      <c r="P144" s="67"/>
      <c r="Q144" s="67"/>
      <c r="S144" s="79"/>
      <c r="T144" s="79"/>
      <c r="U144" s="67"/>
      <c r="V144" s="67"/>
      <c r="W144" s="67"/>
      <c r="X144" s="79"/>
      <c r="Y144" s="79"/>
      <c r="Z144" s="73"/>
      <c r="AA144" s="73"/>
      <c r="AB144" s="67"/>
      <c r="AC144" s="67"/>
      <c r="AD144" s="73"/>
      <c r="AE144" s="80"/>
      <c r="AF144" s="67"/>
      <c r="AG144" s="67"/>
      <c r="AH144" s="80"/>
      <c r="AI144" s="67"/>
      <c r="AJ144" s="80"/>
      <c r="AK144" s="67"/>
      <c r="AL144" s="67"/>
      <c r="AM144" s="73"/>
      <c r="AN144" s="61"/>
      <c r="AO144" s="61"/>
      <c r="AP144" s="67"/>
      <c r="AQ144" s="67"/>
      <c r="AR144" s="61"/>
      <c r="AS144" s="67"/>
      <c r="AT144" s="61"/>
      <c r="AU144" s="67"/>
      <c r="AW144" s="67"/>
      <c r="AZ144" s="67"/>
      <c r="BA144" s="67"/>
      <c r="BE144" s="67"/>
      <c r="BH144" s="67"/>
      <c r="BI144" s="67"/>
      <c r="BL144" s="67"/>
      <c r="BN144" s="67"/>
      <c r="BP144" s="67"/>
      <c r="BS144" s="67"/>
      <c r="BT144" s="67"/>
      <c r="BW144" s="67"/>
      <c r="BX144" s="67"/>
      <c r="BZ144" s="67"/>
      <c r="CC144" s="67"/>
      <c r="CD144" s="67"/>
      <c r="CG144" s="67"/>
      <c r="CK144" s="67"/>
      <c r="CN144" s="67"/>
      <c r="CQ144" s="67"/>
      <c r="CU144" s="67"/>
      <c r="CX144" s="67"/>
    </row>
    <row r="145" spans="1:102" s="66" customFormat="1" x14ac:dyDescent="0.3">
      <c r="A145" s="116" t="s">
        <v>446</v>
      </c>
      <c r="B145" s="61">
        <v>1</v>
      </c>
      <c r="C145" s="70" t="s">
        <v>233</v>
      </c>
      <c r="D145" s="69">
        <v>2.37609</v>
      </c>
      <c r="E145" s="70" t="s">
        <v>106</v>
      </c>
      <c r="F145" s="68">
        <f>D145*D146</f>
        <v>4.1366063637000003</v>
      </c>
      <c r="G145" s="67" t="s">
        <v>419</v>
      </c>
      <c r="I145" s="67"/>
      <c r="J145" s="67"/>
      <c r="K145" s="70"/>
      <c r="O145" s="67"/>
      <c r="P145" s="67"/>
      <c r="Q145" s="70"/>
      <c r="S145" s="79"/>
      <c r="T145" s="79"/>
      <c r="U145" s="67"/>
      <c r="V145" s="67"/>
      <c r="W145" s="70"/>
      <c r="X145" s="79"/>
      <c r="Y145" s="79"/>
      <c r="Z145" s="73"/>
      <c r="AA145" s="73"/>
      <c r="AB145" s="70"/>
      <c r="AC145" s="67"/>
      <c r="AD145" s="73"/>
      <c r="AE145" s="80"/>
      <c r="AF145" s="70"/>
      <c r="AG145" s="67"/>
      <c r="AH145" s="80"/>
      <c r="AI145" s="70"/>
      <c r="AJ145" s="80"/>
      <c r="AK145" s="67"/>
      <c r="AL145" s="70"/>
      <c r="AM145" s="73"/>
      <c r="AN145" s="61"/>
      <c r="AO145" s="61"/>
      <c r="AP145" s="70"/>
      <c r="AQ145" s="67"/>
      <c r="AR145" s="61"/>
      <c r="AS145" s="70"/>
      <c r="AT145" s="61"/>
      <c r="AU145" s="67"/>
      <c r="AW145" s="70"/>
      <c r="AZ145" s="67"/>
      <c r="BA145" s="70"/>
      <c r="BE145" s="70"/>
      <c r="BH145" s="67"/>
      <c r="BI145" s="70"/>
      <c r="BL145" s="70"/>
      <c r="BN145" s="67"/>
      <c r="BP145" s="70"/>
      <c r="BS145" s="70"/>
      <c r="BT145" s="67"/>
      <c r="BW145" s="70"/>
      <c r="BX145" s="67"/>
      <c r="BZ145" s="70"/>
      <c r="CC145" s="70"/>
      <c r="CD145" s="67"/>
      <c r="CG145" s="67"/>
      <c r="CK145" s="67"/>
      <c r="CN145" s="67"/>
      <c r="CQ145" s="67"/>
      <c r="CU145" s="67"/>
      <c r="CX145" s="67"/>
    </row>
    <row r="146" spans="1:102" s="66" customFormat="1" x14ac:dyDescent="0.3">
      <c r="A146" s="116"/>
      <c r="B146" s="61">
        <v>1</v>
      </c>
      <c r="C146" s="70" t="s">
        <v>106</v>
      </c>
      <c r="D146" s="69">
        <v>1.7409300000000001</v>
      </c>
      <c r="E146" s="67" t="s">
        <v>419</v>
      </c>
      <c r="F146" s="68"/>
      <c r="G146" s="67"/>
      <c r="I146" s="67"/>
      <c r="J146" s="67"/>
      <c r="K146" s="67"/>
      <c r="O146" s="67"/>
      <c r="P146" s="67"/>
      <c r="Q146" s="67"/>
      <c r="S146" s="79"/>
      <c r="T146" s="79"/>
      <c r="U146" s="67"/>
      <c r="V146" s="67"/>
      <c r="W146" s="67"/>
      <c r="X146" s="79"/>
      <c r="Y146" s="79"/>
      <c r="Z146" s="73"/>
      <c r="AA146" s="73"/>
      <c r="AB146" s="67"/>
      <c r="AC146" s="67"/>
      <c r="AD146" s="73"/>
      <c r="AE146" s="80"/>
      <c r="AF146" s="67"/>
      <c r="AG146" s="67"/>
      <c r="AH146" s="80"/>
      <c r="AI146" s="67"/>
      <c r="AJ146" s="80"/>
      <c r="AK146" s="67"/>
      <c r="AL146" s="67"/>
      <c r="AM146" s="73"/>
      <c r="AN146" s="61"/>
      <c r="AO146" s="61"/>
      <c r="AP146" s="67"/>
      <c r="AQ146" s="67"/>
      <c r="AR146" s="61"/>
      <c r="AS146" s="67"/>
      <c r="AT146" s="61"/>
      <c r="AU146" s="67"/>
      <c r="AW146" s="67"/>
      <c r="AZ146" s="67"/>
      <c r="BA146" s="67"/>
      <c r="BE146" s="67"/>
      <c r="BH146" s="67"/>
      <c r="BI146" s="67"/>
      <c r="BL146" s="67"/>
      <c r="BN146" s="67"/>
      <c r="BP146" s="67"/>
      <c r="BS146" s="67"/>
      <c r="BT146" s="67"/>
      <c r="BW146" s="67"/>
      <c r="BX146" s="67"/>
      <c r="BZ146" s="67"/>
      <c r="CC146" s="67"/>
      <c r="CD146" s="67"/>
      <c r="CG146" s="67"/>
      <c r="CK146" s="67"/>
      <c r="CN146" s="67"/>
      <c r="CQ146" s="67"/>
      <c r="CU146" s="67"/>
      <c r="CX146" s="67"/>
    </row>
    <row r="147" spans="1:102" s="66" customFormat="1" x14ac:dyDescent="0.3">
      <c r="A147" s="116" t="s">
        <v>447</v>
      </c>
      <c r="B147" s="61">
        <v>1</v>
      </c>
      <c r="C147" s="70" t="s">
        <v>233</v>
      </c>
      <c r="D147" s="69">
        <v>242</v>
      </c>
      <c r="E147" s="67" t="s">
        <v>414</v>
      </c>
      <c r="F147" s="68">
        <f>D147/D106</f>
        <v>2.1607142857142856</v>
      </c>
      <c r="G147" s="67" t="s">
        <v>419</v>
      </c>
      <c r="H147" s="68">
        <f>F147/D98</f>
        <v>0.10803571428571428</v>
      </c>
      <c r="I147" s="67" t="s">
        <v>44</v>
      </c>
      <c r="J147" s="67"/>
      <c r="K147" s="67"/>
      <c r="O147" s="67"/>
      <c r="P147" s="67"/>
      <c r="Q147" s="67"/>
      <c r="S147" s="79"/>
      <c r="T147" s="79"/>
      <c r="U147" s="67"/>
      <c r="V147" s="67"/>
      <c r="W147" s="67"/>
      <c r="X147" s="79"/>
      <c r="Y147" s="79"/>
      <c r="Z147" s="73"/>
      <c r="AA147" s="73"/>
      <c r="AB147" s="67"/>
      <c r="AC147" s="67"/>
      <c r="AD147" s="73"/>
      <c r="AE147" s="80"/>
      <c r="AF147" s="67"/>
      <c r="AG147" s="67"/>
      <c r="AH147" s="80"/>
      <c r="AI147" s="67"/>
      <c r="AJ147" s="80"/>
      <c r="AK147" s="67"/>
      <c r="AL147" s="67"/>
      <c r="AM147" s="73"/>
      <c r="AN147" s="61"/>
      <c r="AO147" s="61"/>
      <c r="AP147" s="67"/>
      <c r="AQ147" s="67"/>
      <c r="AR147" s="61"/>
      <c r="AS147" s="67"/>
      <c r="AT147" s="61"/>
      <c r="AU147" s="67"/>
      <c r="AW147" s="67"/>
      <c r="AZ147" s="67"/>
      <c r="BA147" s="67"/>
      <c r="BE147" s="67"/>
      <c r="BH147" s="67"/>
      <c r="BI147" s="67"/>
      <c r="BL147" s="67"/>
      <c r="BN147" s="67"/>
      <c r="BP147" s="67"/>
      <c r="BS147" s="67"/>
      <c r="BT147" s="67"/>
      <c r="BW147" s="67"/>
      <c r="BX147" s="67"/>
      <c r="BZ147" s="67"/>
      <c r="CC147" s="67"/>
      <c r="CD147" s="67"/>
      <c r="CG147" s="67"/>
      <c r="CK147" s="67"/>
      <c r="CN147" s="67"/>
      <c r="CQ147" s="67"/>
      <c r="CU147" s="67"/>
      <c r="CX147" s="67"/>
    </row>
    <row r="148" spans="1:102" s="66" customFormat="1" x14ac:dyDescent="0.3">
      <c r="A148" s="116"/>
      <c r="B148" s="61">
        <v>1</v>
      </c>
      <c r="C148" s="70" t="s">
        <v>48</v>
      </c>
      <c r="D148" s="68">
        <f>F150/D149</f>
        <v>4.400227973715972</v>
      </c>
      <c r="E148" s="67" t="s">
        <v>419</v>
      </c>
      <c r="F148" s="68">
        <f>D148/D98</f>
        <v>0.22001139868579861</v>
      </c>
      <c r="G148" s="67" t="s">
        <v>44</v>
      </c>
      <c r="I148" s="67"/>
      <c r="J148" s="67"/>
      <c r="K148" s="67"/>
      <c r="O148" s="67"/>
      <c r="P148" s="67"/>
      <c r="Q148" s="67"/>
      <c r="S148" s="79"/>
      <c r="T148" s="79"/>
      <c r="U148" s="67"/>
      <c r="V148" s="67"/>
      <c r="W148" s="67"/>
      <c r="X148" s="79"/>
      <c r="Y148" s="79"/>
      <c r="Z148" s="73"/>
      <c r="AA148" s="73"/>
      <c r="AB148" s="67"/>
      <c r="AC148" s="67"/>
      <c r="AD148" s="73"/>
      <c r="AE148" s="80"/>
      <c r="AF148" s="67"/>
      <c r="AG148" s="67"/>
      <c r="AH148" s="80"/>
      <c r="AI148" s="67"/>
      <c r="AJ148" s="80"/>
      <c r="AK148" s="67"/>
      <c r="AL148" s="67"/>
      <c r="AM148" s="73"/>
      <c r="AN148" s="61"/>
      <c r="AO148" s="61"/>
      <c r="AP148" s="67"/>
      <c r="AQ148" s="67"/>
      <c r="AR148" s="61"/>
      <c r="AS148" s="67"/>
      <c r="AT148" s="61"/>
      <c r="AU148" s="67"/>
      <c r="AW148" s="67"/>
      <c r="AZ148" s="67"/>
      <c r="BA148" s="67"/>
      <c r="BE148" s="67"/>
      <c r="BH148" s="67"/>
      <c r="BI148" s="67"/>
      <c r="BL148" s="67"/>
      <c r="BN148" s="67"/>
      <c r="BP148" s="67"/>
      <c r="BS148" s="67"/>
      <c r="BT148" s="67"/>
      <c r="BW148" s="67"/>
      <c r="BX148" s="67"/>
      <c r="BZ148" s="67"/>
      <c r="CC148" s="67"/>
      <c r="CD148" s="67"/>
      <c r="CG148" s="67"/>
      <c r="CK148" s="67"/>
      <c r="CN148" s="67"/>
      <c r="CQ148" s="67"/>
      <c r="CU148" s="67"/>
      <c r="CX148" s="67"/>
    </row>
    <row r="149" spans="1:102" s="66" customFormat="1" x14ac:dyDescent="0.3">
      <c r="A149" s="116"/>
      <c r="B149" s="61">
        <v>1</v>
      </c>
      <c r="C149" s="70" t="s">
        <v>428</v>
      </c>
      <c r="D149" s="69">
        <v>0.59655999999999998</v>
      </c>
      <c r="E149" s="67" t="s">
        <v>48</v>
      </c>
      <c r="I149" s="67"/>
      <c r="J149" s="67"/>
      <c r="K149" s="67"/>
      <c r="O149" s="67"/>
      <c r="P149" s="67"/>
      <c r="Q149" s="67"/>
      <c r="S149" s="79"/>
      <c r="T149" s="79"/>
      <c r="U149" s="67"/>
      <c r="V149" s="67"/>
      <c r="W149" s="67"/>
      <c r="X149" s="79"/>
      <c r="Y149" s="79"/>
      <c r="Z149" s="73"/>
      <c r="AA149" s="73"/>
      <c r="AB149" s="67"/>
      <c r="AC149" s="67"/>
      <c r="AD149" s="73"/>
      <c r="AE149" s="80"/>
      <c r="AF149" s="67"/>
      <c r="AG149" s="67"/>
      <c r="AH149" s="80"/>
      <c r="AI149" s="67"/>
      <c r="AJ149" s="80"/>
      <c r="AK149" s="67"/>
      <c r="AL149" s="67"/>
      <c r="AM149" s="73"/>
      <c r="AN149" s="61"/>
      <c r="AO149" s="61"/>
      <c r="AP149" s="67"/>
      <c r="AQ149" s="67"/>
      <c r="AR149" s="61"/>
      <c r="AS149" s="67"/>
      <c r="AT149" s="61"/>
      <c r="AU149" s="67"/>
      <c r="AW149" s="67"/>
      <c r="AZ149" s="67"/>
      <c r="BA149" s="67"/>
      <c r="BE149" s="67"/>
      <c r="BH149" s="67"/>
      <c r="BI149" s="67"/>
      <c r="BL149" s="67"/>
      <c r="BN149" s="67"/>
      <c r="BP149" s="67"/>
      <c r="BS149" s="67"/>
      <c r="BT149" s="67"/>
      <c r="BW149" s="67"/>
      <c r="BX149" s="67"/>
      <c r="BZ149" s="67"/>
      <c r="CC149" s="67"/>
      <c r="CD149" s="67"/>
      <c r="CG149" s="67"/>
      <c r="CK149" s="67"/>
      <c r="CN149" s="67"/>
      <c r="CQ149" s="67"/>
      <c r="CU149" s="67"/>
      <c r="CX149" s="67"/>
    </row>
    <row r="150" spans="1:102" s="66" customFormat="1" x14ac:dyDescent="0.3">
      <c r="A150" s="61" t="s">
        <v>448</v>
      </c>
      <c r="B150" s="61">
        <v>1</v>
      </c>
      <c r="C150" s="70" t="s">
        <v>428</v>
      </c>
      <c r="D150" s="69">
        <v>294</v>
      </c>
      <c r="E150" s="67" t="s">
        <v>414</v>
      </c>
      <c r="F150" s="68">
        <f>D150/D106</f>
        <v>2.625</v>
      </c>
      <c r="G150" s="67" t="s">
        <v>419</v>
      </c>
      <c r="H150" s="66">
        <f>F150/D98</f>
        <v>0.13125000000000001</v>
      </c>
      <c r="I150" s="67" t="s">
        <v>44</v>
      </c>
      <c r="J150" s="67"/>
      <c r="K150" s="67"/>
      <c r="O150" s="67"/>
      <c r="P150" s="67"/>
      <c r="Q150" s="67"/>
      <c r="S150" s="79"/>
      <c r="T150" s="79"/>
      <c r="U150" s="67"/>
      <c r="V150" s="67"/>
      <c r="W150" s="67"/>
      <c r="X150" s="79"/>
      <c r="Y150" s="79"/>
      <c r="Z150" s="73"/>
      <c r="AA150" s="73"/>
      <c r="AB150" s="67"/>
      <c r="AC150" s="67"/>
      <c r="AD150" s="73"/>
      <c r="AE150" s="80"/>
      <c r="AF150" s="67"/>
      <c r="AG150" s="67"/>
      <c r="AH150" s="80"/>
      <c r="AI150" s="67"/>
      <c r="AJ150" s="80"/>
      <c r="AK150" s="67"/>
      <c r="AL150" s="67"/>
      <c r="AM150" s="73"/>
      <c r="AN150" s="61"/>
      <c r="AO150" s="61"/>
      <c r="AP150" s="67"/>
      <c r="AQ150" s="67"/>
      <c r="AR150" s="61"/>
      <c r="AS150" s="67"/>
      <c r="AT150" s="61"/>
      <c r="AU150" s="67"/>
      <c r="AW150" s="67"/>
      <c r="AZ150" s="67"/>
      <c r="BA150" s="67"/>
      <c r="BE150" s="67"/>
      <c r="BH150" s="67"/>
      <c r="BI150" s="67"/>
      <c r="BL150" s="67"/>
      <c r="BN150" s="67"/>
      <c r="BP150" s="67"/>
      <c r="BS150" s="67"/>
      <c r="BT150" s="67"/>
      <c r="BW150" s="67"/>
      <c r="BX150" s="67"/>
      <c r="BZ150" s="67"/>
      <c r="CC150" s="67"/>
      <c r="CD150" s="67"/>
      <c r="CG150" s="67"/>
      <c r="CK150" s="67"/>
      <c r="CN150" s="67"/>
      <c r="CQ150" s="67"/>
      <c r="CU150" s="67"/>
      <c r="CX150" s="67"/>
    </row>
    <row r="151" spans="1:102" s="66" customFormat="1" x14ac:dyDescent="0.3">
      <c r="A151" s="61" t="s">
        <v>90</v>
      </c>
      <c r="B151" s="61">
        <v>1</v>
      </c>
      <c r="C151" s="70" t="s">
        <v>48</v>
      </c>
      <c r="D151" s="68">
        <v>0.88400000000000001</v>
      </c>
      <c r="E151" s="67" t="s">
        <v>419</v>
      </c>
      <c r="I151" s="67"/>
      <c r="J151" s="67"/>
      <c r="K151" s="67"/>
      <c r="O151" s="67"/>
      <c r="P151" s="67"/>
      <c r="Q151" s="67"/>
      <c r="S151" s="79"/>
      <c r="T151" s="79"/>
      <c r="U151" s="67"/>
      <c r="V151" s="67"/>
      <c r="W151" s="67"/>
      <c r="X151" s="79"/>
      <c r="Y151" s="79"/>
      <c r="Z151" s="73"/>
      <c r="AA151" s="73"/>
      <c r="AB151" s="67"/>
      <c r="AC151" s="67"/>
      <c r="AD151" s="73"/>
      <c r="AE151" s="80"/>
      <c r="AF151" s="67"/>
      <c r="AG151" s="67"/>
      <c r="AH151" s="80"/>
      <c r="AI151" s="67"/>
      <c r="AJ151" s="80"/>
      <c r="AK151" s="67"/>
      <c r="AL151" s="67"/>
      <c r="AM151" s="73"/>
      <c r="AN151" s="61"/>
      <c r="AO151" s="61"/>
      <c r="AP151" s="67"/>
      <c r="AQ151" s="67"/>
      <c r="AR151" s="61"/>
      <c r="AS151" s="67"/>
      <c r="AT151" s="61"/>
      <c r="AU151" s="67"/>
      <c r="AW151" s="67"/>
      <c r="AZ151" s="67"/>
      <c r="BA151" s="67"/>
      <c r="BE151" s="67"/>
      <c r="BH151" s="67"/>
      <c r="BI151" s="67"/>
      <c r="BL151" s="67"/>
      <c r="BN151" s="67"/>
      <c r="BP151" s="67"/>
      <c r="BS151" s="67"/>
      <c r="BT151" s="67"/>
      <c r="BW151" s="67"/>
      <c r="BX151" s="67"/>
      <c r="BZ151" s="67"/>
      <c r="CC151" s="67"/>
      <c r="CD151" s="67"/>
      <c r="CG151" s="67"/>
      <c r="CK151" s="67"/>
      <c r="CN151" s="67"/>
      <c r="CQ151" s="67"/>
      <c r="CU151" s="67"/>
      <c r="CX151" s="67"/>
    </row>
    <row r="152" spans="1:102" s="66" customFormat="1" x14ac:dyDescent="0.3">
      <c r="A152" s="61" t="s">
        <v>200</v>
      </c>
      <c r="B152" s="61">
        <v>1</v>
      </c>
      <c r="C152" s="70" t="s">
        <v>106</v>
      </c>
      <c r="D152" s="69">
        <v>149</v>
      </c>
      <c r="E152" s="67" t="s">
        <v>414</v>
      </c>
      <c r="F152" s="68">
        <f>D152/D106</f>
        <v>1.3303571428571428</v>
      </c>
      <c r="G152" s="67" t="s">
        <v>419</v>
      </c>
      <c r="I152" s="67"/>
      <c r="J152" s="67"/>
      <c r="K152" s="67"/>
      <c r="O152" s="67"/>
      <c r="P152" s="67"/>
      <c r="Q152" s="67"/>
      <c r="S152" s="79"/>
      <c r="T152" s="79"/>
      <c r="U152" s="67"/>
      <c r="V152" s="67"/>
      <c r="W152" s="67"/>
      <c r="X152" s="79"/>
      <c r="Y152" s="79"/>
      <c r="Z152" s="73"/>
      <c r="AA152" s="73"/>
      <c r="AB152" s="67"/>
      <c r="AC152" s="67"/>
      <c r="AD152" s="73"/>
      <c r="AE152" s="80"/>
      <c r="AF152" s="67"/>
      <c r="AG152" s="67"/>
      <c r="AH152" s="80"/>
      <c r="AI152" s="67"/>
      <c r="AJ152" s="80"/>
      <c r="AK152" s="67"/>
      <c r="AL152" s="67"/>
      <c r="AM152" s="73"/>
      <c r="AN152" s="61"/>
      <c r="AO152" s="61"/>
      <c r="AP152" s="67"/>
      <c r="AQ152" s="67"/>
      <c r="AR152" s="61"/>
      <c r="AS152" s="67"/>
      <c r="AT152" s="61"/>
      <c r="AU152" s="67"/>
      <c r="AW152" s="67"/>
      <c r="AZ152" s="67"/>
      <c r="BA152" s="67"/>
      <c r="BE152" s="67"/>
      <c r="BH152" s="67"/>
      <c r="BI152" s="67"/>
      <c r="BL152" s="67"/>
      <c r="BN152" s="67"/>
      <c r="BP152" s="67"/>
      <c r="BS152" s="67"/>
      <c r="BT152" s="67"/>
      <c r="BW152" s="67"/>
      <c r="BX152" s="67"/>
      <c r="BZ152" s="67"/>
      <c r="CC152" s="67"/>
      <c r="CD152" s="67"/>
      <c r="CG152" s="67"/>
      <c r="CK152" s="67"/>
      <c r="CN152" s="67"/>
      <c r="CQ152" s="67"/>
      <c r="CU152" s="67"/>
      <c r="CX152" s="67"/>
    </row>
    <row r="153" spans="1:102" s="66" customFormat="1" x14ac:dyDescent="0.3">
      <c r="A153" s="61" t="s">
        <v>230</v>
      </c>
      <c r="B153" s="61">
        <v>1</v>
      </c>
      <c r="C153" s="70" t="s">
        <v>48</v>
      </c>
      <c r="D153" s="69">
        <v>164</v>
      </c>
      <c r="E153" s="67" t="s">
        <v>414</v>
      </c>
      <c r="F153" s="68">
        <f>D153/D106</f>
        <v>1.4642857142857142</v>
      </c>
      <c r="G153" s="67" t="s">
        <v>419</v>
      </c>
      <c r="I153" s="67"/>
      <c r="J153" s="67"/>
      <c r="K153" s="67"/>
      <c r="O153" s="67"/>
      <c r="P153" s="67"/>
      <c r="Q153" s="67"/>
      <c r="S153" s="79"/>
      <c r="T153" s="79"/>
      <c r="U153" s="67"/>
      <c r="V153" s="67"/>
      <c r="W153" s="67"/>
      <c r="X153" s="79"/>
      <c r="Y153" s="79"/>
      <c r="Z153" s="73"/>
      <c r="AA153" s="73"/>
      <c r="AB153" s="67"/>
      <c r="AC153" s="67"/>
      <c r="AD153" s="73"/>
      <c r="AE153" s="80"/>
      <c r="AF153" s="67"/>
      <c r="AG153" s="67"/>
      <c r="AH153" s="80"/>
      <c r="AI153" s="67"/>
      <c r="AJ153" s="80"/>
      <c r="AK153" s="67"/>
      <c r="AL153" s="67"/>
      <c r="AM153" s="73"/>
      <c r="AN153" s="61"/>
      <c r="AO153" s="61"/>
      <c r="AP153" s="67"/>
      <c r="AQ153" s="67"/>
      <c r="AR153" s="61"/>
      <c r="AS153" s="67"/>
      <c r="AT153" s="61"/>
      <c r="AU153" s="67"/>
      <c r="AW153" s="67"/>
      <c r="AZ153" s="67"/>
      <c r="BA153" s="67"/>
      <c r="BE153" s="67"/>
      <c r="BH153" s="67"/>
      <c r="BI153" s="67"/>
      <c r="BL153" s="67"/>
      <c r="BN153" s="67"/>
      <c r="BP153" s="67"/>
      <c r="BS153" s="67"/>
      <c r="BT153" s="67"/>
      <c r="BW153" s="67"/>
      <c r="BX153" s="67"/>
      <c r="BZ153" s="67"/>
      <c r="CC153" s="67"/>
      <c r="CD153" s="67"/>
      <c r="CG153" s="67"/>
      <c r="CK153" s="67"/>
      <c r="CN153" s="67"/>
      <c r="CQ153" s="67"/>
      <c r="CU153" s="67"/>
      <c r="CX153" s="67"/>
    </row>
    <row r="154" spans="1:102" s="66" customFormat="1" x14ac:dyDescent="0.3">
      <c r="A154" s="116" t="s">
        <v>194</v>
      </c>
      <c r="B154" s="61">
        <v>1</v>
      </c>
      <c r="C154" s="70" t="s">
        <v>428</v>
      </c>
      <c r="D154" s="69">
        <v>2.0271699999999999</v>
      </c>
      <c r="E154" s="67" t="s">
        <v>233</v>
      </c>
      <c r="F154" s="68">
        <f>D155*D154/D106</f>
        <v>6.0815099999999997</v>
      </c>
      <c r="G154" s="67" t="s">
        <v>419</v>
      </c>
      <c r="I154" s="67"/>
      <c r="J154" s="67"/>
      <c r="K154" s="67"/>
      <c r="O154" s="67"/>
      <c r="P154" s="67"/>
      <c r="Q154" s="67"/>
      <c r="S154" s="79"/>
      <c r="T154" s="79"/>
      <c r="U154" s="67"/>
      <c r="V154" s="67"/>
      <c r="W154" s="67"/>
      <c r="X154" s="79"/>
      <c r="Y154" s="79"/>
      <c r="Z154" s="73"/>
      <c r="AA154" s="73"/>
      <c r="AB154" s="67"/>
      <c r="AC154" s="67"/>
      <c r="AD154" s="73"/>
      <c r="AE154" s="80"/>
      <c r="AF154" s="67"/>
      <c r="AG154" s="67"/>
      <c r="AH154" s="80"/>
      <c r="AI154" s="67"/>
      <c r="AJ154" s="80"/>
      <c r="AK154" s="67"/>
      <c r="AL154" s="67"/>
      <c r="AM154" s="73"/>
      <c r="AN154" s="61"/>
      <c r="AO154" s="61"/>
      <c r="AP154" s="67"/>
      <c r="AQ154" s="67"/>
      <c r="AR154" s="61"/>
      <c r="AS154" s="67"/>
      <c r="AT154" s="61"/>
      <c r="AU154" s="67"/>
      <c r="AW154" s="67"/>
      <c r="AZ154" s="67"/>
      <c r="BA154" s="67"/>
      <c r="BE154" s="67"/>
      <c r="BH154" s="67"/>
      <c r="BI154" s="67"/>
      <c r="BL154" s="67"/>
      <c r="BN154" s="67"/>
      <c r="BP154" s="67"/>
      <c r="BS154" s="67"/>
      <c r="BT154" s="67"/>
      <c r="BW154" s="67"/>
      <c r="BX154" s="67"/>
      <c r="BZ154" s="67"/>
      <c r="CC154" s="67"/>
      <c r="CD154" s="67"/>
      <c r="CG154" s="67"/>
      <c r="CK154" s="67"/>
      <c r="CN154" s="67"/>
      <c r="CQ154" s="67"/>
      <c r="CU154" s="67"/>
      <c r="CX154" s="67"/>
    </row>
    <row r="155" spans="1:102" s="66" customFormat="1" x14ac:dyDescent="0.3">
      <c r="A155" s="116"/>
      <c r="B155" s="61">
        <v>1</v>
      </c>
      <c r="C155" s="70" t="s">
        <v>233</v>
      </c>
      <c r="D155" s="69">
        <v>336</v>
      </c>
      <c r="E155" s="67" t="s">
        <v>414</v>
      </c>
      <c r="F155" s="68">
        <f>D155/D106</f>
        <v>3</v>
      </c>
      <c r="G155" s="67" t="s">
        <v>419</v>
      </c>
      <c r="H155" s="68">
        <f>F155/D98</f>
        <v>0.15</v>
      </c>
      <c r="I155" s="67" t="s">
        <v>44</v>
      </c>
      <c r="J155" s="67"/>
      <c r="K155" s="67"/>
      <c r="O155" s="67"/>
      <c r="P155" s="67"/>
      <c r="Q155" s="67"/>
      <c r="S155" s="79"/>
      <c r="T155" s="79"/>
      <c r="U155" s="67"/>
      <c r="V155" s="67"/>
      <c r="W155" s="67"/>
      <c r="X155" s="79"/>
      <c r="Y155" s="79"/>
      <c r="Z155" s="73"/>
      <c r="AA155" s="73"/>
      <c r="AB155" s="67"/>
      <c r="AC155" s="67"/>
      <c r="AD155" s="73"/>
      <c r="AE155" s="80"/>
      <c r="AF155" s="67"/>
      <c r="AG155" s="67"/>
      <c r="AH155" s="80"/>
      <c r="AI155" s="67"/>
      <c r="AJ155" s="80"/>
      <c r="AK155" s="67"/>
      <c r="AL155" s="67"/>
      <c r="AM155" s="73"/>
      <c r="AN155" s="61"/>
      <c r="AO155" s="61"/>
      <c r="AP155" s="67"/>
      <c r="AQ155" s="67"/>
      <c r="AR155" s="61"/>
      <c r="AS155" s="67"/>
      <c r="AT155" s="61"/>
      <c r="AU155" s="67"/>
      <c r="AW155" s="67"/>
      <c r="AZ155" s="67"/>
      <c r="BA155" s="67"/>
      <c r="BE155" s="67"/>
      <c r="BH155" s="67"/>
      <c r="BI155" s="67"/>
      <c r="BL155" s="67"/>
      <c r="BN155" s="67"/>
      <c r="BP155" s="67"/>
      <c r="BS155" s="67"/>
      <c r="BT155" s="67"/>
      <c r="BW155" s="67"/>
      <c r="BX155" s="67"/>
      <c r="BZ155" s="67"/>
      <c r="CC155" s="67"/>
      <c r="CD155" s="67"/>
      <c r="CG155" s="67"/>
      <c r="CK155" s="67"/>
      <c r="CN155" s="67"/>
      <c r="CQ155" s="67"/>
      <c r="CU155" s="67"/>
      <c r="CX155" s="67"/>
    </row>
    <row r="156" spans="1:102" s="66" customFormat="1" x14ac:dyDescent="0.3">
      <c r="A156" s="62" t="s">
        <v>449</v>
      </c>
      <c r="B156" s="61">
        <v>1</v>
      </c>
      <c r="C156" s="70" t="s">
        <v>48</v>
      </c>
      <c r="D156" s="69">
        <v>746.66700000000003</v>
      </c>
      <c r="E156" s="67" t="s">
        <v>414</v>
      </c>
      <c r="F156" s="68">
        <f>D156/D106</f>
        <v>6.6666696428571433</v>
      </c>
      <c r="G156" s="67" t="s">
        <v>419</v>
      </c>
      <c r="H156" s="68">
        <f>F156/D98</f>
        <v>0.33333348214285718</v>
      </c>
      <c r="I156" s="67" t="s">
        <v>44</v>
      </c>
      <c r="J156" s="67"/>
      <c r="K156" s="67"/>
      <c r="O156" s="67"/>
      <c r="P156" s="67"/>
      <c r="Q156" s="67"/>
      <c r="S156" s="79"/>
      <c r="T156" s="79"/>
      <c r="U156" s="67"/>
      <c r="V156" s="67"/>
      <c r="W156" s="67"/>
      <c r="X156" s="79"/>
      <c r="Y156" s="79"/>
      <c r="Z156" s="73"/>
      <c r="AA156" s="73"/>
      <c r="AB156" s="67"/>
      <c r="AC156" s="67"/>
      <c r="AD156" s="73"/>
      <c r="AE156" s="80"/>
      <c r="AF156" s="67"/>
      <c r="AG156" s="67"/>
      <c r="AH156" s="80"/>
      <c r="AI156" s="67"/>
      <c r="AJ156" s="80"/>
      <c r="AK156" s="67"/>
      <c r="AL156" s="67"/>
      <c r="AM156" s="73"/>
      <c r="AN156" s="61"/>
      <c r="AO156" s="61"/>
      <c r="AP156" s="67"/>
      <c r="AQ156" s="67"/>
      <c r="AR156" s="61"/>
      <c r="AS156" s="67"/>
      <c r="AT156" s="61"/>
      <c r="AU156" s="67"/>
      <c r="AW156" s="67"/>
      <c r="AZ156" s="67"/>
      <c r="BA156" s="67"/>
      <c r="BE156" s="67"/>
      <c r="BH156" s="67"/>
      <c r="BI156" s="67"/>
      <c r="BL156" s="67"/>
      <c r="BN156" s="67"/>
      <c r="BP156" s="67"/>
      <c r="BS156" s="67"/>
      <c r="BT156" s="67"/>
      <c r="BW156" s="67"/>
      <c r="BX156" s="67"/>
      <c r="BZ156" s="67"/>
      <c r="CC156" s="67"/>
      <c r="CD156" s="67"/>
      <c r="CG156" s="67"/>
      <c r="CK156" s="67"/>
      <c r="CN156" s="67"/>
      <c r="CQ156" s="67"/>
      <c r="CU156" s="67"/>
      <c r="CX156" s="67"/>
    </row>
    <row r="157" spans="1:102" s="66" customFormat="1" x14ac:dyDescent="0.3">
      <c r="A157" s="116" t="s">
        <v>117</v>
      </c>
      <c r="B157" s="61">
        <v>1</v>
      </c>
      <c r="C157" s="70" t="s">
        <v>445</v>
      </c>
      <c r="D157" s="69">
        <v>260</v>
      </c>
      <c r="E157" s="67" t="s">
        <v>414</v>
      </c>
      <c r="F157" s="68">
        <f>D157/D106</f>
        <v>2.3214285714285716</v>
      </c>
      <c r="G157" s="67" t="s">
        <v>419</v>
      </c>
      <c r="I157" s="67"/>
      <c r="J157" s="67"/>
      <c r="K157" s="67"/>
      <c r="O157" s="67"/>
      <c r="P157" s="67"/>
      <c r="Q157" s="67"/>
      <c r="U157" s="67"/>
      <c r="V157" s="67"/>
      <c r="W157" s="67"/>
      <c r="Z157" s="73"/>
      <c r="AA157" s="73"/>
      <c r="AB157" s="67"/>
      <c r="AC157" s="67"/>
      <c r="AD157" s="73"/>
      <c r="AE157" s="61"/>
      <c r="AF157" s="67"/>
      <c r="AG157" s="67"/>
      <c r="AH157" s="61"/>
      <c r="AI157" s="67"/>
      <c r="AJ157" s="61"/>
      <c r="AK157" s="67"/>
      <c r="AL157" s="67"/>
      <c r="AM157" s="73"/>
      <c r="AN157" s="61"/>
      <c r="AO157" s="61"/>
      <c r="AP157" s="67"/>
      <c r="AQ157" s="67"/>
      <c r="AR157" s="61"/>
      <c r="AS157" s="67"/>
      <c r="AT157" s="61"/>
      <c r="AU157" s="67"/>
      <c r="AW157" s="67"/>
      <c r="AZ157" s="67"/>
      <c r="BA157" s="67"/>
      <c r="BE157" s="67"/>
      <c r="BH157" s="67"/>
      <c r="BI157" s="67"/>
      <c r="BL157" s="67"/>
      <c r="BN157" s="67"/>
      <c r="BP157" s="67"/>
      <c r="BS157" s="67"/>
      <c r="BT157" s="67"/>
      <c r="BW157" s="67"/>
      <c r="BX157" s="67"/>
      <c r="BZ157" s="67"/>
      <c r="CC157" s="67"/>
      <c r="CD157" s="67"/>
      <c r="CG157" s="67"/>
      <c r="CK157" s="67"/>
      <c r="CN157" s="67"/>
      <c r="CQ157" s="67"/>
      <c r="CU157" s="67"/>
      <c r="CX157" s="67"/>
    </row>
    <row r="158" spans="1:102" s="66" customFormat="1" x14ac:dyDescent="0.3">
      <c r="A158" s="116"/>
      <c r="B158" s="61">
        <v>1</v>
      </c>
      <c r="C158" s="70" t="s">
        <v>48</v>
      </c>
      <c r="D158" s="69">
        <v>1.5662799999999999</v>
      </c>
      <c r="E158" s="67" t="s">
        <v>419</v>
      </c>
      <c r="F158" s="68">
        <f>D158/D98</f>
        <v>7.8313999999999995E-2</v>
      </c>
      <c r="G158" s="67" t="s">
        <v>44</v>
      </c>
      <c r="I158" s="67"/>
      <c r="J158" s="67"/>
      <c r="K158" s="67"/>
      <c r="O158" s="67"/>
      <c r="P158" s="67"/>
      <c r="Q158" s="67"/>
      <c r="U158" s="67"/>
      <c r="V158" s="67"/>
      <c r="W158" s="67"/>
      <c r="Z158" s="73"/>
      <c r="AA158" s="73"/>
      <c r="AB158" s="67"/>
      <c r="AC158" s="67"/>
      <c r="AD158" s="73"/>
      <c r="AE158" s="61"/>
      <c r="AF158" s="67"/>
      <c r="AG158" s="67"/>
      <c r="AH158" s="61"/>
      <c r="AI158" s="67"/>
      <c r="AJ158" s="61"/>
      <c r="AK158" s="67"/>
      <c r="AL158" s="67"/>
      <c r="AM158" s="73"/>
      <c r="AN158" s="61"/>
      <c r="AO158" s="61"/>
      <c r="AP158" s="67"/>
      <c r="AQ158" s="67"/>
      <c r="AR158" s="61"/>
      <c r="AS158" s="67"/>
      <c r="AT158" s="61"/>
      <c r="AU158" s="67"/>
      <c r="AW158" s="67"/>
      <c r="AZ158" s="67"/>
      <c r="BA158" s="67"/>
      <c r="BE158" s="67"/>
      <c r="BH158" s="67"/>
      <c r="BI158" s="67"/>
      <c r="BL158" s="67"/>
      <c r="BN158" s="67"/>
      <c r="BP158" s="67"/>
      <c r="BS158" s="67"/>
      <c r="BT158" s="67"/>
      <c r="BW158" s="67"/>
      <c r="BX158" s="67"/>
      <c r="BZ158" s="67"/>
      <c r="CC158" s="67"/>
      <c r="CD158" s="67"/>
      <c r="CG158" s="67"/>
      <c r="CK158" s="67"/>
      <c r="CN158" s="67"/>
      <c r="CQ158" s="67"/>
      <c r="CU158" s="67"/>
      <c r="CX158" s="67"/>
    </row>
    <row r="159" spans="1:102" s="66" customFormat="1" x14ac:dyDescent="0.3">
      <c r="A159" s="116"/>
      <c r="B159" s="61">
        <v>1</v>
      </c>
      <c r="C159" s="70" t="s">
        <v>65</v>
      </c>
      <c r="D159" s="69">
        <v>560</v>
      </c>
      <c r="E159" s="67" t="s">
        <v>414</v>
      </c>
      <c r="F159" s="68">
        <f>D159/D106</f>
        <v>5</v>
      </c>
      <c r="G159" s="67" t="s">
        <v>419</v>
      </c>
      <c r="H159" s="73"/>
      <c r="I159" s="67"/>
      <c r="J159" s="67"/>
      <c r="K159" s="67"/>
      <c r="M159" s="73"/>
      <c r="N159" s="73"/>
      <c r="O159" s="67"/>
      <c r="P159" s="67"/>
      <c r="Q159" s="67"/>
      <c r="U159" s="67"/>
      <c r="V159" s="67"/>
      <c r="W159" s="67"/>
      <c r="AB159" s="67"/>
      <c r="AC159" s="67"/>
      <c r="AF159" s="67"/>
      <c r="AG159" s="67"/>
      <c r="AH159" s="61"/>
      <c r="AI159" s="67"/>
      <c r="AK159" s="67"/>
      <c r="AL159" s="67"/>
      <c r="AN159" s="73"/>
      <c r="AO159" s="73"/>
      <c r="AP159" s="67"/>
      <c r="AQ159" s="67"/>
      <c r="AS159" s="67"/>
      <c r="AU159" s="67"/>
      <c r="AW159" s="67"/>
      <c r="AZ159" s="67"/>
      <c r="BA159" s="67"/>
      <c r="BE159" s="67"/>
      <c r="BH159" s="67"/>
      <c r="BI159" s="67"/>
      <c r="BK159" s="73"/>
      <c r="BL159" s="67"/>
      <c r="BN159" s="67"/>
      <c r="BP159" s="67"/>
      <c r="BS159" s="67"/>
      <c r="BT159" s="67"/>
      <c r="BW159" s="67"/>
      <c r="BX159" s="67"/>
      <c r="BZ159" s="67"/>
      <c r="CC159" s="67"/>
      <c r="CD159" s="67"/>
      <c r="CG159" s="67"/>
      <c r="CK159" s="67"/>
      <c r="CN159" s="67"/>
      <c r="CQ159" s="67"/>
      <c r="CU159" s="67"/>
      <c r="CX159" s="67"/>
    </row>
    <row r="160" spans="1:102" s="61" customFormat="1" x14ac:dyDescent="0.3">
      <c r="A160" s="116" t="s">
        <v>450</v>
      </c>
      <c r="B160" s="61">
        <v>1</v>
      </c>
      <c r="C160" s="67" t="s">
        <v>233</v>
      </c>
      <c r="D160" s="81">
        <v>80</v>
      </c>
      <c r="E160" s="67" t="s">
        <v>414</v>
      </c>
      <c r="F160" s="82">
        <f>D160/D161</f>
        <v>0.7142857142857143</v>
      </c>
      <c r="G160" s="67" t="s">
        <v>419</v>
      </c>
      <c r="H160" s="81"/>
      <c r="I160" s="67"/>
      <c r="J160" s="67"/>
      <c r="K160" s="67"/>
      <c r="L160" s="81"/>
      <c r="M160" s="81"/>
      <c r="N160" s="81"/>
      <c r="O160" s="67"/>
      <c r="P160" s="67"/>
      <c r="Q160" s="67"/>
      <c r="R160" s="81"/>
      <c r="S160" s="81"/>
      <c r="U160" s="67"/>
      <c r="V160" s="67"/>
      <c r="W160" s="67"/>
      <c r="AB160" s="67"/>
      <c r="AC160" s="67"/>
      <c r="AF160" s="67"/>
      <c r="AG160" s="67"/>
      <c r="AI160" s="67"/>
      <c r="AK160" s="67"/>
      <c r="AL160" s="67"/>
      <c r="AP160" s="67"/>
      <c r="AQ160" s="67"/>
      <c r="AS160" s="67"/>
      <c r="AU160" s="67"/>
      <c r="AW160" s="67"/>
      <c r="AZ160" s="67"/>
      <c r="BA160" s="67"/>
      <c r="BE160" s="67"/>
      <c r="BH160" s="67"/>
      <c r="BI160" s="67"/>
      <c r="BL160" s="67"/>
      <c r="BN160" s="67"/>
      <c r="BP160" s="67"/>
      <c r="BS160" s="67"/>
      <c r="BT160" s="67"/>
      <c r="BW160" s="67"/>
      <c r="BX160" s="67"/>
      <c r="BZ160" s="67"/>
      <c r="CC160" s="67"/>
      <c r="CD160" s="67"/>
      <c r="CG160" s="67"/>
      <c r="CK160" s="67"/>
      <c r="CN160" s="67"/>
      <c r="CQ160" s="67"/>
      <c r="CU160" s="67"/>
      <c r="CX160" s="67"/>
    </row>
    <row r="161" spans="1:102" s="61" customFormat="1" x14ac:dyDescent="0.3">
      <c r="A161" s="116"/>
      <c r="B161" s="61">
        <v>1</v>
      </c>
      <c r="C161" s="67" t="s">
        <v>419</v>
      </c>
      <c r="D161" s="81">
        <v>112</v>
      </c>
      <c r="E161" s="67" t="s">
        <v>414</v>
      </c>
      <c r="F161" s="81"/>
      <c r="G161" s="81"/>
      <c r="H161" s="81"/>
      <c r="I161" s="67"/>
      <c r="J161" s="67"/>
      <c r="K161" s="67"/>
      <c r="L161" s="81"/>
      <c r="M161" s="81"/>
      <c r="N161" s="81"/>
      <c r="O161" s="67"/>
      <c r="P161" s="67"/>
      <c r="Q161" s="67"/>
      <c r="R161" s="81"/>
      <c r="S161" s="81"/>
      <c r="U161" s="67"/>
      <c r="V161" s="67"/>
      <c r="W161" s="67"/>
      <c r="AB161" s="67"/>
      <c r="AC161" s="67"/>
      <c r="AF161" s="67"/>
      <c r="AG161" s="67"/>
      <c r="AI161" s="67"/>
      <c r="AK161" s="67"/>
      <c r="AL161" s="67"/>
      <c r="AP161" s="67"/>
      <c r="AQ161" s="67"/>
      <c r="AS161" s="67"/>
      <c r="AU161" s="67"/>
      <c r="AW161" s="67"/>
      <c r="AZ161" s="67"/>
      <c r="BA161" s="67"/>
      <c r="BE161" s="67"/>
      <c r="BH161" s="67"/>
      <c r="BI161" s="67"/>
      <c r="BL161" s="67"/>
      <c r="BN161" s="67"/>
      <c r="BP161" s="67"/>
      <c r="BS161" s="67"/>
      <c r="BT161" s="67"/>
      <c r="BW161" s="67"/>
      <c r="BX161" s="67"/>
      <c r="BZ161" s="67"/>
      <c r="CC161" s="67"/>
      <c r="CD161" s="67"/>
      <c r="CG161" s="67"/>
      <c r="CK161" s="67"/>
      <c r="CN161" s="67"/>
      <c r="CQ161" s="67"/>
      <c r="CU161" s="67"/>
      <c r="CX161" s="67"/>
    </row>
    <row r="162" spans="1:102" s="61" customFormat="1" x14ac:dyDescent="0.3">
      <c r="A162" s="62" t="s">
        <v>451</v>
      </c>
      <c r="B162" s="61">
        <v>1</v>
      </c>
      <c r="C162" s="70" t="s">
        <v>233</v>
      </c>
      <c r="D162" s="69">
        <v>336</v>
      </c>
      <c r="E162" s="67" t="s">
        <v>414</v>
      </c>
      <c r="F162" s="68">
        <f>D162/D161</f>
        <v>3</v>
      </c>
      <c r="G162" s="67" t="s">
        <v>419</v>
      </c>
      <c r="H162" s="81"/>
      <c r="I162" s="67"/>
      <c r="J162" s="67"/>
      <c r="K162" s="67"/>
      <c r="L162" s="81"/>
      <c r="M162" s="81"/>
      <c r="N162" s="81"/>
      <c r="O162" s="67"/>
      <c r="P162" s="67"/>
      <c r="Q162" s="67"/>
      <c r="R162" s="81"/>
      <c r="S162" s="81"/>
      <c r="U162" s="67"/>
      <c r="V162" s="67"/>
      <c r="W162" s="67"/>
      <c r="AB162" s="67"/>
      <c r="AC162" s="67"/>
      <c r="AF162" s="67"/>
      <c r="AG162" s="67"/>
      <c r="AI162" s="67"/>
      <c r="AK162" s="67"/>
      <c r="AL162" s="67"/>
      <c r="AP162" s="67"/>
      <c r="AQ162" s="67"/>
      <c r="AS162" s="67"/>
      <c r="AU162" s="67"/>
      <c r="AW162" s="67"/>
      <c r="AZ162" s="67"/>
      <c r="BA162" s="67"/>
      <c r="BE162" s="67"/>
      <c r="BH162" s="67"/>
      <c r="BI162" s="67"/>
      <c r="BL162" s="67"/>
      <c r="BN162" s="67"/>
      <c r="BP162" s="67"/>
      <c r="BS162" s="67"/>
      <c r="BT162" s="67"/>
      <c r="BW162" s="67"/>
      <c r="BX162" s="67"/>
      <c r="BZ162" s="67"/>
      <c r="CC162" s="67"/>
      <c r="CD162" s="67"/>
      <c r="CG162" s="67"/>
      <c r="CK162" s="67"/>
      <c r="CN162" s="67"/>
      <c r="CQ162" s="67"/>
      <c r="CU162" s="67"/>
      <c r="CX162" s="67"/>
    </row>
    <row r="163" spans="1:102" s="61" customFormat="1" x14ac:dyDescent="0.3">
      <c r="A163" s="61" t="s">
        <v>465</v>
      </c>
      <c r="B163" s="61">
        <v>1</v>
      </c>
      <c r="C163" s="70" t="s">
        <v>452</v>
      </c>
      <c r="D163" s="69">
        <v>9</v>
      </c>
      <c r="E163" s="67" t="s">
        <v>217</v>
      </c>
      <c r="F163" s="81"/>
      <c r="G163" s="81"/>
      <c r="H163" s="81"/>
      <c r="I163" s="67"/>
      <c r="J163" s="67"/>
      <c r="K163" s="67"/>
      <c r="L163" s="81"/>
      <c r="M163" s="81"/>
      <c r="N163" s="81"/>
      <c r="O163" s="67"/>
      <c r="P163" s="67"/>
      <c r="Q163" s="67"/>
      <c r="R163" s="81"/>
      <c r="S163" s="81"/>
      <c r="U163" s="67"/>
      <c r="V163" s="67"/>
      <c r="W163" s="67"/>
      <c r="AB163" s="67"/>
      <c r="AC163" s="67"/>
      <c r="AF163" s="67"/>
      <c r="AG163" s="67"/>
      <c r="AI163" s="67"/>
      <c r="AK163" s="67"/>
      <c r="AL163" s="67"/>
      <c r="AP163" s="67"/>
      <c r="AQ163" s="67"/>
      <c r="AS163" s="67"/>
      <c r="AU163" s="67"/>
      <c r="AW163" s="67"/>
      <c r="AZ163" s="67"/>
      <c r="BA163" s="67"/>
      <c r="BE163" s="67"/>
      <c r="BH163" s="67"/>
      <c r="BI163" s="67"/>
      <c r="BL163" s="67"/>
      <c r="BN163" s="67"/>
      <c r="BP163" s="67"/>
      <c r="BS163" s="67"/>
      <c r="BT163" s="67"/>
      <c r="BW163" s="67"/>
      <c r="BX163" s="67"/>
      <c r="BZ163" s="67"/>
      <c r="CC163" s="67"/>
      <c r="CD163" s="67"/>
      <c r="CG163" s="67"/>
      <c r="CK163" s="67"/>
      <c r="CN163" s="67"/>
      <c r="CQ163" s="67"/>
      <c r="CU163" s="67"/>
      <c r="CX163" s="67"/>
    </row>
    <row r="164" spans="1:102" s="61" customFormat="1" x14ac:dyDescent="0.3">
      <c r="A164" s="61" t="s">
        <v>453</v>
      </c>
      <c r="B164" s="61">
        <v>1</v>
      </c>
      <c r="C164" s="70" t="s">
        <v>48</v>
      </c>
      <c r="D164" s="69">
        <f>756/3720</f>
        <v>0.20322580645161289</v>
      </c>
      <c r="E164" s="67" t="s">
        <v>419</v>
      </c>
      <c r="F164" s="82">
        <f>D164/D98</f>
        <v>1.0161290322580644E-2</v>
      </c>
      <c r="G164" s="83" t="s">
        <v>44</v>
      </c>
      <c r="H164" s="81"/>
      <c r="I164" s="67"/>
      <c r="J164" s="67"/>
      <c r="K164" s="67"/>
      <c r="L164" s="81"/>
      <c r="M164" s="81"/>
      <c r="N164" s="81"/>
      <c r="O164" s="67"/>
      <c r="P164" s="67"/>
      <c r="Q164" s="67"/>
      <c r="R164" s="81"/>
      <c r="S164" s="81"/>
      <c r="U164" s="67"/>
      <c r="V164" s="67"/>
      <c r="W164" s="67"/>
      <c r="AB164" s="67"/>
      <c r="AC164" s="67"/>
      <c r="AF164" s="67"/>
      <c r="AG164" s="67"/>
      <c r="AI164" s="67"/>
      <c r="AK164" s="67"/>
      <c r="AL164" s="67"/>
      <c r="AP164" s="67"/>
      <c r="AQ164" s="67"/>
      <c r="AS164" s="67"/>
      <c r="AU164" s="67"/>
      <c r="AW164" s="67"/>
      <c r="AZ164" s="67"/>
      <c r="BA164" s="67"/>
      <c r="BE164" s="67"/>
      <c r="BH164" s="67"/>
      <c r="BI164" s="67"/>
      <c r="BL164" s="67"/>
      <c r="BN164" s="67"/>
      <c r="BP164" s="67"/>
      <c r="BS164" s="67"/>
      <c r="BT164" s="67"/>
      <c r="BW164" s="67"/>
      <c r="BX164" s="67"/>
      <c r="BZ164" s="67"/>
      <c r="CC164" s="67"/>
      <c r="CD164" s="67"/>
      <c r="CG164" s="67"/>
      <c r="CK164" s="67"/>
      <c r="CN164" s="67"/>
      <c r="CQ164" s="67"/>
      <c r="CU164" s="67"/>
      <c r="CX164" s="67"/>
    </row>
    <row r="165" spans="1:102" s="61" customFormat="1" x14ac:dyDescent="0.3">
      <c r="A165" s="61" t="s">
        <v>116</v>
      </c>
      <c r="B165" s="61">
        <v>1</v>
      </c>
      <c r="C165" s="70" t="s">
        <v>106</v>
      </c>
      <c r="D165" s="69">
        <f>600/400</f>
        <v>1.5</v>
      </c>
      <c r="E165" s="67" t="s">
        <v>419</v>
      </c>
      <c r="F165" s="82">
        <f>D165/D98</f>
        <v>7.4999999999999997E-2</v>
      </c>
      <c r="G165" s="83" t="s">
        <v>44</v>
      </c>
      <c r="H165" s="81"/>
      <c r="I165" s="67"/>
      <c r="J165" s="67"/>
      <c r="K165" s="67"/>
      <c r="L165" s="81"/>
      <c r="M165" s="81"/>
      <c r="N165" s="81"/>
      <c r="O165" s="67"/>
      <c r="P165" s="67"/>
      <c r="Q165" s="67"/>
      <c r="R165" s="81"/>
      <c r="S165" s="81"/>
      <c r="U165" s="67"/>
      <c r="V165" s="67"/>
      <c r="W165" s="67"/>
      <c r="AB165" s="67"/>
      <c r="AC165" s="67"/>
      <c r="AF165" s="67"/>
      <c r="AG165" s="67"/>
      <c r="AI165" s="67"/>
      <c r="AK165" s="67"/>
      <c r="AL165" s="67"/>
      <c r="AP165" s="67"/>
      <c r="AQ165" s="67"/>
      <c r="AS165" s="67"/>
      <c r="AU165" s="67"/>
      <c r="AW165" s="67"/>
      <c r="AZ165" s="67"/>
      <c r="BA165" s="67"/>
      <c r="BE165" s="67"/>
      <c r="BH165" s="67"/>
      <c r="BI165" s="67"/>
      <c r="BL165" s="67"/>
      <c r="BN165" s="67"/>
      <c r="BP165" s="67"/>
      <c r="BS165" s="67"/>
      <c r="BT165" s="67"/>
      <c r="BW165" s="67"/>
      <c r="BX165" s="67"/>
      <c r="BZ165" s="67"/>
      <c r="CC165" s="67"/>
      <c r="CD165" s="67"/>
      <c r="CG165" s="67"/>
      <c r="CK165" s="67"/>
      <c r="CN165" s="67"/>
      <c r="CQ165" s="67"/>
      <c r="CU165" s="67"/>
      <c r="CX165" s="67"/>
    </row>
    <row r="166" spans="1:102" s="61" customFormat="1" x14ac:dyDescent="0.3">
      <c r="A166" s="61" t="s">
        <v>454</v>
      </c>
      <c r="B166" s="61">
        <v>1</v>
      </c>
      <c r="C166" s="70" t="s">
        <v>233</v>
      </c>
      <c r="D166" s="69">
        <f>600/400</f>
        <v>1.5</v>
      </c>
      <c r="E166" s="67" t="s">
        <v>419</v>
      </c>
      <c r="F166" s="81"/>
      <c r="G166" s="81"/>
      <c r="H166" s="81"/>
      <c r="I166" s="67"/>
      <c r="J166" s="67"/>
      <c r="K166" s="67"/>
      <c r="L166" s="81"/>
      <c r="M166" s="81"/>
      <c r="N166" s="81"/>
      <c r="O166" s="67"/>
      <c r="P166" s="67"/>
      <c r="Q166" s="67"/>
      <c r="R166" s="81"/>
      <c r="S166" s="81"/>
      <c r="U166" s="67"/>
      <c r="V166" s="67"/>
      <c r="W166" s="67"/>
      <c r="AB166" s="67"/>
      <c r="AC166" s="67"/>
      <c r="AF166" s="67"/>
      <c r="AG166" s="67"/>
      <c r="AI166" s="67"/>
      <c r="AK166" s="67"/>
      <c r="AL166" s="67"/>
      <c r="AP166" s="67"/>
      <c r="AQ166" s="67"/>
      <c r="AS166" s="67"/>
      <c r="AU166" s="67"/>
      <c r="AW166" s="67"/>
      <c r="AZ166" s="67"/>
      <c r="BA166" s="67"/>
      <c r="BE166" s="67"/>
      <c r="BH166" s="67"/>
      <c r="BI166" s="67"/>
      <c r="BL166" s="67"/>
      <c r="BN166" s="67"/>
      <c r="BP166" s="67"/>
      <c r="BS166" s="67"/>
      <c r="BT166" s="67"/>
      <c r="BW166" s="67"/>
      <c r="BX166" s="67"/>
      <c r="BZ166" s="67"/>
      <c r="CC166" s="67"/>
      <c r="CD166" s="67"/>
      <c r="CG166" s="67"/>
      <c r="CK166" s="67"/>
      <c r="CN166" s="67"/>
      <c r="CQ166" s="67"/>
      <c r="CU166" s="67"/>
      <c r="CX166" s="67"/>
    </row>
    <row r="167" spans="1:102" s="61" customFormat="1" x14ac:dyDescent="0.3">
      <c r="A167" s="61" t="s">
        <v>154</v>
      </c>
      <c r="B167" s="61">
        <v>1</v>
      </c>
      <c r="C167" s="70" t="s">
        <v>48</v>
      </c>
      <c r="D167" s="69">
        <f>3600/2400</f>
        <v>1.5</v>
      </c>
      <c r="E167" s="67" t="s">
        <v>419</v>
      </c>
      <c r="F167" s="82">
        <f>D167/D98</f>
        <v>7.4999999999999997E-2</v>
      </c>
      <c r="G167" s="83" t="s">
        <v>44</v>
      </c>
      <c r="H167" s="81"/>
      <c r="I167" s="67"/>
      <c r="J167" s="67"/>
      <c r="K167" s="67"/>
      <c r="L167" s="81"/>
      <c r="M167" s="81"/>
      <c r="N167" s="81"/>
      <c r="O167" s="67"/>
      <c r="P167" s="67"/>
      <c r="Q167" s="67"/>
      <c r="R167" s="81"/>
      <c r="S167" s="81"/>
      <c r="U167" s="67"/>
      <c r="V167" s="67"/>
      <c r="W167" s="67"/>
      <c r="AB167" s="67"/>
      <c r="AC167" s="67"/>
      <c r="AF167" s="67"/>
      <c r="AG167" s="67"/>
      <c r="AI167" s="67"/>
      <c r="AK167" s="67"/>
      <c r="AL167" s="67"/>
      <c r="AP167" s="67"/>
      <c r="AQ167" s="67"/>
      <c r="AS167" s="67"/>
      <c r="AU167" s="67"/>
      <c r="AW167" s="67"/>
      <c r="AZ167" s="67"/>
      <c r="BA167" s="67"/>
      <c r="BE167" s="67"/>
      <c r="BH167" s="67"/>
      <c r="BI167" s="67"/>
      <c r="BL167" s="67"/>
      <c r="BN167" s="67"/>
      <c r="BP167" s="67"/>
      <c r="BS167" s="67"/>
      <c r="BT167" s="67"/>
      <c r="BW167" s="67"/>
      <c r="BX167" s="67"/>
      <c r="BZ167" s="67"/>
      <c r="CC167" s="67"/>
      <c r="CD167" s="67"/>
      <c r="CG167" s="67"/>
      <c r="CK167" s="67"/>
      <c r="CN167" s="67"/>
      <c r="CQ167" s="67"/>
      <c r="CU167" s="67"/>
      <c r="CX167" s="67"/>
    </row>
    <row r="168" spans="1:102" s="66" customFormat="1" x14ac:dyDescent="0.3">
      <c r="A168" s="61" t="s">
        <v>455</v>
      </c>
      <c r="B168" s="61">
        <v>1</v>
      </c>
      <c r="C168" s="70" t="s">
        <v>48</v>
      </c>
      <c r="D168" s="66">
        <v>153.125</v>
      </c>
      <c r="E168" s="67" t="s">
        <v>414</v>
      </c>
      <c r="F168" s="68">
        <f>D168/D106</f>
        <v>1.3671875</v>
      </c>
      <c r="G168" s="67" t="s">
        <v>419</v>
      </c>
      <c r="H168" s="73"/>
      <c r="K168" s="67"/>
      <c r="M168" s="73"/>
      <c r="N168" s="73"/>
      <c r="Q168" s="67"/>
      <c r="W168" s="67"/>
      <c r="AB168" s="67"/>
      <c r="AF168" s="67"/>
      <c r="AH168" s="61"/>
      <c r="AI168" s="67"/>
      <c r="AL168" s="67"/>
      <c r="AN168" s="73"/>
      <c r="AO168" s="73"/>
      <c r="AP168" s="67"/>
      <c r="AS168" s="67"/>
      <c r="AW168" s="67"/>
      <c r="BA168" s="67"/>
      <c r="BE168" s="67"/>
      <c r="BI168" s="67"/>
      <c r="BK168" s="73"/>
      <c r="BL168" s="67"/>
      <c r="BP168" s="67"/>
      <c r="BS168" s="67"/>
      <c r="BW168" s="67"/>
      <c r="BZ168" s="67"/>
      <c r="CC168" s="67"/>
    </row>
    <row r="169" spans="1:102" s="61" customFormat="1" x14ac:dyDescent="0.3">
      <c r="A169" s="116" t="s">
        <v>444</v>
      </c>
      <c r="B169" s="61">
        <v>1</v>
      </c>
      <c r="C169" s="67" t="s">
        <v>58</v>
      </c>
      <c r="D169" s="69">
        <v>1</v>
      </c>
      <c r="E169" s="67" t="s">
        <v>233</v>
      </c>
      <c r="F169" s="68">
        <f>F170</f>
        <v>3.0446428571428572</v>
      </c>
      <c r="G169" s="67" t="s">
        <v>419</v>
      </c>
      <c r="I169" s="66"/>
      <c r="J169" s="66"/>
      <c r="K169" s="67"/>
      <c r="O169" s="66"/>
      <c r="P169" s="66"/>
      <c r="Q169" s="67"/>
      <c r="U169" s="66"/>
      <c r="V169" s="66"/>
      <c r="W169" s="67"/>
      <c r="AB169" s="67"/>
      <c r="AC169" s="66"/>
      <c r="AF169" s="67"/>
      <c r="AG169" s="66"/>
      <c r="AI169" s="67"/>
      <c r="AK169" s="66"/>
      <c r="AL169" s="67"/>
      <c r="AP169" s="67"/>
      <c r="AQ169" s="66"/>
      <c r="AS169" s="67"/>
      <c r="AU169" s="66"/>
      <c r="AW169" s="67"/>
      <c r="AZ169" s="66"/>
      <c r="BA169" s="67"/>
      <c r="BE169" s="67"/>
      <c r="BH169" s="66"/>
      <c r="BI169" s="67"/>
      <c r="BL169" s="67"/>
      <c r="BN169" s="66"/>
      <c r="BP169" s="67"/>
      <c r="BS169" s="67"/>
      <c r="BT169" s="66"/>
      <c r="BW169" s="67"/>
      <c r="BX169" s="66"/>
      <c r="BZ169" s="67"/>
      <c r="CC169" s="67"/>
      <c r="CD169" s="66"/>
      <c r="CG169" s="66"/>
      <c r="CK169" s="66"/>
      <c r="CN169" s="66"/>
      <c r="CQ169" s="66"/>
      <c r="CU169" s="66"/>
      <c r="CX169" s="66"/>
    </row>
    <row r="170" spans="1:102" s="61" customFormat="1" x14ac:dyDescent="0.3">
      <c r="A170" s="116"/>
      <c r="B170" s="61">
        <v>1</v>
      </c>
      <c r="C170" s="67" t="s">
        <v>233</v>
      </c>
      <c r="D170" s="69">
        <f>(355+327)/2</f>
        <v>341</v>
      </c>
      <c r="E170" s="67" t="s">
        <v>414</v>
      </c>
      <c r="F170" s="68">
        <f>D170/D106</f>
        <v>3.0446428571428572</v>
      </c>
      <c r="G170" s="67" t="s">
        <v>419</v>
      </c>
      <c r="I170" s="66"/>
      <c r="J170" s="66"/>
      <c r="K170" s="67"/>
      <c r="O170" s="66"/>
      <c r="P170" s="66"/>
      <c r="Q170" s="67"/>
      <c r="U170" s="66"/>
      <c r="V170" s="66"/>
      <c r="W170" s="67"/>
      <c r="AB170" s="67"/>
      <c r="AC170" s="66"/>
      <c r="AF170" s="67"/>
      <c r="AG170" s="66"/>
      <c r="AI170" s="67"/>
      <c r="AK170" s="66"/>
      <c r="AL170" s="67"/>
      <c r="AP170" s="67"/>
      <c r="AQ170" s="66"/>
      <c r="AS170" s="67"/>
      <c r="AU170" s="66"/>
      <c r="AW170" s="67"/>
      <c r="AZ170" s="66"/>
      <c r="BA170" s="67"/>
      <c r="BE170" s="67"/>
      <c r="BH170" s="66"/>
      <c r="BI170" s="67"/>
      <c r="BL170" s="67"/>
      <c r="BN170" s="66"/>
      <c r="BP170" s="67"/>
      <c r="BS170" s="67"/>
      <c r="BT170" s="66"/>
      <c r="BW170" s="67"/>
      <c r="BX170" s="66"/>
      <c r="BZ170" s="67"/>
      <c r="CC170" s="67"/>
      <c r="CD170" s="66"/>
      <c r="CG170" s="66"/>
      <c r="CK170" s="66"/>
      <c r="CN170" s="66"/>
      <c r="CQ170" s="66"/>
      <c r="CU170" s="66"/>
      <c r="CX170" s="66"/>
    </row>
    <row r="171" spans="1:102" s="61" customFormat="1" x14ac:dyDescent="0.3">
      <c r="A171" s="116"/>
      <c r="B171" s="61">
        <v>1</v>
      </c>
      <c r="C171" s="70" t="s">
        <v>456</v>
      </c>
      <c r="D171" s="69">
        <f>(2.2+2.5)/2</f>
        <v>2.35</v>
      </c>
      <c r="E171" s="67" t="s">
        <v>414</v>
      </c>
      <c r="F171" s="68">
        <f>D171/D106</f>
        <v>2.0982142857142859E-2</v>
      </c>
      <c r="G171" s="67" t="s">
        <v>419</v>
      </c>
      <c r="I171" s="66"/>
      <c r="J171" s="66"/>
      <c r="K171" s="67"/>
      <c r="O171" s="66"/>
      <c r="P171" s="66"/>
      <c r="Q171" s="67"/>
      <c r="U171" s="66"/>
      <c r="V171" s="66"/>
      <c r="W171" s="67"/>
      <c r="AB171" s="67"/>
      <c r="AC171" s="66"/>
      <c r="AF171" s="67"/>
      <c r="AG171" s="66"/>
      <c r="AI171" s="67"/>
      <c r="AK171" s="66"/>
      <c r="AL171" s="67"/>
      <c r="AP171" s="67"/>
      <c r="AQ171" s="66"/>
      <c r="AS171" s="67"/>
      <c r="AU171" s="66"/>
      <c r="AW171" s="67"/>
      <c r="AZ171" s="66"/>
      <c r="BA171" s="67"/>
      <c r="BE171" s="67"/>
      <c r="BH171" s="66"/>
      <c r="BI171" s="67"/>
      <c r="BL171" s="67"/>
      <c r="BN171" s="66"/>
      <c r="BP171" s="67"/>
      <c r="BS171" s="67"/>
      <c r="BT171" s="66"/>
      <c r="BW171" s="67"/>
      <c r="BX171" s="66"/>
      <c r="BZ171" s="67"/>
      <c r="CC171" s="67"/>
      <c r="CD171" s="66"/>
      <c r="CG171" s="66"/>
      <c r="CK171" s="66"/>
      <c r="CN171" s="66"/>
      <c r="CQ171" s="66"/>
      <c r="CU171" s="66"/>
      <c r="CX171" s="66"/>
    </row>
    <row r="172" spans="1:102" s="88" customFormat="1" x14ac:dyDescent="0.3">
      <c r="A172" s="61" t="s">
        <v>457</v>
      </c>
      <c r="B172" s="61">
        <v>1</v>
      </c>
      <c r="C172" s="70" t="s">
        <v>58</v>
      </c>
      <c r="D172" s="69">
        <v>640</v>
      </c>
      <c r="E172" s="67" t="s">
        <v>414</v>
      </c>
      <c r="F172" s="68">
        <f>D172/D106</f>
        <v>5.7142857142857144</v>
      </c>
      <c r="G172" s="67" t="s">
        <v>419</v>
      </c>
      <c r="H172" s="84"/>
      <c r="I172" s="66"/>
      <c r="J172" s="66"/>
      <c r="K172" s="67"/>
      <c r="L172" s="85"/>
      <c r="M172" s="84"/>
      <c r="N172" s="84"/>
      <c r="O172" s="66"/>
      <c r="P172" s="66"/>
      <c r="Q172" s="67"/>
      <c r="R172" s="85"/>
      <c r="S172" s="84"/>
      <c r="T172" s="84"/>
      <c r="U172" s="66"/>
      <c r="V172" s="66"/>
      <c r="W172" s="67"/>
      <c r="X172" s="84"/>
      <c r="Y172" s="85"/>
      <c r="Z172" s="84"/>
      <c r="AA172" s="84"/>
      <c r="AB172" s="67"/>
      <c r="AC172" s="66"/>
      <c r="AD172" s="84"/>
      <c r="AE172" s="84"/>
      <c r="AF172" s="67"/>
      <c r="AG172" s="66"/>
      <c r="AH172" s="85"/>
      <c r="AI172" s="67"/>
      <c r="AJ172" s="84"/>
      <c r="AK172" s="66"/>
      <c r="AL172" s="67"/>
      <c r="AM172" s="86"/>
      <c r="AN172" s="84"/>
      <c r="AO172" s="87"/>
      <c r="AP172" s="67"/>
      <c r="AQ172" s="66"/>
      <c r="AR172" s="84"/>
      <c r="AS172" s="67"/>
      <c r="AT172" s="85"/>
      <c r="AU172" s="66"/>
      <c r="AV172" s="84"/>
      <c r="AW172" s="67"/>
      <c r="AX172" s="84"/>
      <c r="AY172" s="84"/>
      <c r="AZ172" s="66"/>
      <c r="BA172" s="67"/>
      <c r="BB172" s="85"/>
      <c r="BC172" s="84"/>
      <c r="BD172" s="84"/>
      <c r="BE172" s="67"/>
      <c r="BF172" s="85"/>
      <c r="BG172" s="84"/>
      <c r="BH172" s="66"/>
      <c r="BI172" s="67"/>
      <c r="BJ172" s="85"/>
      <c r="BK172" s="84"/>
      <c r="BL172" s="67"/>
      <c r="BM172" s="85"/>
      <c r="BN172" s="66"/>
      <c r="BO172" s="84"/>
      <c r="BP172" s="67"/>
      <c r="BQ172" s="87"/>
      <c r="BR172" s="84"/>
      <c r="BS172" s="67"/>
      <c r="BT172" s="66"/>
      <c r="BW172" s="67"/>
      <c r="BX172" s="66"/>
      <c r="BZ172" s="67"/>
      <c r="CC172" s="67"/>
      <c r="CD172" s="66"/>
      <c r="CG172" s="66"/>
      <c r="CK172" s="66"/>
      <c r="CN172" s="66"/>
      <c r="CQ172" s="66"/>
      <c r="CU172" s="66"/>
      <c r="CX172" s="66"/>
    </row>
    <row r="173" spans="1:102" s="88" customFormat="1" x14ac:dyDescent="0.3">
      <c r="A173" s="116" t="s">
        <v>95</v>
      </c>
      <c r="B173" s="61">
        <v>1</v>
      </c>
      <c r="C173" s="70" t="s">
        <v>458</v>
      </c>
      <c r="D173" s="69">
        <v>196</v>
      </c>
      <c r="E173" s="67" t="s">
        <v>414</v>
      </c>
      <c r="F173" s="68">
        <f>D173/D106</f>
        <v>1.75</v>
      </c>
      <c r="G173" s="67" t="s">
        <v>419</v>
      </c>
      <c r="H173" s="84"/>
      <c r="I173" s="66"/>
      <c r="J173" s="66"/>
      <c r="K173" s="67"/>
      <c r="L173" s="84"/>
      <c r="M173" s="87"/>
      <c r="N173" s="84"/>
      <c r="O173" s="66"/>
      <c r="P173" s="66"/>
      <c r="Q173" s="67"/>
      <c r="R173" s="84"/>
      <c r="S173" s="87"/>
      <c r="T173" s="84"/>
      <c r="U173" s="66"/>
      <c r="V173" s="66"/>
      <c r="W173" s="67"/>
      <c r="X173" s="84"/>
      <c r="Y173" s="84"/>
      <c r="Z173" s="87"/>
      <c r="AA173" s="87"/>
      <c r="AB173" s="67"/>
      <c r="AC173" s="66"/>
      <c r="AD173" s="84"/>
      <c r="AE173" s="84"/>
      <c r="AF173" s="67"/>
      <c r="AG173" s="66"/>
      <c r="AH173" s="84"/>
      <c r="AI173" s="67"/>
      <c r="AJ173" s="87"/>
      <c r="AK173" s="66"/>
      <c r="AL173" s="67"/>
      <c r="AM173" s="84"/>
      <c r="AO173" s="84"/>
      <c r="AP173" s="67"/>
      <c r="AQ173" s="66"/>
      <c r="AR173" s="87"/>
      <c r="AS173" s="67"/>
      <c r="AT173" s="84"/>
      <c r="AU173" s="66"/>
      <c r="AV173" s="87"/>
      <c r="AW173" s="67"/>
      <c r="AX173" s="84"/>
      <c r="AY173" s="84"/>
      <c r="AZ173" s="66"/>
      <c r="BA173" s="67"/>
      <c r="BB173" s="84"/>
      <c r="BC173" s="87"/>
      <c r="BD173" s="87"/>
      <c r="BE173" s="67"/>
      <c r="BF173" s="84"/>
      <c r="BG173" s="87"/>
      <c r="BH173" s="66"/>
      <c r="BI173" s="67"/>
      <c r="BJ173" s="84"/>
      <c r="BK173" s="85"/>
      <c r="BL173" s="67"/>
      <c r="BM173" s="84"/>
      <c r="BN173" s="66"/>
      <c r="BO173" s="87"/>
      <c r="BP173" s="67"/>
      <c r="BQ173" s="84"/>
      <c r="BR173" s="87"/>
      <c r="BS173" s="67"/>
      <c r="BT173" s="66"/>
      <c r="BU173" s="84"/>
      <c r="BW173" s="67"/>
      <c r="BX173" s="66"/>
      <c r="BZ173" s="67"/>
      <c r="CC173" s="67"/>
      <c r="CD173" s="66"/>
      <c r="CG173" s="66"/>
      <c r="CK173" s="66"/>
      <c r="CN173" s="66"/>
      <c r="CQ173" s="66"/>
      <c r="CU173" s="66"/>
      <c r="CX173" s="66"/>
    </row>
    <row r="174" spans="1:102" s="66" customFormat="1" ht="13.8" customHeight="1" x14ac:dyDescent="0.3">
      <c r="A174" s="116"/>
      <c r="B174" s="61">
        <v>1</v>
      </c>
      <c r="C174" s="70" t="s">
        <v>459</v>
      </c>
      <c r="D174" s="69">
        <v>280</v>
      </c>
      <c r="E174" s="67" t="s">
        <v>414</v>
      </c>
      <c r="F174" s="68">
        <f>D174/D106</f>
        <v>2.5</v>
      </c>
      <c r="G174" s="67" t="s">
        <v>419</v>
      </c>
      <c r="K174" s="67"/>
      <c r="Q174" s="67"/>
      <c r="W174" s="67"/>
      <c r="AB174" s="67"/>
      <c r="AF174" s="67"/>
      <c r="AI174" s="67"/>
      <c r="AL174" s="67"/>
      <c r="AP174" s="67"/>
      <c r="AS174" s="67"/>
      <c r="AW174" s="67"/>
      <c r="BA174" s="67"/>
      <c r="BE174" s="67"/>
      <c r="BI174" s="67"/>
      <c r="BL174" s="67"/>
      <c r="BP174" s="67"/>
      <c r="BS174" s="67"/>
      <c r="BW174" s="67"/>
      <c r="BZ174" s="67"/>
      <c r="CC174" s="67"/>
    </row>
    <row r="175" spans="1:102" s="66" customFormat="1" x14ac:dyDescent="0.3">
      <c r="A175" s="91" t="s">
        <v>474</v>
      </c>
      <c r="B175" s="61">
        <v>1</v>
      </c>
      <c r="C175" s="70" t="s">
        <v>106</v>
      </c>
      <c r="D175" s="69">
        <v>112</v>
      </c>
      <c r="E175" s="67" t="s">
        <v>414</v>
      </c>
      <c r="F175" s="68">
        <f>D175/D106</f>
        <v>1</v>
      </c>
      <c r="G175" s="67" t="s">
        <v>419</v>
      </c>
      <c r="H175" s="82">
        <f>F175/D98</f>
        <v>0.05</v>
      </c>
      <c r="I175" s="83" t="s">
        <v>44</v>
      </c>
      <c r="K175" s="67"/>
      <c r="Q175" s="67"/>
      <c r="W175" s="67"/>
      <c r="AB175" s="67"/>
      <c r="AF175" s="67"/>
      <c r="AI175" s="67"/>
      <c r="AL175" s="67"/>
      <c r="AP175" s="67"/>
      <c r="AS175" s="67"/>
      <c r="AW175" s="67"/>
      <c r="BA175" s="67"/>
      <c r="BE175" s="67"/>
      <c r="BI175" s="67"/>
      <c r="BL175" s="67"/>
      <c r="BP175" s="67"/>
      <c r="BS175" s="67"/>
      <c r="BW175" s="67"/>
      <c r="BZ175" s="67"/>
      <c r="CC175" s="67"/>
    </row>
    <row r="176" spans="1:102" s="66" customFormat="1" x14ac:dyDescent="0.3">
      <c r="A176" s="63" t="s">
        <v>460</v>
      </c>
      <c r="B176" s="61">
        <v>1</v>
      </c>
      <c r="C176" s="70" t="s">
        <v>233</v>
      </c>
      <c r="D176" s="69">
        <v>0.67513000000000001</v>
      </c>
      <c r="E176" s="67" t="s">
        <v>419</v>
      </c>
      <c r="F176" s="68">
        <f>D176/D98</f>
        <v>3.3756500000000002E-2</v>
      </c>
      <c r="G176" s="67" t="s">
        <v>44</v>
      </c>
      <c r="K176" s="67"/>
      <c r="Q176" s="67"/>
      <c r="W176" s="67"/>
      <c r="AB176" s="67"/>
      <c r="AF176" s="67"/>
      <c r="AI176" s="67"/>
      <c r="AL176" s="67"/>
      <c r="AP176" s="67"/>
      <c r="AS176" s="67"/>
      <c r="AW176" s="67"/>
      <c r="BA176" s="67"/>
      <c r="BE176" s="67"/>
      <c r="BI176" s="67"/>
      <c r="BL176" s="67"/>
      <c r="BP176" s="67"/>
      <c r="BS176" s="67"/>
      <c r="BW176" s="67"/>
      <c r="BZ176" s="67"/>
      <c r="CC176" s="67"/>
    </row>
    <row r="177" spans="1:81" s="66" customFormat="1" x14ac:dyDescent="0.3">
      <c r="A177" s="103" t="s">
        <v>461</v>
      </c>
      <c r="B177" s="61">
        <v>1</v>
      </c>
      <c r="C177" s="70" t="s">
        <v>428</v>
      </c>
      <c r="D177" s="69">
        <v>2.39975</v>
      </c>
      <c r="E177" s="67" t="s">
        <v>419</v>
      </c>
      <c r="F177" s="68"/>
      <c r="G177" s="67"/>
      <c r="K177" s="67"/>
      <c r="Q177" s="67"/>
      <c r="W177" s="67"/>
      <c r="AB177" s="67"/>
      <c r="AF177" s="67"/>
      <c r="AI177" s="67"/>
      <c r="AL177" s="67"/>
      <c r="AP177" s="67"/>
      <c r="AS177" s="67"/>
      <c r="AW177" s="67"/>
      <c r="BA177" s="67"/>
      <c r="BE177" s="67"/>
      <c r="BI177" s="67"/>
      <c r="BL177" s="67"/>
      <c r="BP177" s="67"/>
      <c r="BS177" s="67"/>
      <c r="BW177" s="67"/>
      <c r="BZ177" s="67"/>
      <c r="CC177" s="67"/>
    </row>
    <row r="178" spans="1:81" s="66" customFormat="1" x14ac:dyDescent="0.3">
      <c r="A178" s="63" t="s">
        <v>462</v>
      </c>
      <c r="B178" s="61">
        <v>1</v>
      </c>
      <c r="C178" s="70" t="s">
        <v>48</v>
      </c>
      <c r="D178" s="69">
        <v>746.66600000000005</v>
      </c>
      <c r="E178" s="67" t="s">
        <v>414</v>
      </c>
      <c r="F178" s="68">
        <f>D178/D106</f>
        <v>6.6666607142857144</v>
      </c>
      <c r="G178" s="67" t="s">
        <v>419</v>
      </c>
      <c r="K178" s="67"/>
      <c r="Q178" s="67"/>
      <c r="W178" s="67"/>
      <c r="AB178" s="67"/>
      <c r="AF178" s="67"/>
      <c r="AI178" s="67"/>
      <c r="AL178" s="67"/>
      <c r="AP178" s="67"/>
      <c r="AS178" s="67"/>
      <c r="AW178" s="67"/>
      <c r="BA178" s="67"/>
      <c r="BE178" s="67"/>
      <c r="BI178" s="67"/>
      <c r="BL178" s="67"/>
      <c r="BP178" s="67"/>
      <c r="BS178" s="67"/>
      <c r="BW178" s="67"/>
      <c r="BZ178" s="67"/>
      <c r="CC178" s="67"/>
    </row>
    <row r="179" spans="1:81" s="66" customFormat="1" x14ac:dyDescent="0.3">
      <c r="A179" s="63" t="s">
        <v>463</v>
      </c>
      <c r="B179" s="61">
        <v>1</v>
      </c>
      <c r="C179" s="70" t="s">
        <v>233</v>
      </c>
      <c r="D179" s="69">
        <v>250</v>
      </c>
      <c r="E179" s="67" t="s">
        <v>414</v>
      </c>
      <c r="F179" s="68">
        <f>D179/D106</f>
        <v>2.2321428571428572</v>
      </c>
      <c r="G179" s="67" t="s">
        <v>419</v>
      </c>
      <c r="K179" s="67"/>
      <c r="Q179" s="67"/>
      <c r="W179" s="67"/>
      <c r="AB179" s="67"/>
      <c r="AF179" s="67"/>
      <c r="AI179" s="67"/>
      <c r="AL179" s="67"/>
      <c r="AP179" s="67"/>
      <c r="AS179" s="67"/>
      <c r="AW179" s="67"/>
      <c r="BA179" s="67"/>
      <c r="BE179" s="67"/>
      <c r="BI179" s="67"/>
      <c r="BL179" s="67"/>
      <c r="BP179" s="67"/>
      <c r="BS179" s="67"/>
      <c r="BW179" s="67"/>
      <c r="BZ179" s="67"/>
      <c r="CC179" s="67"/>
    </row>
    <row r="180" spans="1:81" s="66" customFormat="1" x14ac:dyDescent="0.3">
      <c r="A180" s="63" t="s">
        <v>92</v>
      </c>
      <c r="B180" s="61">
        <v>1</v>
      </c>
      <c r="C180" s="70" t="s">
        <v>106</v>
      </c>
      <c r="D180" s="69">
        <v>112</v>
      </c>
      <c r="E180" s="67" t="s">
        <v>414</v>
      </c>
      <c r="F180" s="68">
        <f>D180/D106</f>
        <v>1</v>
      </c>
      <c r="G180" s="67" t="s">
        <v>419</v>
      </c>
      <c r="K180" s="67"/>
      <c r="Q180" s="67"/>
      <c r="W180" s="67"/>
      <c r="AB180" s="67"/>
      <c r="AF180" s="67"/>
      <c r="AI180" s="67"/>
      <c r="AL180" s="67"/>
      <c r="AP180" s="67"/>
      <c r="AS180" s="67"/>
      <c r="AW180" s="67"/>
      <c r="BA180" s="67"/>
      <c r="BE180" s="67"/>
      <c r="BI180" s="67"/>
      <c r="BL180" s="67"/>
      <c r="BP180" s="67"/>
      <c r="BS180" s="67"/>
      <c r="BW180" s="67"/>
      <c r="BZ180" s="67"/>
      <c r="CC180" s="67"/>
    </row>
    <row r="181" spans="1:81" s="66" customFormat="1" x14ac:dyDescent="0.3">
      <c r="A181" s="117" t="s">
        <v>464</v>
      </c>
      <c r="B181" s="61">
        <v>1</v>
      </c>
      <c r="C181" s="70" t="s">
        <v>233</v>
      </c>
      <c r="D181" s="69">
        <v>227</v>
      </c>
      <c r="E181" s="67" t="s">
        <v>414</v>
      </c>
      <c r="F181" s="68">
        <f>D181/D106</f>
        <v>2.0267857142857144</v>
      </c>
      <c r="G181" s="67" t="s">
        <v>419</v>
      </c>
      <c r="K181" s="67"/>
      <c r="Q181" s="67"/>
      <c r="W181" s="67"/>
      <c r="AB181" s="67"/>
      <c r="AF181" s="67"/>
      <c r="AI181" s="67"/>
      <c r="AL181" s="67"/>
      <c r="AP181" s="67"/>
      <c r="AS181" s="67"/>
      <c r="AW181" s="67"/>
      <c r="BA181" s="67"/>
      <c r="BE181" s="67"/>
      <c r="BI181" s="67"/>
      <c r="BL181" s="67"/>
      <c r="BP181" s="67"/>
      <c r="BS181" s="67"/>
      <c r="BW181" s="67"/>
      <c r="BZ181" s="67"/>
      <c r="CC181" s="67"/>
    </row>
    <row r="182" spans="1:81" s="66" customFormat="1" x14ac:dyDescent="0.3">
      <c r="A182" s="117"/>
      <c r="B182" s="61">
        <v>1</v>
      </c>
      <c r="C182" s="67" t="s">
        <v>428</v>
      </c>
      <c r="D182" s="66">
        <v>746.66700000000003</v>
      </c>
      <c r="E182" s="67" t="s">
        <v>414</v>
      </c>
      <c r="F182" s="69">
        <f>D182/D106</f>
        <v>6.6666696428571433</v>
      </c>
      <c r="G182" s="67" t="s">
        <v>419</v>
      </c>
      <c r="H182" s="61"/>
      <c r="K182" s="73"/>
      <c r="L182" s="61"/>
      <c r="M182" s="61"/>
      <c r="N182" s="61"/>
      <c r="Q182" s="73"/>
      <c r="W182" s="73"/>
      <c r="AB182" s="73"/>
      <c r="AF182" s="73"/>
      <c r="AI182" s="73"/>
      <c r="AL182" s="73"/>
      <c r="AP182" s="73"/>
      <c r="AS182" s="73"/>
      <c r="AW182" s="73"/>
      <c r="BA182" s="73"/>
      <c r="BE182" s="73"/>
      <c r="BI182" s="73"/>
      <c r="BL182" s="73"/>
      <c r="BP182" s="73"/>
      <c r="BS182" s="73"/>
      <c r="BW182" s="73"/>
      <c r="BZ182" s="73"/>
      <c r="CC182" s="73"/>
    </row>
    <row r="183" spans="1:81" s="66" customFormat="1" x14ac:dyDescent="0.3">
      <c r="A183" s="117"/>
      <c r="B183" s="61">
        <v>1</v>
      </c>
      <c r="C183" s="67" t="s">
        <v>48</v>
      </c>
      <c r="D183" s="69">
        <v>0.75087000000000004</v>
      </c>
      <c r="E183" s="67" t="s">
        <v>35</v>
      </c>
      <c r="F183" s="69">
        <f>D183*F181</f>
        <v>1.5218525892857144</v>
      </c>
      <c r="G183" s="67" t="s">
        <v>419</v>
      </c>
      <c r="H183" s="61"/>
      <c r="K183" s="73"/>
      <c r="L183" s="61"/>
      <c r="M183" s="61"/>
      <c r="N183" s="61"/>
      <c r="Q183" s="73"/>
      <c r="W183" s="73"/>
      <c r="AB183" s="73"/>
      <c r="AF183" s="73"/>
      <c r="AI183" s="73"/>
      <c r="AL183" s="73"/>
      <c r="AP183" s="73"/>
      <c r="AS183" s="73"/>
      <c r="AW183" s="73"/>
      <c r="BA183" s="73"/>
      <c r="BE183" s="73"/>
      <c r="BI183" s="73"/>
      <c r="BL183" s="73"/>
      <c r="BP183" s="73"/>
      <c r="BS183" s="73"/>
      <c r="BW183" s="73"/>
      <c r="BZ183" s="73"/>
      <c r="CC183" s="73"/>
    </row>
    <row r="184" spans="1:81" x14ac:dyDescent="0.3">
      <c r="A184" s="63" t="s">
        <v>168</v>
      </c>
      <c r="B184" s="89">
        <v>1</v>
      </c>
      <c r="C184" s="70" t="s">
        <v>58</v>
      </c>
      <c r="D184" s="69">
        <v>9.3939999999999996E-2</v>
      </c>
      <c r="E184" s="67" t="s">
        <v>44</v>
      </c>
      <c r="F184" s="68"/>
      <c r="G184" s="67"/>
    </row>
  </sheetData>
  <mergeCells count="24">
    <mergeCell ref="A139:A140"/>
    <mergeCell ref="C93:C94"/>
    <mergeCell ref="D93:D94"/>
    <mergeCell ref="E93:E94"/>
    <mergeCell ref="B107:B108"/>
    <mergeCell ref="C107:C108"/>
    <mergeCell ref="D107:D108"/>
    <mergeCell ref="E107:E108"/>
    <mergeCell ref="A141:A142"/>
    <mergeCell ref="A169:A171"/>
    <mergeCell ref="A173:A174"/>
    <mergeCell ref="A181:A183"/>
    <mergeCell ref="B93:B94"/>
    <mergeCell ref="A123:A124"/>
    <mergeCell ref="A143:A144"/>
    <mergeCell ref="A145:A146"/>
    <mergeCell ref="A147:A149"/>
    <mergeCell ref="A154:A155"/>
    <mergeCell ref="A157:A159"/>
    <mergeCell ref="A160:A161"/>
    <mergeCell ref="A135:A136"/>
    <mergeCell ref="A121:A122"/>
    <mergeCell ref="A125:A126"/>
    <mergeCell ref="A137:A138"/>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189"/>
  <sheetViews>
    <sheetView zoomScale="60" zoomScaleNormal="60" workbookViewId="0">
      <pane xSplit="1" ySplit="3" topLeftCell="B4" activePane="bottomRight" state="frozen"/>
      <selection activeCell="A112" sqref="A112:I113"/>
      <selection pane="topRight" activeCell="A112" sqref="A112:I113"/>
      <selection pane="bottomLeft" activeCell="A112" sqref="A112:I113"/>
      <selection pane="bottomRight" activeCell="A12" sqref="A12"/>
    </sheetView>
  </sheetViews>
  <sheetFormatPr defaultRowHeight="14.4" x14ac:dyDescent="0.3"/>
  <cols>
    <col min="1" max="1" width="45.77734375" style="20" customWidth="1"/>
    <col min="2" max="2" width="16.44140625" style="20" customWidth="1"/>
    <col min="3" max="89" width="14.6640625" customWidth="1"/>
  </cols>
  <sheetData>
    <row r="1" spans="1:89" s="55" customFormat="1" ht="42" customHeight="1" x14ac:dyDescent="0.3">
      <c r="A1" s="56" t="s">
        <v>283</v>
      </c>
      <c r="B1" s="56"/>
      <c r="C1" s="115" t="s">
        <v>284</v>
      </c>
      <c r="D1" s="115"/>
      <c r="E1" s="115"/>
      <c r="F1" s="115" t="s">
        <v>369</v>
      </c>
      <c r="G1" s="115"/>
      <c r="H1" s="115"/>
      <c r="I1" s="115" t="s">
        <v>286</v>
      </c>
      <c r="J1" s="115"/>
      <c r="K1" s="115"/>
      <c r="L1" s="115" t="s">
        <v>287</v>
      </c>
      <c r="M1" s="115"/>
      <c r="N1" s="115"/>
      <c r="O1" s="115" t="s">
        <v>288</v>
      </c>
      <c r="P1" s="115"/>
      <c r="Q1" s="115"/>
      <c r="R1" s="115" t="s">
        <v>289</v>
      </c>
      <c r="S1" s="115"/>
      <c r="T1" s="115"/>
      <c r="U1" s="115" t="s">
        <v>290</v>
      </c>
      <c r="V1" s="115"/>
      <c r="W1" s="115"/>
      <c r="X1" s="115" t="s">
        <v>370</v>
      </c>
      <c r="Y1" s="115"/>
      <c r="Z1" s="115"/>
      <c r="AA1" s="115" t="s">
        <v>294</v>
      </c>
      <c r="AB1" s="115"/>
      <c r="AC1" s="115"/>
      <c r="AD1" s="115" t="s">
        <v>295</v>
      </c>
      <c r="AE1" s="115"/>
      <c r="AF1" s="115"/>
      <c r="AG1" s="115" t="s">
        <v>296</v>
      </c>
      <c r="AH1" s="115"/>
      <c r="AI1" s="115"/>
      <c r="AJ1" s="115" t="s">
        <v>298</v>
      </c>
      <c r="AK1" s="115"/>
      <c r="AL1" s="115"/>
      <c r="AM1" s="115" t="s">
        <v>0</v>
      </c>
      <c r="AN1" s="115"/>
      <c r="AO1" s="115"/>
      <c r="AP1" s="115" t="s">
        <v>1</v>
      </c>
      <c r="AQ1" s="115"/>
      <c r="AR1" s="115"/>
      <c r="AS1" s="115" t="s">
        <v>1</v>
      </c>
      <c r="AT1" s="115"/>
      <c r="AU1" s="115"/>
      <c r="AV1" s="115" t="s">
        <v>4</v>
      </c>
      <c r="AW1" s="115"/>
      <c r="AX1" s="115"/>
      <c r="AY1" s="115" t="s">
        <v>4</v>
      </c>
      <c r="AZ1" s="115"/>
      <c r="BA1" s="115"/>
      <c r="BB1" s="115" t="s">
        <v>5</v>
      </c>
      <c r="BC1" s="115"/>
      <c r="BD1" s="115"/>
      <c r="BE1" s="115" t="s">
        <v>371</v>
      </c>
      <c r="BF1" s="115"/>
      <c r="BG1" s="115"/>
      <c r="BH1" s="115" t="s">
        <v>138</v>
      </c>
      <c r="BI1" s="115"/>
      <c r="BJ1" s="115"/>
      <c r="BK1" s="115" t="s">
        <v>304</v>
      </c>
      <c r="BL1" s="115"/>
      <c r="BM1" s="115"/>
      <c r="BN1" s="115" t="s">
        <v>372</v>
      </c>
      <c r="BO1" s="115"/>
      <c r="BP1" s="115"/>
      <c r="BQ1" s="115" t="s">
        <v>8</v>
      </c>
      <c r="BR1" s="115"/>
      <c r="BS1" s="115"/>
      <c r="BT1" s="115" t="s">
        <v>9</v>
      </c>
      <c r="BU1" s="115"/>
      <c r="BV1" s="115"/>
      <c r="BW1" s="115" t="s">
        <v>373</v>
      </c>
      <c r="BX1" s="115"/>
      <c r="BY1" s="115"/>
      <c r="BZ1" s="115" t="s">
        <v>10</v>
      </c>
      <c r="CA1" s="115"/>
      <c r="CB1" s="115"/>
      <c r="CC1" s="115" t="s">
        <v>374</v>
      </c>
      <c r="CD1" s="115"/>
      <c r="CE1" s="115"/>
      <c r="CF1" s="115" t="s">
        <v>12</v>
      </c>
      <c r="CG1" s="115"/>
      <c r="CH1" s="115"/>
      <c r="CI1" s="115" t="s">
        <v>13</v>
      </c>
      <c r="CJ1" s="115"/>
      <c r="CK1" s="115"/>
    </row>
    <row r="2" spans="1:89" x14ac:dyDescent="0.3">
      <c r="A2" s="2"/>
      <c r="B2" s="2"/>
      <c r="C2" s="114" t="s">
        <v>376</v>
      </c>
      <c r="D2" s="114"/>
      <c r="E2" s="114"/>
      <c r="F2" s="114" t="s">
        <v>377</v>
      </c>
      <c r="G2" s="114"/>
      <c r="H2" s="114"/>
      <c r="I2" s="114" t="s">
        <v>378</v>
      </c>
      <c r="J2" s="114"/>
      <c r="K2" s="114"/>
      <c r="L2" s="114" t="s">
        <v>379</v>
      </c>
      <c r="M2" s="114"/>
      <c r="N2" s="114"/>
      <c r="O2" s="114" t="s">
        <v>407</v>
      </c>
      <c r="P2" s="114"/>
      <c r="Q2" s="114"/>
      <c r="R2" s="114" t="s">
        <v>380</v>
      </c>
      <c r="S2" s="114"/>
      <c r="T2" s="114"/>
      <c r="U2" s="114" t="s">
        <v>382</v>
      </c>
      <c r="V2" s="114"/>
      <c r="W2" s="114"/>
      <c r="X2" s="114" t="s">
        <v>384</v>
      </c>
      <c r="Y2" s="114"/>
      <c r="Z2" s="114"/>
      <c r="AA2" s="114" t="s">
        <v>386</v>
      </c>
      <c r="AB2" s="114"/>
      <c r="AC2" s="114"/>
      <c r="AD2" s="114" t="s">
        <v>387</v>
      </c>
      <c r="AE2" s="114"/>
      <c r="AF2" s="114"/>
      <c r="AG2" s="114" t="s">
        <v>388</v>
      </c>
      <c r="AH2" s="114"/>
      <c r="AI2" s="114"/>
      <c r="AJ2" s="114" t="s">
        <v>389</v>
      </c>
      <c r="AK2" s="114"/>
      <c r="AL2" s="114"/>
      <c r="AM2" s="114" t="s">
        <v>390</v>
      </c>
      <c r="AN2" s="114"/>
      <c r="AO2" s="114"/>
      <c r="AP2" s="114" t="s">
        <v>391</v>
      </c>
      <c r="AQ2" s="114"/>
      <c r="AR2" s="114"/>
      <c r="AS2" s="114" t="s">
        <v>392</v>
      </c>
      <c r="AT2" s="114"/>
      <c r="AU2" s="114"/>
      <c r="AV2" s="114" t="s">
        <v>395</v>
      </c>
      <c r="AW2" s="114"/>
      <c r="AX2" s="114"/>
      <c r="AY2" s="114" t="s">
        <v>396</v>
      </c>
      <c r="AZ2" s="114"/>
      <c r="BA2" s="114"/>
      <c r="BB2" s="114" t="s">
        <v>408</v>
      </c>
      <c r="BC2" s="114"/>
      <c r="BD2" s="114"/>
      <c r="BE2" s="114" t="s">
        <v>398</v>
      </c>
      <c r="BF2" s="114"/>
      <c r="BG2" s="114"/>
      <c r="BH2" s="114" t="s">
        <v>399</v>
      </c>
      <c r="BI2" s="114"/>
      <c r="BJ2" s="114"/>
      <c r="BK2" s="114" t="s">
        <v>400</v>
      </c>
      <c r="BL2" s="114"/>
      <c r="BM2" s="114"/>
      <c r="BN2" s="114" t="s">
        <v>401</v>
      </c>
      <c r="BO2" s="114"/>
      <c r="BP2" s="114"/>
      <c r="BQ2" s="114" t="s">
        <v>402</v>
      </c>
      <c r="BR2" s="114"/>
      <c r="BS2" s="114"/>
      <c r="BT2" s="114" t="s">
        <v>403</v>
      </c>
      <c r="BU2" s="114"/>
      <c r="BV2" s="114"/>
      <c r="BW2" s="114" t="s">
        <v>404</v>
      </c>
      <c r="BX2" s="114"/>
      <c r="BY2" s="114"/>
      <c r="BZ2" s="114" t="s">
        <v>405</v>
      </c>
      <c r="CA2" s="114"/>
      <c r="CB2" s="114"/>
      <c r="CC2" s="114" t="s">
        <v>409</v>
      </c>
      <c r="CD2" s="114"/>
      <c r="CE2" s="114"/>
      <c r="CF2" s="114" t="s">
        <v>410</v>
      </c>
      <c r="CG2" s="114"/>
      <c r="CH2" s="114"/>
      <c r="CI2" s="114" t="s">
        <v>411</v>
      </c>
      <c r="CJ2" s="114"/>
      <c r="CK2" s="114"/>
    </row>
    <row r="3" spans="1:89" s="55" customFormat="1" ht="31.8" customHeight="1" x14ac:dyDescent="0.3">
      <c r="A3" s="53" t="s">
        <v>14</v>
      </c>
      <c r="B3" s="53" t="s">
        <v>368</v>
      </c>
      <c r="C3" s="54" t="s">
        <v>15</v>
      </c>
      <c r="D3" s="54" t="s">
        <v>139</v>
      </c>
      <c r="E3" s="54" t="s">
        <v>140</v>
      </c>
      <c r="F3" s="54" t="s">
        <v>15</v>
      </c>
      <c r="G3" s="54" t="s">
        <v>139</v>
      </c>
      <c r="H3" s="54" t="s">
        <v>140</v>
      </c>
      <c r="I3" s="54" t="s">
        <v>15</v>
      </c>
      <c r="J3" s="54" t="s">
        <v>139</v>
      </c>
      <c r="K3" s="54" t="s">
        <v>140</v>
      </c>
      <c r="L3" s="54" t="s">
        <v>15</v>
      </c>
      <c r="M3" s="54" t="s">
        <v>139</v>
      </c>
      <c r="N3" s="54" t="s">
        <v>140</v>
      </c>
      <c r="O3" s="54" t="s">
        <v>15</v>
      </c>
      <c r="P3" s="54" t="s">
        <v>139</v>
      </c>
      <c r="Q3" s="54" t="s">
        <v>140</v>
      </c>
      <c r="R3" s="54" t="s">
        <v>15</v>
      </c>
      <c r="S3" s="54" t="s">
        <v>139</v>
      </c>
      <c r="T3" s="54" t="s">
        <v>140</v>
      </c>
      <c r="U3" s="54" t="s">
        <v>15</v>
      </c>
      <c r="V3" s="54" t="s">
        <v>139</v>
      </c>
      <c r="W3" s="54" t="s">
        <v>140</v>
      </c>
      <c r="X3" s="54" t="s">
        <v>15</v>
      </c>
      <c r="Y3" s="54" t="s">
        <v>139</v>
      </c>
      <c r="Z3" s="54" t="s">
        <v>140</v>
      </c>
      <c r="AA3" s="54" t="s">
        <v>15</v>
      </c>
      <c r="AB3" s="54" t="s">
        <v>139</v>
      </c>
      <c r="AC3" s="54" t="s">
        <v>140</v>
      </c>
      <c r="AD3" s="54" t="s">
        <v>15</v>
      </c>
      <c r="AE3" s="54" t="s">
        <v>139</v>
      </c>
      <c r="AF3" s="54" t="s">
        <v>140</v>
      </c>
      <c r="AG3" s="54" t="s">
        <v>15</v>
      </c>
      <c r="AH3" s="54" t="s">
        <v>139</v>
      </c>
      <c r="AI3" s="54" t="s">
        <v>140</v>
      </c>
      <c r="AJ3" s="54" t="s">
        <v>15</v>
      </c>
      <c r="AK3" s="54" t="s">
        <v>139</v>
      </c>
      <c r="AL3" s="54" t="s">
        <v>140</v>
      </c>
      <c r="AM3" s="54" t="s">
        <v>15</v>
      </c>
      <c r="AN3" s="54" t="s">
        <v>139</v>
      </c>
      <c r="AO3" s="54" t="s">
        <v>140</v>
      </c>
      <c r="AP3" s="54" t="s">
        <v>15</v>
      </c>
      <c r="AQ3" s="54" t="s">
        <v>139</v>
      </c>
      <c r="AR3" s="54" t="s">
        <v>140</v>
      </c>
      <c r="AS3" s="54" t="s">
        <v>15</v>
      </c>
      <c r="AT3" s="54" t="s">
        <v>139</v>
      </c>
      <c r="AU3" s="54" t="s">
        <v>140</v>
      </c>
      <c r="AV3" s="54" t="s">
        <v>15</v>
      </c>
      <c r="AW3" s="54" t="s">
        <v>139</v>
      </c>
      <c r="AX3" s="54" t="s">
        <v>140</v>
      </c>
      <c r="AY3" s="54" t="s">
        <v>15</v>
      </c>
      <c r="AZ3" s="54" t="s">
        <v>139</v>
      </c>
      <c r="BA3" s="54" t="s">
        <v>140</v>
      </c>
      <c r="BB3" s="54" t="s">
        <v>15</v>
      </c>
      <c r="BC3" s="54" t="s">
        <v>139</v>
      </c>
      <c r="BD3" s="54" t="s">
        <v>140</v>
      </c>
      <c r="BE3" s="54" t="s">
        <v>15</v>
      </c>
      <c r="BF3" s="54" t="s">
        <v>139</v>
      </c>
      <c r="BG3" s="54" t="s">
        <v>140</v>
      </c>
      <c r="BH3" s="54" t="s">
        <v>15</v>
      </c>
      <c r="BI3" s="54" t="s">
        <v>139</v>
      </c>
      <c r="BJ3" s="54" t="s">
        <v>140</v>
      </c>
      <c r="BK3" s="54" t="s">
        <v>15</v>
      </c>
      <c r="BL3" s="54" t="s">
        <v>139</v>
      </c>
      <c r="BM3" s="54" t="s">
        <v>140</v>
      </c>
      <c r="BN3" s="54" t="s">
        <v>15</v>
      </c>
      <c r="BO3" s="54" t="s">
        <v>139</v>
      </c>
      <c r="BP3" s="54" t="s">
        <v>140</v>
      </c>
      <c r="BQ3" s="54" t="s">
        <v>15</v>
      </c>
      <c r="BR3" s="54" t="s">
        <v>139</v>
      </c>
      <c r="BS3" s="54" t="s">
        <v>140</v>
      </c>
      <c r="BT3" s="54" t="s">
        <v>15</v>
      </c>
      <c r="BU3" s="54" t="s">
        <v>139</v>
      </c>
      <c r="BV3" s="54" t="s">
        <v>140</v>
      </c>
      <c r="BW3" s="54" t="s">
        <v>15</v>
      </c>
      <c r="BX3" s="54" t="s">
        <v>139</v>
      </c>
      <c r="BY3" s="54" t="s">
        <v>140</v>
      </c>
      <c r="BZ3" s="54" t="s">
        <v>15</v>
      </c>
      <c r="CA3" s="54" t="s">
        <v>139</v>
      </c>
      <c r="CB3" s="54" t="s">
        <v>140</v>
      </c>
      <c r="CC3" s="54" t="s">
        <v>15</v>
      </c>
      <c r="CD3" s="54" t="s">
        <v>139</v>
      </c>
      <c r="CE3" s="54" t="s">
        <v>140</v>
      </c>
      <c r="CF3" s="54" t="s">
        <v>15</v>
      </c>
      <c r="CG3" s="54" t="s">
        <v>139</v>
      </c>
      <c r="CH3" s="54" t="s">
        <v>140</v>
      </c>
      <c r="CI3" s="54" t="s">
        <v>15</v>
      </c>
      <c r="CJ3" s="54" t="s">
        <v>139</v>
      </c>
      <c r="CK3" s="54" t="s">
        <v>140</v>
      </c>
    </row>
    <row r="4" spans="1:89" x14ac:dyDescent="0.3">
      <c r="A4" s="2" t="s">
        <v>183</v>
      </c>
      <c r="B4" s="2"/>
      <c r="F4" t="s">
        <v>233</v>
      </c>
      <c r="G4">
        <v>3000</v>
      </c>
      <c r="H4">
        <v>8214</v>
      </c>
      <c r="L4" t="s">
        <v>234</v>
      </c>
      <c r="M4">
        <v>1800</v>
      </c>
      <c r="N4" s="10">
        <f>M4*300/126</f>
        <v>4285.7142857142853</v>
      </c>
      <c r="R4" t="s">
        <v>195</v>
      </c>
      <c r="S4">
        <v>3200</v>
      </c>
      <c r="T4">
        <v>5000</v>
      </c>
      <c r="AS4" t="s">
        <v>35</v>
      </c>
      <c r="AT4">
        <v>1000</v>
      </c>
      <c r="AU4">
        <v>1333</v>
      </c>
    </row>
    <row r="5" spans="1:89" x14ac:dyDescent="0.3">
      <c r="A5" s="20" t="s">
        <v>235</v>
      </c>
      <c r="F5" t="s">
        <v>46</v>
      </c>
      <c r="G5">
        <v>1500</v>
      </c>
      <c r="H5">
        <v>3571</v>
      </c>
    </row>
    <row r="6" spans="1:89" x14ac:dyDescent="0.3">
      <c r="A6" s="2" t="s">
        <v>351</v>
      </c>
      <c r="B6" s="2"/>
      <c r="F6" t="s">
        <v>57</v>
      </c>
      <c r="G6">
        <v>2300</v>
      </c>
      <c r="H6">
        <v>5728</v>
      </c>
    </row>
    <row r="7" spans="1:89" x14ac:dyDescent="0.3">
      <c r="A7" s="20" t="s">
        <v>709</v>
      </c>
      <c r="O7" s="6" t="s">
        <v>57</v>
      </c>
      <c r="P7" s="10">
        <f>5500000/89.424</f>
        <v>61504.741456432275</v>
      </c>
      <c r="Q7" s="10">
        <f>P7*(2.25+2.75)/2/126.25*89.424</f>
        <v>108910.89108910892</v>
      </c>
      <c r="AG7" t="s">
        <v>236</v>
      </c>
      <c r="AH7">
        <v>3036406</v>
      </c>
      <c r="AI7">
        <v>55825</v>
      </c>
      <c r="AJ7" t="s">
        <v>236</v>
      </c>
      <c r="AK7">
        <v>3012245</v>
      </c>
      <c r="AL7">
        <v>55375</v>
      </c>
    </row>
    <row r="8" spans="1:89" x14ac:dyDescent="0.3">
      <c r="A8" s="20" t="s">
        <v>102</v>
      </c>
      <c r="O8" s="3" t="s">
        <v>46</v>
      </c>
      <c r="P8" s="10">
        <v>1500</v>
      </c>
      <c r="Q8" s="10">
        <v>45000</v>
      </c>
      <c r="AG8" t="s">
        <v>236</v>
      </c>
      <c r="AH8">
        <v>1172358</v>
      </c>
      <c r="AI8">
        <v>43100</v>
      </c>
      <c r="AJ8" t="s">
        <v>236</v>
      </c>
      <c r="AK8">
        <v>551066</v>
      </c>
      <c r="AL8">
        <v>20260</v>
      </c>
      <c r="BH8" t="s">
        <v>237</v>
      </c>
      <c r="BI8">
        <v>1785</v>
      </c>
      <c r="BJ8">
        <v>10000</v>
      </c>
      <c r="BK8" t="s">
        <v>237</v>
      </c>
      <c r="BL8">
        <v>1860</v>
      </c>
      <c r="BM8">
        <v>10400</v>
      </c>
      <c r="BN8" t="s">
        <v>66</v>
      </c>
      <c r="BO8">
        <v>450</v>
      </c>
      <c r="BP8">
        <v>5175</v>
      </c>
      <c r="BQ8" t="s">
        <v>66</v>
      </c>
      <c r="BR8">
        <v>535</v>
      </c>
      <c r="BS8">
        <v>6420</v>
      </c>
      <c r="BT8" t="s">
        <v>66</v>
      </c>
      <c r="BU8">
        <v>450</v>
      </c>
      <c r="BV8">
        <v>6300</v>
      </c>
      <c r="BW8" t="s">
        <v>238</v>
      </c>
      <c r="BX8">
        <v>600</v>
      </c>
      <c r="BY8">
        <v>9600</v>
      </c>
      <c r="BZ8" t="s">
        <v>238</v>
      </c>
      <c r="CA8">
        <v>200</v>
      </c>
      <c r="CB8">
        <v>3800</v>
      </c>
    </row>
    <row r="9" spans="1:89" x14ac:dyDescent="0.3">
      <c r="A9" s="20" t="s">
        <v>239</v>
      </c>
      <c r="O9" s="3"/>
      <c r="P9" s="10"/>
      <c r="Q9" s="10"/>
      <c r="AG9" t="s">
        <v>44</v>
      </c>
      <c r="AH9">
        <v>800</v>
      </c>
      <c r="AI9">
        <v>22150</v>
      </c>
      <c r="AJ9" t="s">
        <v>44</v>
      </c>
      <c r="AK9">
        <v>650</v>
      </c>
      <c r="AL9">
        <v>18120</v>
      </c>
    </row>
    <row r="10" spans="1:89" x14ac:dyDescent="0.3">
      <c r="A10" s="20" t="s">
        <v>240</v>
      </c>
      <c r="O10" s="3"/>
      <c r="P10" s="10"/>
      <c r="Q10" s="10"/>
      <c r="R10" t="s">
        <v>195</v>
      </c>
      <c r="S10">
        <v>400</v>
      </c>
      <c r="T10">
        <v>20</v>
      </c>
    </row>
    <row r="11" spans="1:89" x14ac:dyDescent="0.3">
      <c r="A11" s="20" t="s">
        <v>200</v>
      </c>
      <c r="O11" s="3"/>
      <c r="P11" s="10"/>
      <c r="Q11" s="10"/>
      <c r="R11" t="s">
        <v>53</v>
      </c>
      <c r="S11">
        <v>500000</v>
      </c>
      <c r="T11" s="10">
        <f>S11*(5+35)/2/126</f>
        <v>79365.079365079364</v>
      </c>
    </row>
    <row r="12" spans="1:89" x14ac:dyDescent="0.3">
      <c r="A12" s="20" t="s">
        <v>483</v>
      </c>
      <c r="R12" t="s">
        <v>195</v>
      </c>
      <c r="S12">
        <v>40000</v>
      </c>
      <c r="T12">
        <v>50000</v>
      </c>
      <c r="AS12" t="s">
        <v>35</v>
      </c>
      <c r="AT12">
        <v>3500</v>
      </c>
      <c r="AU12">
        <v>43750</v>
      </c>
      <c r="AV12" t="s">
        <v>35</v>
      </c>
      <c r="AW12">
        <v>4300</v>
      </c>
      <c r="AX12">
        <v>47300</v>
      </c>
      <c r="AY12" t="s">
        <v>35</v>
      </c>
      <c r="AZ12">
        <v>3500</v>
      </c>
      <c r="BA12">
        <v>38000</v>
      </c>
      <c r="BH12" t="s">
        <v>241</v>
      </c>
      <c r="BI12">
        <v>4000</v>
      </c>
      <c r="BJ12">
        <v>44000</v>
      </c>
      <c r="BK12" t="s">
        <v>241</v>
      </c>
      <c r="BL12">
        <v>5000</v>
      </c>
      <c r="BM12">
        <v>60000</v>
      </c>
      <c r="BN12" t="s">
        <v>35</v>
      </c>
      <c r="BO12">
        <v>3000</v>
      </c>
      <c r="BP12">
        <v>31500</v>
      </c>
      <c r="BQ12" t="s">
        <v>35</v>
      </c>
      <c r="BR12">
        <v>1200</v>
      </c>
      <c r="BS12">
        <v>12500</v>
      </c>
      <c r="BT12" t="s">
        <v>35</v>
      </c>
      <c r="BU12">
        <v>2100</v>
      </c>
      <c r="BV12">
        <v>23100</v>
      </c>
      <c r="BW12" t="s">
        <v>35</v>
      </c>
      <c r="BX12">
        <v>2700</v>
      </c>
      <c r="BY12">
        <v>30000</v>
      </c>
      <c r="BZ12" t="s">
        <v>242</v>
      </c>
      <c r="CA12">
        <v>3000</v>
      </c>
      <c r="CB12">
        <v>28500</v>
      </c>
    </row>
    <row r="13" spans="1:89" x14ac:dyDescent="0.3">
      <c r="A13" s="20" t="s">
        <v>352</v>
      </c>
      <c r="BH13" t="s">
        <v>35</v>
      </c>
      <c r="BI13">
        <v>1500</v>
      </c>
      <c r="BJ13">
        <v>24000</v>
      </c>
      <c r="BK13" t="s">
        <v>35</v>
      </c>
      <c r="BL13">
        <v>1625</v>
      </c>
      <c r="BM13">
        <v>26000</v>
      </c>
      <c r="BN13" t="s">
        <v>35</v>
      </c>
      <c r="BO13">
        <v>1225</v>
      </c>
      <c r="BP13">
        <v>18150</v>
      </c>
      <c r="BQ13" t="s">
        <v>35</v>
      </c>
      <c r="BR13">
        <v>1050</v>
      </c>
      <c r="BS13">
        <v>15750</v>
      </c>
      <c r="BT13" t="s">
        <v>35</v>
      </c>
      <c r="BU13" s="3">
        <v>950</v>
      </c>
      <c r="BV13">
        <v>16480</v>
      </c>
      <c r="BW13" t="s">
        <v>35</v>
      </c>
      <c r="BX13">
        <v>800</v>
      </c>
      <c r="BY13">
        <v>13600</v>
      </c>
      <c r="BZ13" t="s">
        <v>35</v>
      </c>
      <c r="CA13">
        <v>500</v>
      </c>
      <c r="CB13">
        <v>7500</v>
      </c>
    </row>
    <row r="14" spans="1:89" x14ac:dyDescent="0.3">
      <c r="A14" s="20" t="s">
        <v>707</v>
      </c>
      <c r="BH14" t="s">
        <v>171</v>
      </c>
      <c r="BI14">
        <v>122450</v>
      </c>
      <c r="BJ14">
        <v>14000</v>
      </c>
      <c r="BK14" t="s">
        <v>171</v>
      </c>
      <c r="BL14">
        <v>118500</v>
      </c>
      <c r="BM14">
        <v>10000</v>
      </c>
    </row>
    <row r="15" spans="1:89" x14ac:dyDescent="0.3">
      <c r="A15" s="20" t="s">
        <v>199</v>
      </c>
      <c r="R15" t="s">
        <v>57</v>
      </c>
      <c r="S15">
        <v>4860</v>
      </c>
      <c r="T15">
        <v>4300</v>
      </c>
      <c r="BH15" t="s">
        <v>243</v>
      </c>
      <c r="BI15">
        <v>5200</v>
      </c>
      <c r="BJ15">
        <v>9000</v>
      </c>
      <c r="BK15" t="s">
        <v>243</v>
      </c>
      <c r="BL15">
        <v>6100</v>
      </c>
      <c r="BM15">
        <v>11200</v>
      </c>
      <c r="BN15" t="s">
        <v>36</v>
      </c>
      <c r="BO15">
        <v>6570</v>
      </c>
      <c r="BP15">
        <v>13140</v>
      </c>
      <c r="BQ15" t="s">
        <v>36</v>
      </c>
      <c r="BR15">
        <v>3200</v>
      </c>
      <c r="BS15">
        <v>7200</v>
      </c>
      <c r="BT15" t="s">
        <v>36</v>
      </c>
      <c r="BU15">
        <v>2100</v>
      </c>
      <c r="BV15">
        <v>4400</v>
      </c>
      <c r="BW15" t="s">
        <v>36</v>
      </c>
      <c r="BX15">
        <v>4000</v>
      </c>
      <c r="BY15">
        <v>8000</v>
      </c>
      <c r="BZ15" t="s">
        <v>36</v>
      </c>
      <c r="CA15">
        <v>4500</v>
      </c>
      <c r="CB15">
        <v>7850</v>
      </c>
    </row>
    <row r="16" spans="1:89" x14ac:dyDescent="0.3">
      <c r="A16" s="20" t="s">
        <v>228</v>
      </c>
      <c r="AD16" t="s">
        <v>69</v>
      </c>
      <c r="AE16">
        <f>70000*2.841</f>
        <v>198870</v>
      </c>
      <c r="AF16" s="10">
        <f>AE16*(2+2.5)/2/240</f>
        <v>1864.40625</v>
      </c>
    </row>
    <row r="17" spans="1:80" x14ac:dyDescent="0.3">
      <c r="A17" s="20" t="s">
        <v>353</v>
      </c>
      <c r="AD17" t="s">
        <v>244</v>
      </c>
      <c r="AE17">
        <v>1200000</v>
      </c>
      <c r="AF17" s="10">
        <v>135000</v>
      </c>
    </row>
    <row r="18" spans="1:80" x14ac:dyDescent="0.3">
      <c r="A18" s="20" t="s">
        <v>213</v>
      </c>
      <c r="AF18" s="10"/>
      <c r="BN18" t="s">
        <v>44</v>
      </c>
      <c r="BO18">
        <v>4150</v>
      </c>
      <c r="BP18">
        <v>16000</v>
      </c>
      <c r="BQ18" t="s">
        <v>44</v>
      </c>
      <c r="BR18">
        <v>2100</v>
      </c>
      <c r="BS18">
        <v>9475</v>
      </c>
      <c r="BT18" t="s">
        <v>44</v>
      </c>
      <c r="BU18">
        <v>4000</v>
      </c>
      <c r="BV18">
        <v>15200</v>
      </c>
      <c r="BW18" t="s">
        <v>44</v>
      </c>
      <c r="BX18">
        <v>3500</v>
      </c>
      <c r="BY18">
        <v>13000</v>
      </c>
      <c r="BZ18" t="s">
        <v>44</v>
      </c>
      <c r="CA18">
        <v>2000</v>
      </c>
      <c r="CB18">
        <v>6500</v>
      </c>
    </row>
    <row r="19" spans="1:80" x14ac:dyDescent="0.3">
      <c r="A19" s="20" t="s">
        <v>208</v>
      </c>
      <c r="AF19" s="10"/>
      <c r="AG19" t="s">
        <v>245</v>
      </c>
      <c r="AH19">
        <v>1329747</v>
      </c>
      <c r="AI19">
        <v>264060</v>
      </c>
      <c r="AJ19" t="s">
        <v>245</v>
      </c>
      <c r="AK19">
        <v>793211</v>
      </c>
      <c r="AL19">
        <v>145810</v>
      </c>
    </row>
    <row r="20" spans="1:80" x14ac:dyDescent="0.3">
      <c r="A20" s="20" t="s">
        <v>216</v>
      </c>
      <c r="AF20" s="10"/>
      <c r="AG20" t="s">
        <v>245</v>
      </c>
      <c r="AH20">
        <v>533474</v>
      </c>
      <c r="AI20">
        <v>55160</v>
      </c>
      <c r="AJ20" t="s">
        <v>245</v>
      </c>
      <c r="AK20">
        <v>279935</v>
      </c>
      <c r="AL20">
        <v>28840</v>
      </c>
    </row>
    <row r="21" spans="1:80" x14ac:dyDescent="0.3">
      <c r="A21" s="20" t="s">
        <v>354</v>
      </c>
      <c r="AF21" s="10"/>
      <c r="BH21" t="s">
        <v>107</v>
      </c>
      <c r="BI21">
        <v>2800</v>
      </c>
      <c r="BJ21">
        <v>9600</v>
      </c>
      <c r="BK21" t="s">
        <v>107</v>
      </c>
      <c r="BL21">
        <v>3250</v>
      </c>
      <c r="BM21">
        <v>11200</v>
      </c>
    </row>
    <row r="22" spans="1:80" x14ac:dyDescent="0.3">
      <c r="A22" s="20" t="s">
        <v>355</v>
      </c>
      <c r="AF22" s="10"/>
      <c r="BN22" t="s">
        <v>97</v>
      </c>
      <c r="BO22">
        <v>200</v>
      </c>
      <c r="BP22">
        <v>800</v>
      </c>
      <c r="BQ22" t="s">
        <v>97</v>
      </c>
      <c r="BR22">
        <v>150</v>
      </c>
      <c r="BS22">
        <v>750</v>
      </c>
      <c r="BT22" t="s">
        <v>97</v>
      </c>
      <c r="BU22">
        <v>900</v>
      </c>
      <c r="BV22">
        <v>2560</v>
      </c>
      <c r="BW22" t="s">
        <v>97</v>
      </c>
      <c r="BX22">
        <v>1000</v>
      </c>
      <c r="BY22">
        <v>2850</v>
      </c>
      <c r="BZ22" t="s">
        <v>97</v>
      </c>
      <c r="CA22">
        <v>850</v>
      </c>
      <c r="CB22">
        <v>2025</v>
      </c>
    </row>
    <row r="23" spans="1:80" x14ac:dyDescent="0.3">
      <c r="A23" s="20" t="s">
        <v>356</v>
      </c>
      <c r="AF23" s="10"/>
      <c r="BN23" t="s">
        <v>97</v>
      </c>
      <c r="BO23">
        <v>1325</v>
      </c>
      <c r="BP23">
        <v>3975</v>
      </c>
      <c r="BQ23" t="s">
        <v>97</v>
      </c>
      <c r="BR23">
        <v>2250</v>
      </c>
      <c r="BS23">
        <v>7350</v>
      </c>
      <c r="BT23" t="s">
        <v>97</v>
      </c>
      <c r="BU23">
        <v>4200</v>
      </c>
      <c r="BV23">
        <v>5250</v>
      </c>
      <c r="BW23" t="s">
        <v>97</v>
      </c>
      <c r="BX23">
        <v>5350</v>
      </c>
      <c r="BY23">
        <v>7220</v>
      </c>
      <c r="BZ23" t="s">
        <v>97</v>
      </c>
      <c r="CA23">
        <v>6000</v>
      </c>
      <c r="CB23">
        <v>7800</v>
      </c>
    </row>
    <row r="24" spans="1:80" x14ac:dyDescent="0.3">
      <c r="A24" s="20" t="s">
        <v>375</v>
      </c>
      <c r="AF24" s="10"/>
      <c r="BH24" t="s">
        <v>246</v>
      </c>
      <c r="BI24">
        <v>1000</v>
      </c>
      <c r="BJ24">
        <v>10000</v>
      </c>
      <c r="BK24" t="s">
        <v>246</v>
      </c>
      <c r="BL24">
        <v>1060</v>
      </c>
      <c r="BM24">
        <v>10400</v>
      </c>
      <c r="BN24" t="s">
        <v>35</v>
      </c>
      <c r="BO24">
        <v>2050</v>
      </c>
      <c r="BP24">
        <v>16400</v>
      </c>
      <c r="BQ24" t="s">
        <v>35</v>
      </c>
      <c r="BR24">
        <v>3000</v>
      </c>
      <c r="BS24">
        <v>24500</v>
      </c>
      <c r="BT24" t="s">
        <v>35</v>
      </c>
      <c r="BU24">
        <v>6000</v>
      </c>
      <c r="BV24">
        <v>42000</v>
      </c>
      <c r="BW24" t="s">
        <v>35</v>
      </c>
      <c r="BX24">
        <v>12500</v>
      </c>
      <c r="BY24" s="5">
        <v>112000</v>
      </c>
      <c r="BZ24" t="s">
        <v>35</v>
      </c>
      <c r="CA24">
        <v>5000</v>
      </c>
      <c r="CB24" s="5">
        <v>35000</v>
      </c>
    </row>
    <row r="25" spans="1:80" x14ac:dyDescent="0.3">
      <c r="A25" s="20" t="s">
        <v>357</v>
      </c>
      <c r="L25" s="3" t="s">
        <v>53</v>
      </c>
      <c r="M25" s="10">
        <v>1500000</v>
      </c>
      <c r="N25" s="10">
        <f>M25*(12+26)/2/126</f>
        <v>226190.47619047618</v>
      </c>
      <c r="X25" t="s">
        <v>35</v>
      </c>
      <c r="Y25">
        <v>1200</v>
      </c>
      <c r="Z25">
        <f>Y25*200</f>
        <v>240000</v>
      </c>
      <c r="AA25" t="s">
        <v>185</v>
      </c>
      <c r="AB25">
        <v>1400</v>
      </c>
      <c r="AC25">
        <v>336000</v>
      </c>
      <c r="AD25" t="s">
        <v>185</v>
      </c>
      <c r="AE25">
        <v>1500</v>
      </c>
      <c r="AF25">
        <f>AE25*100*52/25</f>
        <v>312000</v>
      </c>
      <c r="AG25" t="s">
        <v>44</v>
      </c>
      <c r="AH25">
        <v>2038</v>
      </c>
      <c r="AI25">
        <v>407600</v>
      </c>
      <c r="AJ25" t="s">
        <v>247</v>
      </c>
      <c r="AK25">
        <v>2323</v>
      </c>
      <c r="AL25">
        <v>464000</v>
      </c>
      <c r="AM25" t="s">
        <v>35</v>
      </c>
      <c r="AN25">
        <v>2000</v>
      </c>
      <c r="AO25">
        <v>396000</v>
      </c>
      <c r="AP25" t="s">
        <v>35</v>
      </c>
      <c r="AQ25">
        <v>2300</v>
      </c>
      <c r="AR25">
        <v>404800</v>
      </c>
      <c r="AS25" t="s">
        <v>35</v>
      </c>
      <c r="AT25">
        <v>2600</v>
      </c>
      <c r="AU25">
        <v>416000</v>
      </c>
      <c r="AV25" t="s">
        <v>35</v>
      </c>
      <c r="AW25">
        <v>2500</v>
      </c>
      <c r="AX25">
        <v>500000</v>
      </c>
      <c r="AY25" t="s">
        <v>35</v>
      </c>
      <c r="AZ25">
        <v>3200</v>
      </c>
      <c r="BA25">
        <v>640000</v>
      </c>
    </row>
    <row r="26" spans="1:80" x14ac:dyDescent="0.3">
      <c r="A26" s="20" t="s">
        <v>357</v>
      </c>
      <c r="F26" t="s">
        <v>186</v>
      </c>
      <c r="G26">
        <v>86000</v>
      </c>
      <c r="H26">
        <v>344000</v>
      </c>
      <c r="I26" t="s">
        <v>186</v>
      </c>
      <c r="J26">
        <v>101290</v>
      </c>
      <c r="K26">
        <v>364680</v>
      </c>
    </row>
    <row r="27" spans="1:80" x14ac:dyDescent="0.3">
      <c r="A27" s="2" t="s">
        <v>358</v>
      </c>
      <c r="B27" s="2"/>
      <c r="F27" t="s">
        <v>186</v>
      </c>
      <c r="G27">
        <v>150700</v>
      </c>
      <c r="H27">
        <v>132000</v>
      </c>
      <c r="I27" t="s">
        <v>186</v>
      </c>
      <c r="J27">
        <v>54500</v>
      </c>
      <c r="K27">
        <v>42800</v>
      </c>
    </row>
    <row r="28" spans="1:80" x14ac:dyDescent="0.3">
      <c r="A28" s="2" t="s">
        <v>359</v>
      </c>
      <c r="B28" s="2"/>
      <c r="F28" t="s">
        <v>186</v>
      </c>
      <c r="G28">
        <v>14750</v>
      </c>
      <c r="H28">
        <v>7600</v>
      </c>
      <c r="I28" t="s">
        <v>186</v>
      </c>
      <c r="J28">
        <v>20000</v>
      </c>
      <c r="K28">
        <v>7600</v>
      </c>
    </row>
    <row r="29" spans="1:80" x14ac:dyDescent="0.3">
      <c r="A29" s="2" t="s">
        <v>360</v>
      </c>
      <c r="B29" s="2"/>
      <c r="F29" t="s">
        <v>186</v>
      </c>
      <c r="G29">
        <v>54545</v>
      </c>
      <c r="H29">
        <v>14560</v>
      </c>
      <c r="I29" t="s">
        <v>186</v>
      </c>
      <c r="J29">
        <v>84000</v>
      </c>
      <c r="K29">
        <v>23392</v>
      </c>
      <c r="BK29" t="s">
        <v>35</v>
      </c>
      <c r="BL29">
        <v>1500</v>
      </c>
      <c r="BM29">
        <v>21000</v>
      </c>
      <c r="BN29" t="s">
        <v>35</v>
      </c>
      <c r="BO29">
        <v>850</v>
      </c>
      <c r="BP29">
        <v>13600</v>
      </c>
      <c r="BQ29" t="s">
        <v>35</v>
      </c>
      <c r="BR29">
        <v>460</v>
      </c>
      <c r="BS29">
        <v>8100</v>
      </c>
      <c r="BT29" t="s">
        <v>35</v>
      </c>
      <c r="BU29">
        <v>685</v>
      </c>
      <c r="BV29">
        <v>14360</v>
      </c>
      <c r="BW29" t="s">
        <v>35</v>
      </c>
      <c r="BX29">
        <v>600</v>
      </c>
      <c r="BY29">
        <v>12000</v>
      </c>
    </row>
    <row r="30" spans="1:80" x14ac:dyDescent="0.3">
      <c r="A30" s="2" t="s">
        <v>361</v>
      </c>
      <c r="B30" s="2"/>
      <c r="F30" t="s">
        <v>186</v>
      </c>
      <c r="G30">
        <v>45</v>
      </c>
      <c r="H30">
        <v>48</v>
      </c>
    </row>
    <row r="31" spans="1:80" x14ac:dyDescent="0.3">
      <c r="A31" s="2" t="s">
        <v>362</v>
      </c>
      <c r="B31" s="2"/>
      <c r="F31" t="s">
        <v>186</v>
      </c>
      <c r="G31">
        <v>400</v>
      </c>
      <c r="H31">
        <v>3840</v>
      </c>
      <c r="I31" t="s">
        <v>186</v>
      </c>
      <c r="J31">
        <v>2850</v>
      </c>
      <c r="K31">
        <v>11400</v>
      </c>
    </row>
    <row r="32" spans="1:80" x14ac:dyDescent="0.3">
      <c r="A32" s="2" t="s">
        <v>190</v>
      </c>
      <c r="B32" s="2"/>
      <c r="L32" s="3"/>
      <c r="M32" s="3"/>
      <c r="N32" s="3"/>
      <c r="O32" s="3" t="s">
        <v>53</v>
      </c>
      <c r="P32" s="10">
        <f>1500000</f>
        <v>1500000</v>
      </c>
      <c r="Q32" s="10">
        <f>P32*(10+18)/2/126.25</f>
        <v>166336.63366336634</v>
      </c>
      <c r="R32" t="s">
        <v>53</v>
      </c>
      <c r="S32">
        <v>1000000</v>
      </c>
      <c r="T32">
        <v>160000</v>
      </c>
      <c r="BH32" t="s">
        <v>248</v>
      </c>
      <c r="BI32">
        <v>1800</v>
      </c>
      <c r="BJ32">
        <v>40800</v>
      </c>
      <c r="BK32" t="s">
        <v>248</v>
      </c>
      <c r="BL32">
        <v>2100</v>
      </c>
      <c r="BM32">
        <v>41600</v>
      </c>
      <c r="BN32" t="s">
        <v>97</v>
      </c>
      <c r="BO32">
        <v>2600</v>
      </c>
      <c r="BP32">
        <v>43000</v>
      </c>
      <c r="BQ32" t="s">
        <v>97</v>
      </c>
      <c r="BR32">
        <v>1500</v>
      </c>
      <c r="BS32">
        <v>34500</v>
      </c>
      <c r="BT32" t="s">
        <v>97</v>
      </c>
      <c r="BU32">
        <v>2000</v>
      </c>
      <c r="BV32">
        <v>50000</v>
      </c>
      <c r="BW32" t="s">
        <v>97</v>
      </c>
      <c r="BX32">
        <v>2250</v>
      </c>
      <c r="BY32">
        <v>51750</v>
      </c>
    </row>
    <row r="33" spans="1:89" x14ac:dyDescent="0.3">
      <c r="A33" s="2" t="s">
        <v>716</v>
      </c>
      <c r="B33" s="2"/>
      <c r="L33" s="3"/>
      <c r="M33" s="3"/>
      <c r="N33" s="3"/>
      <c r="O33" s="3"/>
      <c r="P33" s="10"/>
      <c r="Q33" s="10"/>
      <c r="BB33" t="s">
        <v>44</v>
      </c>
      <c r="BC33">
        <v>347</v>
      </c>
      <c r="BD33" s="10">
        <f>BC33*(39/25)*1016.05</f>
        <v>550008.18599999999</v>
      </c>
    </row>
    <row r="34" spans="1:89" x14ac:dyDescent="0.3">
      <c r="A34" s="2" t="s">
        <v>363</v>
      </c>
      <c r="B34" s="2"/>
      <c r="L34" s="3"/>
      <c r="M34" s="3"/>
      <c r="N34" s="3"/>
      <c r="O34" s="3"/>
      <c r="P34" s="10"/>
      <c r="Q34" s="10"/>
      <c r="BD34" s="10"/>
      <c r="BH34" t="s">
        <v>249</v>
      </c>
      <c r="BI34">
        <v>3560</v>
      </c>
      <c r="BJ34">
        <v>400000</v>
      </c>
      <c r="BK34" t="s">
        <v>249</v>
      </c>
      <c r="BL34">
        <v>4335</v>
      </c>
      <c r="BM34">
        <v>520000</v>
      </c>
      <c r="BN34" t="s">
        <v>250</v>
      </c>
      <c r="BO34">
        <v>3500</v>
      </c>
      <c r="BP34">
        <v>560000</v>
      </c>
      <c r="BQ34" t="s">
        <v>35</v>
      </c>
      <c r="BR34">
        <v>2800</v>
      </c>
      <c r="BS34">
        <v>534000</v>
      </c>
      <c r="BT34" t="s">
        <v>35</v>
      </c>
      <c r="BU34">
        <v>3700</v>
      </c>
      <c r="BV34">
        <v>799200</v>
      </c>
      <c r="BW34" t="s">
        <v>251</v>
      </c>
      <c r="BX34">
        <v>2500</v>
      </c>
      <c r="BY34">
        <v>387500</v>
      </c>
      <c r="BZ34" t="s">
        <v>35</v>
      </c>
      <c r="CA34">
        <v>2300</v>
      </c>
      <c r="CB34">
        <v>368000</v>
      </c>
      <c r="CC34" t="s">
        <v>252</v>
      </c>
      <c r="CD34">
        <v>3500</v>
      </c>
      <c r="CE34" s="22">
        <f>CD34*(406/240)*225</f>
        <v>1332187.5</v>
      </c>
      <c r="CF34" t="s">
        <v>250</v>
      </c>
      <c r="CG34">
        <v>4200</v>
      </c>
      <c r="CH34" s="10">
        <f>CG34*100*((16/20)*2.20462)</f>
        <v>740752.32</v>
      </c>
      <c r="CI34" s="3" t="s">
        <v>35</v>
      </c>
      <c r="CJ34">
        <v>2670</v>
      </c>
      <c r="CK34" s="10">
        <f>CJ34*100*((12/20)*2.20462)</f>
        <v>353180.12399999995</v>
      </c>
    </row>
    <row r="35" spans="1:89" x14ac:dyDescent="0.3">
      <c r="A35" s="2" t="s">
        <v>364</v>
      </c>
      <c r="B35" s="2"/>
      <c r="L35" s="3"/>
      <c r="M35" s="3"/>
      <c r="N35" s="3"/>
      <c r="O35" s="3"/>
      <c r="P35" s="10"/>
      <c r="Q35" s="10"/>
      <c r="BD35" s="10"/>
      <c r="BH35" t="s">
        <v>35</v>
      </c>
      <c r="BI35">
        <v>1200</v>
      </c>
      <c r="BJ35">
        <v>16800</v>
      </c>
      <c r="BK35" t="s">
        <v>35</v>
      </c>
      <c r="BL35">
        <v>1500</v>
      </c>
      <c r="BM35">
        <v>21000</v>
      </c>
    </row>
    <row r="36" spans="1:89" x14ac:dyDescent="0.3">
      <c r="A36" s="2" t="s">
        <v>365</v>
      </c>
      <c r="B36" s="2"/>
      <c r="L36" s="3"/>
      <c r="M36" s="3"/>
      <c r="N36" s="3"/>
      <c r="O36" s="3"/>
      <c r="P36" s="10"/>
      <c r="Q36" s="10"/>
      <c r="BD36" s="10"/>
      <c r="BH36" t="s">
        <v>35</v>
      </c>
      <c r="BI36">
        <v>1360</v>
      </c>
      <c r="BJ36">
        <v>40000</v>
      </c>
      <c r="BK36" t="s">
        <v>35</v>
      </c>
      <c r="BL36">
        <v>1140</v>
      </c>
      <c r="BM36">
        <v>34000</v>
      </c>
      <c r="BN36" t="s">
        <v>35</v>
      </c>
      <c r="BO36">
        <v>830</v>
      </c>
      <c r="BP36" s="3">
        <v>29900</v>
      </c>
      <c r="BQ36" t="s">
        <v>35</v>
      </c>
      <c r="BR36">
        <v>945</v>
      </c>
      <c r="BS36">
        <v>34020</v>
      </c>
      <c r="BT36" t="s">
        <v>35</v>
      </c>
      <c r="BU36">
        <v>1150</v>
      </c>
      <c r="BV36">
        <v>37200</v>
      </c>
      <c r="BW36" t="s">
        <v>35</v>
      </c>
      <c r="BX36">
        <v>925</v>
      </c>
      <c r="BY36">
        <v>27750</v>
      </c>
      <c r="BZ36" t="s">
        <v>35</v>
      </c>
      <c r="CA36">
        <v>630</v>
      </c>
      <c r="CB36">
        <v>18640</v>
      </c>
    </row>
    <row r="37" spans="1:89" x14ac:dyDescent="0.3">
      <c r="A37" s="20" t="s">
        <v>483</v>
      </c>
      <c r="B37" s="20" t="s">
        <v>343</v>
      </c>
      <c r="BE37" t="s">
        <v>35</v>
      </c>
      <c r="BF37">
        <v>2500</v>
      </c>
      <c r="BG37">
        <v>20000</v>
      </c>
    </row>
    <row r="38" spans="1:89" x14ac:dyDescent="0.3">
      <c r="A38" s="20" t="s">
        <v>235</v>
      </c>
      <c r="B38" s="20" t="s">
        <v>343</v>
      </c>
      <c r="BE38" t="s">
        <v>44</v>
      </c>
      <c r="BF38">
        <v>1500</v>
      </c>
      <c r="BG38">
        <v>6000</v>
      </c>
    </row>
    <row r="39" spans="1:89" x14ac:dyDescent="0.3">
      <c r="A39" s="20" t="s">
        <v>199</v>
      </c>
      <c r="B39" s="20" t="s">
        <v>343</v>
      </c>
      <c r="BE39" t="s">
        <v>36</v>
      </c>
      <c r="BF39">
        <v>2000</v>
      </c>
      <c r="BG39">
        <v>4000</v>
      </c>
    </row>
    <row r="40" spans="1:89" s="12" customFormat="1" x14ac:dyDescent="0.3">
      <c r="A40" s="60" t="s">
        <v>366</v>
      </c>
      <c r="B40" s="23"/>
      <c r="BG40" s="12">
        <v>30000</v>
      </c>
    </row>
    <row r="41" spans="1:89" s="12" customFormat="1" x14ac:dyDescent="0.3">
      <c r="A41" s="59" t="s">
        <v>367</v>
      </c>
      <c r="B41" s="13"/>
      <c r="E41" s="12">
        <v>530000</v>
      </c>
      <c r="H41" s="12">
        <v>713465</v>
      </c>
      <c r="K41" s="12">
        <v>688568</v>
      </c>
      <c r="W41" s="12">
        <v>305000</v>
      </c>
      <c r="AI41" s="12">
        <v>847895</v>
      </c>
      <c r="AL41" s="12">
        <v>733005</v>
      </c>
      <c r="AX41" s="12">
        <v>559300</v>
      </c>
      <c r="BA41" s="12">
        <v>693000</v>
      </c>
      <c r="BG41" s="12">
        <v>720000</v>
      </c>
      <c r="BJ41" s="12">
        <v>667800</v>
      </c>
      <c r="BM41" s="12">
        <v>809900</v>
      </c>
      <c r="BP41" s="12">
        <v>780640</v>
      </c>
      <c r="BS41" s="12">
        <v>724365</v>
      </c>
      <c r="BV41" s="12">
        <v>1051950</v>
      </c>
      <c r="BY41" s="12">
        <v>604670</v>
      </c>
      <c r="CB41" s="12">
        <v>540915</v>
      </c>
    </row>
    <row r="42" spans="1:89" x14ac:dyDescent="0.3">
      <c r="A42" s="19"/>
      <c r="B42" s="19"/>
    </row>
    <row r="43" spans="1:89" x14ac:dyDescent="0.3">
      <c r="A43" s="19"/>
      <c r="B43" s="19"/>
    </row>
    <row r="44" spans="1:89" x14ac:dyDescent="0.3">
      <c r="A44" s="19"/>
      <c r="B44" s="19"/>
    </row>
    <row r="45" spans="1:89" x14ac:dyDescent="0.3">
      <c r="A45" s="19"/>
      <c r="B45" s="19"/>
    </row>
    <row r="46" spans="1:89" x14ac:dyDescent="0.3">
      <c r="A46" s="19"/>
      <c r="B46" s="19"/>
    </row>
    <row r="47" spans="1:89" x14ac:dyDescent="0.3">
      <c r="A47" s="19"/>
      <c r="B47" s="19"/>
    </row>
    <row r="48" spans="1:89" x14ac:dyDescent="0.3">
      <c r="A48" s="19"/>
      <c r="B48" s="19"/>
    </row>
    <row r="49" spans="1:2" x14ac:dyDescent="0.3">
      <c r="A49" s="19"/>
      <c r="B49" s="19"/>
    </row>
    <row r="50" spans="1:2" x14ac:dyDescent="0.3">
      <c r="A50" s="19"/>
      <c r="B50" s="19"/>
    </row>
    <row r="51" spans="1:2" x14ac:dyDescent="0.3">
      <c r="A51" s="19"/>
      <c r="B51" s="19"/>
    </row>
    <row r="52" spans="1:2" x14ac:dyDescent="0.3">
      <c r="A52" s="19"/>
      <c r="B52" s="19"/>
    </row>
    <row r="53" spans="1:2" x14ac:dyDescent="0.3">
      <c r="A53" s="19"/>
      <c r="B53" s="19"/>
    </row>
    <row r="54" spans="1:2" x14ac:dyDescent="0.3">
      <c r="A54" s="19"/>
      <c r="B54" s="19"/>
    </row>
    <row r="55" spans="1:2" x14ac:dyDescent="0.3">
      <c r="A55" s="19"/>
      <c r="B55" s="19"/>
    </row>
    <row r="56" spans="1:2" x14ac:dyDescent="0.3">
      <c r="A56" s="19"/>
      <c r="B56" s="19"/>
    </row>
    <row r="57" spans="1:2" x14ac:dyDescent="0.3">
      <c r="A57" s="19"/>
      <c r="B57" s="19"/>
    </row>
    <row r="58" spans="1:2" x14ac:dyDescent="0.3">
      <c r="A58" s="19"/>
      <c r="B58" s="19"/>
    </row>
    <row r="59" spans="1:2" x14ac:dyDescent="0.3">
      <c r="A59" s="19"/>
      <c r="B59" s="19"/>
    </row>
    <row r="60" spans="1:2" x14ac:dyDescent="0.3">
      <c r="A60" s="19"/>
      <c r="B60" s="19"/>
    </row>
    <row r="61" spans="1:2" x14ac:dyDescent="0.3">
      <c r="A61" s="19"/>
      <c r="B61" s="19"/>
    </row>
    <row r="62" spans="1:2" x14ac:dyDescent="0.3">
      <c r="A62" s="19"/>
      <c r="B62" s="19"/>
    </row>
    <row r="63" spans="1:2" x14ac:dyDescent="0.3">
      <c r="A63" s="19"/>
      <c r="B63" s="19"/>
    </row>
    <row r="64" spans="1:2" x14ac:dyDescent="0.3">
      <c r="A64" s="19"/>
      <c r="B64" s="19"/>
    </row>
    <row r="65" spans="1:2" x14ac:dyDescent="0.3">
      <c r="A65" s="19"/>
      <c r="B65" s="19"/>
    </row>
    <row r="66" spans="1:2" x14ac:dyDescent="0.3">
      <c r="A66" s="19"/>
      <c r="B66" s="19"/>
    </row>
    <row r="67" spans="1:2" x14ac:dyDescent="0.3">
      <c r="A67" s="19"/>
      <c r="B67" s="19"/>
    </row>
    <row r="68" spans="1:2" x14ac:dyDescent="0.3">
      <c r="A68" s="19"/>
      <c r="B68" s="19"/>
    </row>
    <row r="69" spans="1:2" x14ac:dyDescent="0.3">
      <c r="A69" s="19"/>
      <c r="B69" s="19"/>
    </row>
    <row r="70" spans="1:2" x14ac:dyDescent="0.3">
      <c r="A70" s="19"/>
      <c r="B70" s="19"/>
    </row>
    <row r="71" spans="1:2" x14ac:dyDescent="0.3">
      <c r="A71" s="19"/>
      <c r="B71" s="19"/>
    </row>
    <row r="72" spans="1:2" x14ac:dyDescent="0.3">
      <c r="A72" s="19"/>
      <c r="B72" s="19"/>
    </row>
    <row r="73" spans="1:2" x14ac:dyDescent="0.3">
      <c r="A73" s="19"/>
      <c r="B73" s="19"/>
    </row>
    <row r="74" spans="1:2" x14ac:dyDescent="0.3">
      <c r="A74" s="19"/>
      <c r="B74" s="19"/>
    </row>
    <row r="75" spans="1:2" x14ac:dyDescent="0.3">
      <c r="A75" s="19"/>
      <c r="B75" s="19"/>
    </row>
    <row r="76" spans="1:2" x14ac:dyDescent="0.3">
      <c r="A76" s="19"/>
      <c r="B76" s="19"/>
    </row>
    <row r="77" spans="1:2" x14ac:dyDescent="0.3">
      <c r="A77" s="19"/>
      <c r="B77" s="19"/>
    </row>
    <row r="78" spans="1:2" x14ac:dyDescent="0.3">
      <c r="A78" s="19"/>
      <c r="B78" s="19"/>
    </row>
    <row r="79" spans="1:2" x14ac:dyDescent="0.3">
      <c r="A79" s="19"/>
      <c r="B79" s="19"/>
    </row>
    <row r="80" spans="1:2" x14ac:dyDescent="0.3">
      <c r="A80" s="19"/>
      <c r="B80" s="19"/>
    </row>
    <row r="81" spans="1:2" x14ac:dyDescent="0.3">
      <c r="A81" s="19"/>
      <c r="B81" s="19"/>
    </row>
    <row r="82" spans="1:2" x14ac:dyDescent="0.3">
      <c r="A82" s="19"/>
      <c r="B82" s="19"/>
    </row>
    <row r="83" spans="1:2" x14ac:dyDescent="0.3">
      <c r="A83" s="19"/>
      <c r="B83" s="19"/>
    </row>
    <row r="84" spans="1:2" x14ac:dyDescent="0.3">
      <c r="A84" s="19"/>
      <c r="B84" s="19"/>
    </row>
    <row r="85" spans="1:2" x14ac:dyDescent="0.3">
      <c r="A85" s="19"/>
      <c r="B85" s="19"/>
    </row>
    <row r="86" spans="1:2" x14ac:dyDescent="0.3">
      <c r="A86" s="19"/>
      <c r="B86" s="19"/>
    </row>
    <row r="87" spans="1:2" x14ac:dyDescent="0.3">
      <c r="A87" s="19"/>
      <c r="B87" s="19"/>
    </row>
    <row r="88" spans="1:2" x14ac:dyDescent="0.3">
      <c r="A88" s="19"/>
      <c r="B88" s="19"/>
    </row>
    <row r="89" spans="1:2" x14ac:dyDescent="0.3">
      <c r="A89" s="19"/>
      <c r="B89" s="19"/>
    </row>
    <row r="90" spans="1:2" x14ac:dyDescent="0.3">
      <c r="A90" s="19"/>
      <c r="B90" s="19"/>
    </row>
    <row r="91" spans="1:2" x14ac:dyDescent="0.3">
      <c r="A91" s="19"/>
      <c r="B91" s="19"/>
    </row>
    <row r="92" spans="1:2" x14ac:dyDescent="0.3">
      <c r="A92" s="19"/>
      <c r="B92" s="19"/>
    </row>
    <row r="93" spans="1:2" x14ac:dyDescent="0.3">
      <c r="A93" s="19"/>
      <c r="B93" s="19"/>
    </row>
    <row r="94" spans="1:2" x14ac:dyDescent="0.3">
      <c r="A94" s="19"/>
      <c r="B94" s="19"/>
    </row>
    <row r="95" spans="1:2" x14ac:dyDescent="0.3">
      <c r="A95" s="19"/>
      <c r="B95" s="19"/>
    </row>
    <row r="96" spans="1:2" x14ac:dyDescent="0.3">
      <c r="A96" s="19"/>
      <c r="B96" s="19"/>
    </row>
    <row r="97" spans="1:2" x14ac:dyDescent="0.3">
      <c r="A97" s="19"/>
      <c r="B97" s="19"/>
    </row>
    <row r="98" spans="1:2" x14ac:dyDescent="0.3">
      <c r="A98" s="19"/>
      <c r="B98" s="19"/>
    </row>
    <row r="99" spans="1:2" x14ac:dyDescent="0.3">
      <c r="A99" s="19"/>
      <c r="B99" s="19"/>
    </row>
    <row r="100" spans="1:2" x14ac:dyDescent="0.3">
      <c r="A100" s="19"/>
      <c r="B100" s="19"/>
    </row>
    <row r="101" spans="1:2" x14ac:dyDescent="0.3">
      <c r="A101" s="19"/>
      <c r="B101" s="19"/>
    </row>
    <row r="102" spans="1:2" x14ac:dyDescent="0.3">
      <c r="A102" s="19"/>
      <c r="B102" s="19"/>
    </row>
    <row r="103" spans="1:2" x14ac:dyDescent="0.3">
      <c r="A103" s="19"/>
      <c r="B103" s="19"/>
    </row>
    <row r="104" spans="1:2" x14ac:dyDescent="0.3">
      <c r="A104" s="19"/>
      <c r="B104" s="19"/>
    </row>
    <row r="105" spans="1:2" x14ac:dyDescent="0.3">
      <c r="A105" s="19"/>
      <c r="B105" s="19"/>
    </row>
    <row r="106" spans="1:2" x14ac:dyDescent="0.3">
      <c r="A106" s="19"/>
      <c r="B106" s="19"/>
    </row>
    <row r="107" spans="1:2" x14ac:dyDescent="0.3">
      <c r="A107" s="19"/>
      <c r="B107" s="19"/>
    </row>
    <row r="108" spans="1:2" x14ac:dyDescent="0.3">
      <c r="A108" s="19"/>
      <c r="B108" s="19"/>
    </row>
    <row r="109" spans="1:2" x14ac:dyDescent="0.3">
      <c r="A109" s="19"/>
      <c r="B109" s="19"/>
    </row>
    <row r="110" spans="1:2" x14ac:dyDescent="0.3">
      <c r="A110" s="19"/>
      <c r="B110" s="19"/>
    </row>
    <row r="111" spans="1:2" x14ac:dyDescent="0.3">
      <c r="A111" s="19"/>
      <c r="B111" s="19"/>
    </row>
    <row r="112" spans="1:2" x14ac:dyDescent="0.3">
      <c r="A112" s="19"/>
      <c r="B112" s="19"/>
    </row>
    <row r="113" spans="1:2" x14ac:dyDescent="0.3">
      <c r="A113" s="19"/>
      <c r="B113" s="19"/>
    </row>
    <row r="114" spans="1:2" x14ac:dyDescent="0.3">
      <c r="A114" s="19"/>
      <c r="B114" s="19"/>
    </row>
    <row r="115" spans="1:2" x14ac:dyDescent="0.3">
      <c r="A115" s="19"/>
      <c r="B115" s="19"/>
    </row>
    <row r="116" spans="1:2" x14ac:dyDescent="0.3">
      <c r="A116" s="19"/>
      <c r="B116" s="19"/>
    </row>
    <row r="117" spans="1:2" x14ac:dyDescent="0.3">
      <c r="A117" s="19"/>
      <c r="B117" s="19"/>
    </row>
    <row r="118" spans="1:2" x14ac:dyDescent="0.3">
      <c r="A118" s="19"/>
      <c r="B118" s="19"/>
    </row>
    <row r="119" spans="1:2" x14ac:dyDescent="0.3">
      <c r="A119" s="19"/>
      <c r="B119" s="19"/>
    </row>
    <row r="120" spans="1:2" x14ac:dyDescent="0.3">
      <c r="A120" s="19"/>
      <c r="B120" s="19"/>
    </row>
    <row r="121" spans="1:2" x14ac:dyDescent="0.3">
      <c r="A121" s="19"/>
      <c r="B121" s="19"/>
    </row>
    <row r="122" spans="1:2" x14ac:dyDescent="0.3">
      <c r="A122" s="19"/>
      <c r="B122" s="19"/>
    </row>
    <row r="123" spans="1:2" x14ac:dyDescent="0.3">
      <c r="A123" s="19"/>
      <c r="B123" s="19"/>
    </row>
    <row r="124" spans="1:2" x14ac:dyDescent="0.3">
      <c r="A124" s="19"/>
      <c r="B124" s="19"/>
    </row>
    <row r="125" spans="1:2" x14ac:dyDescent="0.3">
      <c r="A125" s="19"/>
      <c r="B125" s="19"/>
    </row>
    <row r="126" spans="1:2" x14ac:dyDescent="0.3">
      <c r="A126" s="19"/>
      <c r="B126" s="19"/>
    </row>
    <row r="127" spans="1:2" x14ac:dyDescent="0.3">
      <c r="A127" s="19"/>
      <c r="B127" s="19"/>
    </row>
    <row r="128" spans="1:2" x14ac:dyDescent="0.3">
      <c r="A128" s="19"/>
      <c r="B128" s="19"/>
    </row>
    <row r="129" spans="1:2" x14ac:dyDescent="0.3">
      <c r="A129" s="19"/>
      <c r="B129" s="19"/>
    </row>
    <row r="130" spans="1:2" x14ac:dyDescent="0.3">
      <c r="A130" s="19"/>
      <c r="B130" s="19"/>
    </row>
    <row r="131" spans="1:2" x14ac:dyDescent="0.3">
      <c r="A131" s="19"/>
      <c r="B131" s="19"/>
    </row>
    <row r="132" spans="1:2" x14ac:dyDescent="0.3">
      <c r="A132" s="19"/>
      <c r="B132" s="19"/>
    </row>
    <row r="133" spans="1:2" x14ac:dyDescent="0.3">
      <c r="A133" s="19"/>
      <c r="B133" s="19"/>
    </row>
    <row r="134" spans="1:2" x14ac:dyDescent="0.3">
      <c r="A134" s="19"/>
      <c r="B134" s="19"/>
    </row>
    <row r="135" spans="1:2" x14ac:dyDescent="0.3">
      <c r="A135" s="19"/>
      <c r="B135" s="19"/>
    </row>
    <row r="136" spans="1:2" x14ac:dyDescent="0.3">
      <c r="A136" s="19"/>
      <c r="B136" s="19"/>
    </row>
    <row r="137" spans="1:2" x14ac:dyDescent="0.3">
      <c r="A137" s="19"/>
      <c r="B137" s="19"/>
    </row>
    <row r="138" spans="1:2" x14ac:dyDescent="0.3">
      <c r="A138" s="19"/>
      <c r="B138" s="19"/>
    </row>
    <row r="139" spans="1:2" x14ac:dyDescent="0.3">
      <c r="A139" s="19"/>
      <c r="B139" s="19"/>
    </row>
    <row r="140" spans="1:2" x14ac:dyDescent="0.3">
      <c r="A140" s="19"/>
      <c r="B140" s="19"/>
    </row>
    <row r="141" spans="1:2" x14ac:dyDescent="0.3">
      <c r="A141" s="19"/>
      <c r="B141" s="19"/>
    </row>
    <row r="142" spans="1:2" x14ac:dyDescent="0.3">
      <c r="A142" s="19"/>
      <c r="B142" s="19"/>
    </row>
    <row r="143" spans="1:2" x14ac:dyDescent="0.3">
      <c r="A143" s="19"/>
      <c r="B143" s="19"/>
    </row>
    <row r="144" spans="1:2" x14ac:dyDescent="0.3">
      <c r="A144" s="19"/>
      <c r="B144" s="19"/>
    </row>
    <row r="145" spans="1:2" x14ac:dyDescent="0.3">
      <c r="A145" s="19"/>
      <c r="B145" s="19"/>
    </row>
    <row r="146" spans="1:2" x14ac:dyDescent="0.3">
      <c r="A146" s="19"/>
      <c r="B146" s="19"/>
    </row>
    <row r="147" spans="1:2" x14ac:dyDescent="0.3">
      <c r="A147" s="19"/>
      <c r="B147" s="19"/>
    </row>
    <row r="148" spans="1:2" x14ac:dyDescent="0.3">
      <c r="A148" s="19"/>
      <c r="B148" s="19"/>
    </row>
    <row r="149" spans="1:2" x14ac:dyDescent="0.3">
      <c r="A149" s="19"/>
      <c r="B149" s="19"/>
    </row>
    <row r="150" spans="1:2" x14ac:dyDescent="0.3">
      <c r="A150" s="19"/>
      <c r="B150" s="19"/>
    </row>
    <row r="151" spans="1:2" x14ac:dyDescent="0.3">
      <c r="A151" s="19"/>
      <c r="B151" s="19"/>
    </row>
    <row r="152" spans="1:2" x14ac:dyDescent="0.3">
      <c r="A152" s="19"/>
      <c r="B152" s="19"/>
    </row>
    <row r="153" spans="1:2" x14ac:dyDescent="0.3">
      <c r="A153" s="19"/>
      <c r="B153" s="19"/>
    </row>
    <row r="154" spans="1:2" x14ac:dyDescent="0.3">
      <c r="A154" s="19"/>
      <c r="B154" s="19"/>
    </row>
    <row r="155" spans="1:2" x14ac:dyDescent="0.3">
      <c r="A155" s="19"/>
      <c r="B155" s="19"/>
    </row>
    <row r="156" spans="1:2" x14ac:dyDescent="0.3">
      <c r="A156" s="19"/>
      <c r="B156" s="19"/>
    </row>
    <row r="157" spans="1:2" x14ac:dyDescent="0.3">
      <c r="A157" s="19"/>
      <c r="B157" s="19"/>
    </row>
    <row r="158" spans="1:2" x14ac:dyDescent="0.3">
      <c r="A158" s="19"/>
      <c r="B158" s="19"/>
    </row>
    <row r="159" spans="1:2" x14ac:dyDescent="0.3">
      <c r="A159" s="19"/>
      <c r="B159" s="19"/>
    </row>
    <row r="160" spans="1:2" x14ac:dyDescent="0.3">
      <c r="A160" s="19"/>
      <c r="B160" s="19"/>
    </row>
    <row r="161" spans="1:2" x14ac:dyDescent="0.3">
      <c r="A161" s="19"/>
      <c r="B161" s="19"/>
    </row>
    <row r="162" spans="1:2" x14ac:dyDescent="0.3">
      <c r="A162" s="19"/>
      <c r="B162" s="19"/>
    </row>
    <row r="163" spans="1:2" x14ac:dyDescent="0.3">
      <c r="A163" s="19"/>
      <c r="B163" s="19"/>
    </row>
    <row r="164" spans="1:2" x14ac:dyDescent="0.3">
      <c r="A164" s="19"/>
      <c r="B164" s="19"/>
    </row>
    <row r="165" spans="1:2" x14ac:dyDescent="0.3">
      <c r="A165" s="19"/>
      <c r="B165" s="19"/>
    </row>
    <row r="166" spans="1:2" x14ac:dyDescent="0.3">
      <c r="A166" s="19"/>
      <c r="B166" s="19"/>
    </row>
    <row r="167" spans="1:2" x14ac:dyDescent="0.3">
      <c r="A167" s="19"/>
      <c r="B167" s="19"/>
    </row>
    <row r="168" spans="1:2" x14ac:dyDescent="0.3">
      <c r="A168" s="19"/>
      <c r="B168" s="19"/>
    </row>
    <row r="169" spans="1:2" x14ac:dyDescent="0.3">
      <c r="A169" s="19"/>
      <c r="B169" s="19"/>
    </row>
    <row r="170" spans="1:2" x14ac:dyDescent="0.3">
      <c r="A170" s="19"/>
      <c r="B170" s="19"/>
    </row>
    <row r="171" spans="1:2" x14ac:dyDescent="0.3">
      <c r="A171" s="19"/>
      <c r="B171" s="19"/>
    </row>
    <row r="172" spans="1:2" x14ac:dyDescent="0.3">
      <c r="A172" s="19"/>
      <c r="B172" s="19"/>
    </row>
    <row r="173" spans="1:2" x14ac:dyDescent="0.3">
      <c r="A173" s="19"/>
      <c r="B173" s="19"/>
    </row>
    <row r="174" spans="1:2" x14ac:dyDescent="0.3">
      <c r="A174" s="19"/>
      <c r="B174" s="19"/>
    </row>
    <row r="175" spans="1:2" x14ac:dyDescent="0.3">
      <c r="A175" s="19"/>
      <c r="B175" s="19"/>
    </row>
    <row r="176" spans="1:2" x14ac:dyDescent="0.3">
      <c r="A176" s="19"/>
      <c r="B176" s="19"/>
    </row>
    <row r="177" spans="1:2" x14ac:dyDescent="0.3">
      <c r="A177" s="19"/>
      <c r="B177" s="19"/>
    </row>
    <row r="178" spans="1:2" x14ac:dyDescent="0.3">
      <c r="A178" s="19"/>
      <c r="B178" s="19"/>
    </row>
    <row r="179" spans="1:2" x14ac:dyDescent="0.3">
      <c r="A179" s="19"/>
      <c r="B179" s="19"/>
    </row>
    <row r="180" spans="1:2" x14ac:dyDescent="0.3">
      <c r="A180" s="19"/>
      <c r="B180" s="19"/>
    </row>
    <row r="181" spans="1:2" x14ac:dyDescent="0.3">
      <c r="A181" s="19"/>
      <c r="B181" s="19"/>
    </row>
    <row r="182" spans="1:2" x14ac:dyDescent="0.3">
      <c r="A182" s="19"/>
      <c r="B182" s="19"/>
    </row>
    <row r="183" spans="1:2" x14ac:dyDescent="0.3">
      <c r="A183" s="19"/>
      <c r="B183" s="19"/>
    </row>
    <row r="184" spans="1:2" x14ac:dyDescent="0.3">
      <c r="A184" s="19"/>
      <c r="B184" s="19"/>
    </row>
    <row r="185" spans="1:2" x14ac:dyDescent="0.3">
      <c r="A185" s="19"/>
      <c r="B185" s="19"/>
    </row>
    <row r="186" spans="1:2" x14ac:dyDescent="0.3">
      <c r="A186" s="19"/>
      <c r="B186" s="19"/>
    </row>
    <row r="187" spans="1:2" x14ac:dyDescent="0.3">
      <c r="A187" s="19"/>
      <c r="B187" s="19"/>
    </row>
    <row r="188" spans="1:2" x14ac:dyDescent="0.3">
      <c r="A188" s="19"/>
      <c r="B188" s="19"/>
    </row>
    <row r="189" spans="1:2" x14ac:dyDescent="0.3">
      <c r="A189" s="19"/>
      <c r="B189" s="19"/>
    </row>
  </sheetData>
  <mergeCells count="58">
    <mergeCell ref="CF1:CH1"/>
    <mergeCell ref="CI1:CK1"/>
    <mergeCell ref="CF2:CH2"/>
    <mergeCell ref="CI2:CK2"/>
    <mergeCell ref="BN2:BP2"/>
    <mergeCell ref="BQ2:BS2"/>
    <mergeCell ref="BT2:BV2"/>
    <mergeCell ref="BW2:BY2"/>
    <mergeCell ref="BZ2:CB2"/>
    <mergeCell ref="BQ1:BS1"/>
    <mergeCell ref="BT1:BV1"/>
    <mergeCell ref="CC1:CE1"/>
    <mergeCell ref="BW1:BY1"/>
    <mergeCell ref="CC2:CE2"/>
    <mergeCell ref="C2:E2"/>
    <mergeCell ref="F2:H2"/>
    <mergeCell ref="I2:K2"/>
    <mergeCell ref="L2:N2"/>
    <mergeCell ref="R2:T2"/>
    <mergeCell ref="O2:Q2"/>
    <mergeCell ref="U2:W2"/>
    <mergeCell ref="X2:Z2"/>
    <mergeCell ref="AA2:AC2"/>
    <mergeCell ref="AD2:AF2"/>
    <mergeCell ref="AG2:AI2"/>
    <mergeCell ref="AM2:AO2"/>
    <mergeCell ref="AS2:AU2"/>
    <mergeCell ref="BE2:BG2"/>
    <mergeCell ref="BN1:BP1"/>
    <mergeCell ref="BE1:BG1"/>
    <mergeCell ref="BH1:BJ1"/>
    <mergeCell ref="BK1:BM1"/>
    <mergeCell ref="BH2:BJ2"/>
    <mergeCell ref="BK2:BM2"/>
    <mergeCell ref="BZ1:CB1"/>
    <mergeCell ref="BB2:BD2"/>
    <mergeCell ref="AA1:AC1"/>
    <mergeCell ref="AD1:AF1"/>
    <mergeCell ref="AG1:AI1"/>
    <mergeCell ref="AJ1:AL1"/>
    <mergeCell ref="AM1:AO1"/>
    <mergeCell ref="AV2:AX2"/>
    <mergeCell ref="AY2:BA2"/>
    <mergeCell ref="AP1:AR1"/>
    <mergeCell ref="AS1:AU1"/>
    <mergeCell ref="AV1:AX1"/>
    <mergeCell ref="AY1:BA1"/>
    <mergeCell ref="AP2:AR2"/>
    <mergeCell ref="BB1:BD1"/>
    <mergeCell ref="AJ2:AL2"/>
    <mergeCell ref="U1:W1"/>
    <mergeCell ref="X1:Z1"/>
    <mergeCell ref="C1:E1"/>
    <mergeCell ref="F1:H1"/>
    <mergeCell ref="I1:K1"/>
    <mergeCell ref="L1:N1"/>
    <mergeCell ref="R1:T1"/>
    <mergeCell ref="O1:Q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vt:lpstr>
      <vt:lpstr>Beirut - Prices (Imports)</vt:lpstr>
      <vt:lpstr>Beirut - Prices (Exports)</vt:lpstr>
      <vt:lpstr>Beirut- InText Prices (Imports)</vt:lpstr>
      <vt:lpstr>Beirut- InText Prices (Exports)</vt:lpstr>
      <vt:lpstr>Imports - Data (Raw&amp;Adjusted)</vt:lpstr>
      <vt:lpstr>Imports - Data (Adjusted) - 1</vt:lpstr>
      <vt:lpstr>Imports - Data (Adjusted) - 2</vt:lpstr>
      <vt:lpstr>Exports - Data (Raw&amp;Adjusted)</vt:lpstr>
      <vt:lpstr>Exports - Data (Adjusted) - 1</vt:lpstr>
      <vt:lpstr>Exports - Data (Adjusted) - 2</vt:lpstr>
      <vt:lpstr>Imports - Prices (Raw&amp;Adj) - 1</vt:lpstr>
      <vt:lpstr>Imports - Prices (Raw&amp;Adj) - 2</vt:lpstr>
      <vt:lpstr>Exports - Prices (Raw&amp;Adj) - 1</vt:lpstr>
      <vt:lpstr>Exports - Prices (Raw&amp;Adj) - 2</vt:lpstr>
      <vt:lpstr>Colour Legend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2018-11-13T19:04:54Z</dcterms:modified>
</cp:coreProperties>
</file>